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thierry_suhner_student_unisg_ch/Documents/3. Semester/Data Science Fundamentals/Project/git-repository/DSF_Group_Project/data/"/>
    </mc:Choice>
  </mc:AlternateContent>
  <xr:revisionPtr revIDLastSave="2" documentId="11_53F3D512ACA93CF63FABB4996F86BF7F0E39D085" xr6:coauthVersionLast="47" xr6:coauthVersionMax="47" xr10:uidLastSave="{3CBF9BBB-4611-5449-946B-FD252D1AD035}"/>
  <bookViews>
    <workbookView xWindow="0" yWindow="620" windowWidth="51200" windowHeight="26700" xr2:uid="{00000000-000D-0000-FFFF-FFFF00000000}"/>
  </bookViews>
  <sheets>
    <sheet name="01_21" sheetId="1" r:id="rId1"/>
    <sheet name="02_21" sheetId="4" r:id="rId2"/>
    <sheet name="03_21" sheetId="5" r:id="rId3"/>
    <sheet name="04_21" sheetId="6" r:id="rId4"/>
    <sheet name="05_21" sheetId="7" r:id="rId5"/>
    <sheet name="06_21" sheetId="8" r:id="rId6"/>
    <sheet name="07_21" sheetId="9" r:id="rId7"/>
    <sheet name="08_21" sheetId="10" r:id="rId8"/>
    <sheet name="09_21" sheetId="11" r:id="rId9"/>
    <sheet name="10_21" sheetId="12" r:id="rId10"/>
    <sheet name="11_21" sheetId="13" r:id="rId11"/>
    <sheet name="12_21" sheetId="14" r:id="rId12"/>
    <sheet name="Zusammenzug Woche 2021" sheetId="15" r:id="rId13"/>
    <sheet name="Jahresumsatz Monat 2021" sheetId="20" r:id="rId14"/>
    <sheet name="Halb-Jahresumsatz 2021" sheetId="16" r:id="rId15"/>
    <sheet name="Jahresvergleich ab 2009" sheetId="18" r:id="rId16"/>
    <sheet name="Monatsentwicklung 2021" sheetId="19" r:id="rId17"/>
  </sheets>
  <definedNames>
    <definedName name="_xlnm.Print_Area" localSheetId="0">'01_21'!$A$1:$V$45</definedName>
    <definedName name="_xlnm.Print_Area" localSheetId="1">'02_21'!$A$1:$V$41</definedName>
    <definedName name="_xlnm.Print_Area" localSheetId="2">'03_21'!$A$1:$V$45</definedName>
    <definedName name="_xlnm.Print_Area" localSheetId="3">'04_21'!$A$1:$V$44</definedName>
    <definedName name="_xlnm.Print_Area" localSheetId="4">'05_21'!$A$1:$V$45</definedName>
    <definedName name="_xlnm.Print_Area" localSheetId="5">'06_21'!$A$1:$V$44</definedName>
    <definedName name="_xlnm.Print_Area" localSheetId="6">'07_21'!$A$1:$V$45</definedName>
    <definedName name="_xlnm.Print_Area" localSheetId="7">'08_21'!$A$1:$V$46</definedName>
    <definedName name="_xlnm.Print_Area" localSheetId="8">'09_21'!$A$1:$V$44</definedName>
    <definedName name="_xlnm.Print_Area" localSheetId="9">'10_21'!$A$1:$V$45</definedName>
    <definedName name="_xlnm.Print_Area" localSheetId="10">'11_21'!$A$1:$V$44</definedName>
    <definedName name="_xlnm.Print_Area" localSheetId="11">'12_21'!$A$1:$V$45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9" l="1"/>
  <c r="L92" i="19" l="1"/>
  <c r="J92" i="19"/>
  <c r="H92" i="19"/>
  <c r="F92" i="19"/>
  <c r="D92" i="19"/>
  <c r="G92" i="19" s="1"/>
  <c r="C92" i="19"/>
  <c r="E92" i="19" s="1"/>
  <c r="M91" i="19"/>
  <c r="K91" i="19"/>
  <c r="I91" i="19"/>
  <c r="G91" i="19"/>
  <c r="E91" i="19"/>
  <c r="M90" i="19"/>
  <c r="K90" i="19"/>
  <c r="I90" i="19"/>
  <c r="G90" i="19"/>
  <c r="E90" i="19"/>
  <c r="M89" i="19"/>
  <c r="K89" i="19"/>
  <c r="I89" i="19"/>
  <c r="G89" i="19"/>
  <c r="E89" i="19"/>
  <c r="M88" i="19"/>
  <c r="K88" i="19"/>
  <c r="I88" i="19"/>
  <c r="G88" i="19"/>
  <c r="E88" i="19"/>
  <c r="M87" i="19"/>
  <c r="K87" i="19"/>
  <c r="I87" i="19"/>
  <c r="G87" i="19"/>
  <c r="E87" i="19"/>
  <c r="M86" i="19"/>
  <c r="K86" i="19"/>
  <c r="I86" i="19"/>
  <c r="G86" i="19"/>
  <c r="E86" i="19"/>
  <c r="M85" i="19"/>
  <c r="K85" i="19"/>
  <c r="I85" i="19"/>
  <c r="G85" i="19"/>
  <c r="E85" i="19"/>
  <c r="M84" i="19"/>
  <c r="K84" i="19"/>
  <c r="I84" i="19"/>
  <c r="G84" i="19"/>
  <c r="E84" i="19"/>
  <c r="M83" i="19"/>
  <c r="K83" i="19"/>
  <c r="I83" i="19"/>
  <c r="G83" i="19"/>
  <c r="E83" i="19"/>
  <c r="M82" i="19"/>
  <c r="K82" i="19"/>
  <c r="I82" i="19"/>
  <c r="G82" i="19"/>
  <c r="E82" i="19"/>
  <c r="M81" i="19"/>
  <c r="K81" i="19"/>
  <c r="G81" i="19"/>
  <c r="E81" i="19"/>
  <c r="M80" i="19"/>
  <c r="K80" i="19"/>
  <c r="I80" i="19"/>
  <c r="G80" i="19"/>
  <c r="E80" i="19"/>
  <c r="I92" i="19" l="1"/>
  <c r="M92" i="19"/>
  <c r="K92" i="19"/>
  <c r="R24" i="11" l="1"/>
  <c r="X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S34" i="15"/>
  <c r="T34" i="15"/>
  <c r="D34" i="15"/>
  <c r="C34" i="15"/>
  <c r="D41" i="10" l="1"/>
  <c r="R26" i="9" l="1"/>
  <c r="S40" i="9" l="1"/>
  <c r="T40" i="9"/>
  <c r="O40" i="9"/>
  <c r="P40" i="9"/>
  <c r="K40" i="9"/>
  <c r="L40" i="9"/>
  <c r="M40" i="9"/>
  <c r="N40" i="9"/>
  <c r="I40" i="9"/>
  <c r="J40" i="9"/>
  <c r="G40" i="9"/>
  <c r="H40" i="9"/>
  <c r="E40" i="9"/>
  <c r="C40" i="9"/>
  <c r="F40" i="9"/>
  <c r="D40" i="9"/>
  <c r="R18" i="8" l="1"/>
  <c r="C11" i="8" l="1"/>
  <c r="Q40" i="7" l="1"/>
  <c r="Q34" i="15" l="1"/>
  <c r="U40" i="7"/>
  <c r="U34" i="15" s="1"/>
  <c r="R40" i="7"/>
  <c r="R34" i="15" s="1"/>
  <c r="V40" i="7" l="1"/>
  <c r="V34" i="15" s="1"/>
  <c r="F40" i="5"/>
  <c r="Q28" i="1" l="1"/>
  <c r="J17" i="18" l="1"/>
  <c r="J77" i="19" l="1"/>
  <c r="H77" i="19"/>
  <c r="F77" i="19"/>
  <c r="D77" i="19"/>
  <c r="C77" i="19"/>
  <c r="M76" i="19"/>
  <c r="K76" i="19"/>
  <c r="I76" i="19"/>
  <c r="G76" i="19"/>
  <c r="E76" i="19"/>
  <c r="M75" i="19"/>
  <c r="K75" i="19"/>
  <c r="I75" i="19"/>
  <c r="G75" i="19"/>
  <c r="E75" i="19"/>
  <c r="M74" i="19"/>
  <c r="K74" i="19"/>
  <c r="I74" i="19"/>
  <c r="G74" i="19"/>
  <c r="E74" i="19"/>
  <c r="M73" i="19"/>
  <c r="K73" i="19"/>
  <c r="I73" i="19"/>
  <c r="G73" i="19"/>
  <c r="E73" i="19"/>
  <c r="M72" i="19"/>
  <c r="K72" i="19"/>
  <c r="I72" i="19"/>
  <c r="G72" i="19"/>
  <c r="E72" i="19"/>
  <c r="M71" i="19"/>
  <c r="K71" i="19"/>
  <c r="I71" i="19"/>
  <c r="G71" i="19"/>
  <c r="E71" i="19"/>
  <c r="M70" i="19"/>
  <c r="K70" i="19"/>
  <c r="I70" i="19"/>
  <c r="G70" i="19"/>
  <c r="E70" i="19"/>
  <c r="M69" i="19"/>
  <c r="K69" i="19"/>
  <c r="I69" i="19"/>
  <c r="G69" i="19"/>
  <c r="E69" i="19"/>
  <c r="M68" i="19"/>
  <c r="K68" i="19"/>
  <c r="I68" i="19"/>
  <c r="G68" i="19"/>
  <c r="E68" i="19"/>
  <c r="M67" i="19"/>
  <c r="K67" i="19"/>
  <c r="I67" i="19"/>
  <c r="G67" i="19"/>
  <c r="E67" i="19"/>
  <c r="K66" i="19"/>
  <c r="I66" i="19"/>
  <c r="G66" i="19"/>
  <c r="E66" i="19"/>
  <c r="M65" i="19"/>
  <c r="K65" i="19"/>
  <c r="I65" i="19"/>
  <c r="G65" i="19"/>
  <c r="E65" i="19"/>
  <c r="J62" i="19"/>
  <c r="H62" i="19"/>
  <c r="F62" i="19"/>
  <c r="D62" i="19"/>
  <c r="C62" i="19"/>
  <c r="M61" i="19"/>
  <c r="K61" i="19"/>
  <c r="I61" i="19"/>
  <c r="G61" i="19"/>
  <c r="E61" i="19"/>
  <c r="M60" i="19"/>
  <c r="K60" i="19"/>
  <c r="I60" i="19"/>
  <c r="G60" i="19"/>
  <c r="E60" i="19"/>
  <c r="M59" i="19"/>
  <c r="K59" i="19"/>
  <c r="I59" i="19"/>
  <c r="G59" i="19"/>
  <c r="E59" i="19"/>
  <c r="M58" i="19"/>
  <c r="K58" i="19"/>
  <c r="I58" i="19"/>
  <c r="G58" i="19"/>
  <c r="E58" i="19"/>
  <c r="M57" i="19"/>
  <c r="K57" i="19"/>
  <c r="I57" i="19"/>
  <c r="G57" i="19"/>
  <c r="E57" i="19"/>
  <c r="M56" i="19"/>
  <c r="K56" i="19"/>
  <c r="I56" i="19"/>
  <c r="G56" i="19"/>
  <c r="E56" i="19"/>
  <c r="M55" i="19"/>
  <c r="K55" i="19"/>
  <c r="I55" i="19"/>
  <c r="G55" i="19"/>
  <c r="E55" i="19"/>
  <c r="M54" i="19"/>
  <c r="K54" i="19"/>
  <c r="I54" i="19"/>
  <c r="G54" i="19"/>
  <c r="E54" i="19"/>
  <c r="M53" i="19"/>
  <c r="K53" i="19"/>
  <c r="I53" i="19"/>
  <c r="G53" i="19"/>
  <c r="E53" i="19"/>
  <c r="M52" i="19"/>
  <c r="K52" i="19"/>
  <c r="I52" i="19"/>
  <c r="G52" i="19"/>
  <c r="E52" i="19"/>
  <c r="M51" i="19"/>
  <c r="K51" i="19"/>
  <c r="I51" i="19"/>
  <c r="G51" i="19"/>
  <c r="E51" i="19"/>
  <c r="K50" i="19"/>
  <c r="I50" i="19"/>
  <c r="G50" i="19"/>
  <c r="E50" i="19"/>
  <c r="J47" i="19"/>
  <c r="F47" i="19"/>
  <c r="D47" i="19"/>
  <c r="C47" i="19"/>
  <c r="M46" i="19"/>
  <c r="K46" i="19"/>
  <c r="I46" i="19"/>
  <c r="G46" i="19"/>
  <c r="E46" i="19"/>
  <c r="M45" i="19"/>
  <c r="K45" i="19"/>
  <c r="I45" i="19"/>
  <c r="G45" i="19"/>
  <c r="E45" i="19"/>
  <c r="M44" i="19"/>
  <c r="K44" i="19"/>
  <c r="I44" i="19"/>
  <c r="G44" i="19"/>
  <c r="E44" i="19"/>
  <c r="M43" i="19"/>
  <c r="K43" i="19"/>
  <c r="I43" i="19"/>
  <c r="G43" i="19"/>
  <c r="E43" i="19"/>
  <c r="M42" i="19"/>
  <c r="K42" i="19"/>
  <c r="I42" i="19"/>
  <c r="G42" i="19"/>
  <c r="E42" i="19"/>
  <c r="M41" i="19"/>
  <c r="K41" i="19"/>
  <c r="I41" i="19"/>
  <c r="H47" i="19"/>
  <c r="G41" i="19"/>
  <c r="E41" i="19"/>
  <c r="M40" i="19"/>
  <c r="K40" i="19"/>
  <c r="I40" i="19"/>
  <c r="G40" i="19"/>
  <c r="E40" i="19"/>
  <c r="M39" i="19"/>
  <c r="K39" i="19"/>
  <c r="I39" i="19"/>
  <c r="G39" i="19"/>
  <c r="E39" i="19"/>
  <c r="M38" i="19"/>
  <c r="K38" i="19"/>
  <c r="I38" i="19"/>
  <c r="G38" i="19"/>
  <c r="E38" i="19"/>
  <c r="M37" i="19"/>
  <c r="K37" i="19"/>
  <c r="I37" i="19"/>
  <c r="G37" i="19"/>
  <c r="E37" i="19"/>
  <c r="M36" i="19"/>
  <c r="K36" i="19"/>
  <c r="I36" i="19"/>
  <c r="G36" i="19"/>
  <c r="E36" i="19"/>
  <c r="M35" i="19"/>
  <c r="K35" i="19"/>
  <c r="I35" i="19"/>
  <c r="G35" i="19"/>
  <c r="E35" i="19"/>
  <c r="J32" i="19"/>
  <c r="H32" i="19"/>
  <c r="F32" i="19"/>
  <c r="D32" i="19"/>
  <c r="C32" i="19"/>
  <c r="M31" i="19"/>
  <c r="K31" i="19"/>
  <c r="I31" i="19"/>
  <c r="G31" i="19"/>
  <c r="E31" i="19"/>
  <c r="M30" i="19"/>
  <c r="K30" i="19"/>
  <c r="I30" i="19"/>
  <c r="G30" i="19"/>
  <c r="E30" i="19"/>
  <c r="M29" i="19"/>
  <c r="K29" i="19"/>
  <c r="I29" i="19"/>
  <c r="G29" i="19"/>
  <c r="E29" i="19"/>
  <c r="M28" i="19"/>
  <c r="K28" i="19"/>
  <c r="I28" i="19"/>
  <c r="G28" i="19"/>
  <c r="E28" i="19"/>
  <c r="M27" i="19"/>
  <c r="K27" i="19"/>
  <c r="I27" i="19"/>
  <c r="G27" i="19"/>
  <c r="E27" i="19"/>
  <c r="M26" i="19"/>
  <c r="K26" i="19"/>
  <c r="I26" i="19"/>
  <c r="G26" i="19"/>
  <c r="E26" i="19"/>
  <c r="M25" i="19"/>
  <c r="K25" i="19"/>
  <c r="I25" i="19"/>
  <c r="G25" i="19"/>
  <c r="E25" i="19"/>
  <c r="M24" i="19"/>
  <c r="K24" i="19"/>
  <c r="I24" i="19"/>
  <c r="G24" i="19"/>
  <c r="E24" i="19"/>
  <c r="M23" i="19"/>
  <c r="K23" i="19"/>
  <c r="I23" i="19"/>
  <c r="G23" i="19"/>
  <c r="E23" i="19"/>
  <c r="M22" i="19"/>
  <c r="K22" i="19"/>
  <c r="I22" i="19"/>
  <c r="G22" i="19"/>
  <c r="E22" i="19"/>
  <c r="M21" i="19"/>
  <c r="K21" i="19"/>
  <c r="I21" i="19"/>
  <c r="G21" i="19"/>
  <c r="E21" i="19"/>
  <c r="K20" i="19"/>
  <c r="I20" i="19"/>
  <c r="G20" i="19"/>
  <c r="E20" i="19"/>
  <c r="J16" i="19"/>
  <c r="J17" i="19" s="1"/>
  <c r="H16" i="19"/>
  <c r="H17" i="19" s="1"/>
  <c r="F16" i="19"/>
  <c r="D16" i="19"/>
  <c r="D17" i="19" s="1"/>
  <c r="C16" i="19"/>
  <c r="C17" i="19" s="1"/>
  <c r="M15" i="19"/>
  <c r="K15" i="19"/>
  <c r="I15" i="19"/>
  <c r="G15" i="19"/>
  <c r="E15" i="19"/>
  <c r="M14" i="19"/>
  <c r="K14" i="19"/>
  <c r="I14" i="19"/>
  <c r="G14" i="19"/>
  <c r="E14" i="19"/>
  <c r="M13" i="19"/>
  <c r="K13" i="19"/>
  <c r="I13" i="19"/>
  <c r="G13" i="19"/>
  <c r="E13" i="19"/>
  <c r="M12" i="19"/>
  <c r="K12" i="19"/>
  <c r="I12" i="19"/>
  <c r="G12" i="19"/>
  <c r="E12" i="19"/>
  <c r="M11" i="19"/>
  <c r="K11" i="19"/>
  <c r="I11" i="19"/>
  <c r="G11" i="19"/>
  <c r="E11" i="19"/>
  <c r="M10" i="19"/>
  <c r="K10" i="19"/>
  <c r="I10" i="19"/>
  <c r="G10" i="19"/>
  <c r="E10" i="19"/>
  <c r="M9" i="19"/>
  <c r="K9" i="19"/>
  <c r="I9" i="19"/>
  <c r="G9" i="19"/>
  <c r="E9" i="19"/>
  <c r="M8" i="19"/>
  <c r="K8" i="19"/>
  <c r="I8" i="19"/>
  <c r="G8" i="19"/>
  <c r="E8" i="19"/>
  <c r="M7" i="19"/>
  <c r="K7" i="19"/>
  <c r="I7" i="19"/>
  <c r="G7" i="19"/>
  <c r="E7" i="19"/>
  <c r="M6" i="19"/>
  <c r="K6" i="19"/>
  <c r="I6" i="19"/>
  <c r="G6" i="19"/>
  <c r="E6" i="19"/>
  <c r="M5" i="19"/>
  <c r="K5" i="19"/>
  <c r="I5" i="19"/>
  <c r="G5" i="19"/>
  <c r="E5" i="19"/>
  <c r="M4" i="19"/>
  <c r="K4" i="19"/>
  <c r="I4" i="19"/>
  <c r="G4" i="19"/>
  <c r="E4" i="19"/>
  <c r="I77" i="19" l="1"/>
  <c r="K32" i="19"/>
  <c r="I16" i="19"/>
  <c r="G77" i="19"/>
  <c r="E32" i="19"/>
  <c r="G47" i="19"/>
  <c r="K62" i="19"/>
  <c r="F17" i="19"/>
  <c r="I17" i="19" s="1"/>
  <c r="I32" i="19"/>
  <c r="G62" i="19"/>
  <c r="K77" i="19"/>
  <c r="L77" i="19"/>
  <c r="M77" i="19" s="1"/>
  <c r="L62" i="19"/>
  <c r="M62" i="19" s="1"/>
  <c r="L32" i="19"/>
  <c r="M32" i="19" s="1"/>
  <c r="L47" i="19"/>
  <c r="M47" i="19" s="1"/>
  <c r="I62" i="19"/>
  <c r="E47" i="19"/>
  <c r="K16" i="19"/>
  <c r="E17" i="19"/>
  <c r="K17" i="19"/>
  <c r="I47" i="19"/>
  <c r="K47" i="19"/>
  <c r="E16" i="19"/>
  <c r="G32" i="19"/>
  <c r="M50" i="19"/>
  <c r="E77" i="19"/>
  <c r="M20" i="19"/>
  <c r="M66" i="19"/>
  <c r="L16" i="19"/>
  <c r="G16" i="19"/>
  <c r="E62" i="19"/>
  <c r="G17" i="19" l="1"/>
  <c r="L17" i="19"/>
  <c r="M16" i="19"/>
  <c r="M17" i="19" l="1"/>
  <c r="J10" i="15"/>
  <c r="J8" i="15"/>
  <c r="R39" i="14"/>
  <c r="V39" i="14" s="1"/>
  <c r="Q39" i="14"/>
  <c r="U39" i="14" s="1"/>
  <c r="R38" i="14"/>
  <c r="V38" i="14" s="1"/>
  <c r="Q38" i="14"/>
  <c r="U38" i="14" s="1"/>
  <c r="R37" i="14"/>
  <c r="V37" i="14" s="1"/>
  <c r="Q37" i="14"/>
  <c r="U37" i="14" s="1"/>
  <c r="R36" i="14"/>
  <c r="V36" i="14" s="1"/>
  <c r="Q36" i="14"/>
  <c r="U36" i="14" s="1"/>
  <c r="R35" i="14"/>
  <c r="V35" i="14" s="1"/>
  <c r="Q35" i="14"/>
  <c r="U35" i="14" s="1"/>
  <c r="R33" i="14"/>
  <c r="Q33" i="14"/>
  <c r="R32" i="14"/>
  <c r="Q32" i="14"/>
  <c r="R31" i="14"/>
  <c r="Q31" i="14"/>
  <c r="R30" i="14"/>
  <c r="Q30" i="14"/>
  <c r="R29" i="14"/>
  <c r="Q29" i="14"/>
  <c r="R28" i="14"/>
  <c r="Q28" i="14"/>
  <c r="R27" i="14"/>
  <c r="Q27" i="14"/>
  <c r="R25" i="14"/>
  <c r="Q25" i="14"/>
  <c r="R24" i="14"/>
  <c r="Q24" i="14"/>
  <c r="R23" i="14"/>
  <c r="Q23" i="14"/>
  <c r="R22" i="14"/>
  <c r="Q22" i="14"/>
  <c r="R21" i="14"/>
  <c r="Q21" i="14"/>
  <c r="R20" i="14"/>
  <c r="Q20" i="14"/>
  <c r="R19" i="14"/>
  <c r="Q19" i="14"/>
  <c r="R14" i="14"/>
  <c r="Q14" i="14"/>
  <c r="R13" i="14"/>
  <c r="Q13" i="14"/>
  <c r="R12" i="14"/>
  <c r="Q12" i="14"/>
  <c r="R11" i="14"/>
  <c r="Q11" i="14"/>
  <c r="R17" i="14"/>
  <c r="Q17" i="14"/>
  <c r="R16" i="14"/>
  <c r="Q16" i="14"/>
  <c r="R15" i="14"/>
  <c r="Q15" i="14"/>
  <c r="R6" i="14"/>
  <c r="V6" i="14" s="1"/>
  <c r="Q6" i="14"/>
  <c r="U6" i="14" s="1"/>
  <c r="R5" i="14"/>
  <c r="V5" i="14" s="1"/>
  <c r="Q5" i="14"/>
  <c r="U5" i="14" s="1"/>
  <c r="R9" i="14"/>
  <c r="V9" i="14" s="1"/>
  <c r="Q9" i="14"/>
  <c r="U9" i="14" s="1"/>
  <c r="R8" i="14"/>
  <c r="V8" i="14" s="1"/>
  <c r="Q8" i="14"/>
  <c r="U8" i="14" s="1"/>
  <c r="R7" i="14"/>
  <c r="V7" i="14" s="1"/>
  <c r="Q7" i="14"/>
  <c r="U7" i="14" s="1"/>
  <c r="J40" i="14"/>
  <c r="J87" i="15" s="1"/>
  <c r="I40" i="14"/>
  <c r="I87" i="15" s="1"/>
  <c r="J34" i="14"/>
  <c r="J86" i="15" s="1"/>
  <c r="I34" i="14"/>
  <c r="I86" i="15" s="1"/>
  <c r="J26" i="14"/>
  <c r="J85" i="15" s="1"/>
  <c r="I26" i="14"/>
  <c r="I85" i="15" s="1"/>
  <c r="J18" i="14"/>
  <c r="J84" i="15" s="1"/>
  <c r="I18" i="14"/>
  <c r="J10" i="14"/>
  <c r="I10" i="14"/>
  <c r="I83" i="15" s="1"/>
  <c r="R38" i="13"/>
  <c r="Q38" i="13"/>
  <c r="R37" i="13"/>
  <c r="Q37" i="13"/>
  <c r="R35" i="13"/>
  <c r="Q35" i="13"/>
  <c r="R34" i="13"/>
  <c r="Q34" i="13"/>
  <c r="R33" i="13"/>
  <c r="Q33" i="13"/>
  <c r="R32" i="13"/>
  <c r="Q32" i="13"/>
  <c r="R31" i="13"/>
  <c r="Q31" i="13"/>
  <c r="R30" i="13"/>
  <c r="Q30" i="13"/>
  <c r="R29" i="13"/>
  <c r="Q29" i="13"/>
  <c r="R27" i="13"/>
  <c r="Q27" i="13"/>
  <c r="R26" i="13"/>
  <c r="Q26" i="13"/>
  <c r="R25" i="13"/>
  <c r="Q25" i="13"/>
  <c r="R24" i="13"/>
  <c r="Q24" i="13"/>
  <c r="R23" i="13"/>
  <c r="Q23" i="13"/>
  <c r="R22" i="13"/>
  <c r="Q22" i="13"/>
  <c r="R21" i="13"/>
  <c r="Q21" i="13"/>
  <c r="R19" i="13"/>
  <c r="Q19" i="13"/>
  <c r="R18" i="13"/>
  <c r="Q18" i="13"/>
  <c r="R17" i="13"/>
  <c r="Q17" i="13"/>
  <c r="R16" i="13"/>
  <c r="Q16" i="13"/>
  <c r="R15" i="13"/>
  <c r="Q15" i="13"/>
  <c r="R14" i="13"/>
  <c r="Q14" i="13"/>
  <c r="R13" i="13"/>
  <c r="Q13" i="13"/>
  <c r="R8" i="13"/>
  <c r="V8" i="13" s="1"/>
  <c r="Q8" i="13"/>
  <c r="U8" i="13" s="1"/>
  <c r="R7" i="13"/>
  <c r="V7" i="13" s="1"/>
  <c r="Q7" i="13"/>
  <c r="U7" i="13" s="1"/>
  <c r="R6" i="13"/>
  <c r="V6" i="13" s="1"/>
  <c r="Q6" i="13"/>
  <c r="U6" i="13" s="1"/>
  <c r="R5" i="13"/>
  <c r="V5" i="13" s="1"/>
  <c r="Q5" i="13"/>
  <c r="U5" i="13" s="1"/>
  <c r="R11" i="13"/>
  <c r="V11" i="13" s="1"/>
  <c r="Q11" i="13"/>
  <c r="U11" i="13" s="1"/>
  <c r="R10" i="13"/>
  <c r="V10" i="13" s="1"/>
  <c r="Q10" i="13"/>
  <c r="U10" i="13" s="1"/>
  <c r="R9" i="13"/>
  <c r="V9" i="13" s="1"/>
  <c r="Q9" i="13"/>
  <c r="U9" i="13" s="1"/>
  <c r="J39" i="13"/>
  <c r="J81" i="15" s="1"/>
  <c r="I39" i="13"/>
  <c r="I81" i="15" s="1"/>
  <c r="J36" i="13"/>
  <c r="J80" i="15" s="1"/>
  <c r="I36" i="13"/>
  <c r="I80" i="15" s="1"/>
  <c r="J28" i="13"/>
  <c r="J79" i="15" s="1"/>
  <c r="I28" i="13"/>
  <c r="I79" i="15" s="1"/>
  <c r="J20" i="13"/>
  <c r="J78" i="15" s="1"/>
  <c r="I20" i="13"/>
  <c r="J12" i="13"/>
  <c r="J77" i="15" s="1"/>
  <c r="I12" i="13"/>
  <c r="I77" i="15" s="1"/>
  <c r="R39" i="12"/>
  <c r="Q39" i="12"/>
  <c r="R38" i="12"/>
  <c r="Q38" i="12"/>
  <c r="R37" i="12"/>
  <c r="Q37" i="12"/>
  <c r="R36" i="12"/>
  <c r="Q36" i="12"/>
  <c r="R35" i="12"/>
  <c r="Q35" i="12"/>
  <c r="R34" i="12"/>
  <c r="Q34" i="12"/>
  <c r="R33" i="12"/>
  <c r="Q33" i="12"/>
  <c r="R31" i="12"/>
  <c r="Q31" i="12"/>
  <c r="R30" i="12"/>
  <c r="Q30" i="12"/>
  <c r="R29" i="12"/>
  <c r="Q29" i="12"/>
  <c r="R28" i="12"/>
  <c r="Q28" i="12"/>
  <c r="R27" i="12"/>
  <c r="Q27" i="12"/>
  <c r="R26" i="12"/>
  <c r="Q26" i="12"/>
  <c r="R25" i="12"/>
  <c r="Q25" i="12"/>
  <c r="R23" i="12"/>
  <c r="Q23" i="12"/>
  <c r="R22" i="12"/>
  <c r="Q22" i="12"/>
  <c r="R21" i="12"/>
  <c r="Q21" i="12"/>
  <c r="R20" i="12"/>
  <c r="Q20" i="12"/>
  <c r="R19" i="12"/>
  <c r="Q19" i="12"/>
  <c r="R18" i="12"/>
  <c r="Q18" i="12"/>
  <c r="R17" i="12"/>
  <c r="Q17" i="12"/>
  <c r="R7" i="12"/>
  <c r="V7" i="12" s="1"/>
  <c r="Q7" i="12"/>
  <c r="U7" i="12" s="1"/>
  <c r="R6" i="12"/>
  <c r="V6" i="12" s="1"/>
  <c r="Q6" i="12"/>
  <c r="U6" i="12" s="1"/>
  <c r="R5" i="12"/>
  <c r="V5" i="12" s="1"/>
  <c r="Q5" i="12"/>
  <c r="U5" i="12" s="1"/>
  <c r="R12" i="12"/>
  <c r="R11" i="12"/>
  <c r="Q11" i="12"/>
  <c r="R10" i="12"/>
  <c r="Q10" i="12"/>
  <c r="R9" i="12"/>
  <c r="Q9" i="12"/>
  <c r="R15" i="12"/>
  <c r="Q15" i="12"/>
  <c r="R14" i="12"/>
  <c r="Q14" i="12"/>
  <c r="R13" i="12"/>
  <c r="Q13" i="12"/>
  <c r="J40" i="12"/>
  <c r="J75" i="15" s="1"/>
  <c r="I40" i="12"/>
  <c r="I75" i="15" s="1"/>
  <c r="J32" i="12"/>
  <c r="J74" i="15" s="1"/>
  <c r="I32" i="12"/>
  <c r="I74" i="15" s="1"/>
  <c r="J24" i="12"/>
  <c r="J73" i="15" s="1"/>
  <c r="I24" i="12"/>
  <c r="I73" i="15" s="1"/>
  <c r="J16" i="12"/>
  <c r="J72" i="15" s="1"/>
  <c r="I16" i="12"/>
  <c r="J8" i="12"/>
  <c r="J71" i="15" s="1"/>
  <c r="I8" i="12"/>
  <c r="I71" i="15" s="1"/>
  <c r="X10" i="11"/>
  <c r="R38" i="11"/>
  <c r="Q38" i="11"/>
  <c r="R37" i="11"/>
  <c r="Q37" i="11"/>
  <c r="R36" i="11"/>
  <c r="Q36" i="11"/>
  <c r="R35" i="11"/>
  <c r="Q35" i="11"/>
  <c r="R33" i="11"/>
  <c r="Q33" i="11"/>
  <c r="R32" i="11"/>
  <c r="Q32" i="11"/>
  <c r="R31" i="11"/>
  <c r="Q31" i="11"/>
  <c r="R30" i="11"/>
  <c r="Q30" i="11"/>
  <c r="R29" i="11"/>
  <c r="Q29" i="11"/>
  <c r="R28" i="11"/>
  <c r="Q28" i="11"/>
  <c r="R27" i="11"/>
  <c r="Q27" i="11"/>
  <c r="R25" i="11"/>
  <c r="Q25" i="11"/>
  <c r="Q24" i="11"/>
  <c r="R23" i="11"/>
  <c r="Q23" i="11"/>
  <c r="R22" i="11"/>
  <c r="Q22" i="11"/>
  <c r="R21" i="11"/>
  <c r="Q21" i="11"/>
  <c r="R20" i="11"/>
  <c r="Q20" i="11"/>
  <c r="R19" i="11"/>
  <c r="Q19" i="11"/>
  <c r="R14" i="11"/>
  <c r="Q14" i="11"/>
  <c r="R13" i="11"/>
  <c r="Q13" i="11"/>
  <c r="R12" i="11"/>
  <c r="Q12" i="11"/>
  <c r="R11" i="11"/>
  <c r="Q11" i="11"/>
  <c r="R17" i="11"/>
  <c r="Q17" i="11"/>
  <c r="R16" i="11"/>
  <c r="Q16" i="11"/>
  <c r="R15" i="11"/>
  <c r="Q15" i="11"/>
  <c r="R6" i="11"/>
  <c r="V6" i="11" s="1"/>
  <c r="Q6" i="11"/>
  <c r="U6" i="11" s="1"/>
  <c r="R5" i="11"/>
  <c r="V5" i="11" s="1"/>
  <c r="Q5" i="11"/>
  <c r="U5" i="11" s="1"/>
  <c r="R9" i="11"/>
  <c r="Q9" i="11"/>
  <c r="R8" i="11"/>
  <c r="V8" i="11" s="1"/>
  <c r="Q8" i="11"/>
  <c r="U8" i="11" s="1"/>
  <c r="R7" i="11"/>
  <c r="V7" i="11" s="1"/>
  <c r="Q7" i="11"/>
  <c r="U7" i="11" s="1"/>
  <c r="J39" i="11"/>
  <c r="J69" i="15" s="1"/>
  <c r="I39" i="11"/>
  <c r="I69" i="15" s="1"/>
  <c r="J34" i="11"/>
  <c r="J68" i="15" s="1"/>
  <c r="I34" i="11"/>
  <c r="I68" i="15" s="1"/>
  <c r="J26" i="11"/>
  <c r="J67" i="15" s="1"/>
  <c r="I26" i="11"/>
  <c r="I67" i="15" s="1"/>
  <c r="J18" i="11"/>
  <c r="I18" i="11"/>
  <c r="I66" i="15" s="1"/>
  <c r="J10" i="11"/>
  <c r="J65" i="15" s="1"/>
  <c r="I10" i="11"/>
  <c r="I65" i="15" s="1"/>
  <c r="R5" i="10"/>
  <c r="Q5" i="10"/>
  <c r="R40" i="10"/>
  <c r="Q40" i="10"/>
  <c r="R39" i="10"/>
  <c r="Q39" i="10"/>
  <c r="R37" i="10"/>
  <c r="Q37" i="10"/>
  <c r="R36" i="10"/>
  <c r="Q36" i="10"/>
  <c r="R35" i="10"/>
  <c r="Q35" i="10"/>
  <c r="R34" i="10"/>
  <c r="Q34" i="10"/>
  <c r="R33" i="10"/>
  <c r="Q33" i="10"/>
  <c r="R32" i="10"/>
  <c r="Q32" i="10"/>
  <c r="R31" i="10"/>
  <c r="Q31" i="10"/>
  <c r="R29" i="10"/>
  <c r="Q29" i="10"/>
  <c r="R28" i="10"/>
  <c r="Q28" i="10"/>
  <c r="R27" i="10"/>
  <c r="Q27" i="10"/>
  <c r="R26" i="10"/>
  <c r="Q26" i="10"/>
  <c r="R25" i="10"/>
  <c r="Q25" i="10"/>
  <c r="R24" i="10"/>
  <c r="Q24" i="10"/>
  <c r="R23" i="10"/>
  <c r="Q23" i="10"/>
  <c r="R21" i="10"/>
  <c r="Q21" i="10"/>
  <c r="R20" i="10"/>
  <c r="Q20" i="10"/>
  <c r="R19" i="10"/>
  <c r="Q19" i="10"/>
  <c r="R18" i="10"/>
  <c r="Q18" i="10"/>
  <c r="R17" i="10"/>
  <c r="Q17" i="10"/>
  <c r="R16" i="10"/>
  <c r="Q16" i="10"/>
  <c r="R15" i="10"/>
  <c r="Q15" i="10"/>
  <c r="R13" i="10"/>
  <c r="Q13" i="10"/>
  <c r="R12" i="10"/>
  <c r="Q12" i="10"/>
  <c r="R11" i="10"/>
  <c r="Q11" i="10"/>
  <c r="R10" i="10"/>
  <c r="Q10" i="10"/>
  <c r="R9" i="10"/>
  <c r="Q9" i="10"/>
  <c r="R8" i="10"/>
  <c r="Q8" i="10"/>
  <c r="R7" i="10"/>
  <c r="Q7" i="10"/>
  <c r="J41" i="10"/>
  <c r="J63" i="15" s="1"/>
  <c r="I41" i="10"/>
  <c r="I63" i="15" s="1"/>
  <c r="J38" i="10"/>
  <c r="J62" i="15" s="1"/>
  <c r="I38" i="10"/>
  <c r="I62" i="15" s="1"/>
  <c r="J30" i="10"/>
  <c r="J61" i="15" s="1"/>
  <c r="I30" i="10"/>
  <c r="I61" i="15" s="1"/>
  <c r="J22" i="10"/>
  <c r="J60" i="15" s="1"/>
  <c r="I22" i="10"/>
  <c r="I60" i="15" s="1"/>
  <c r="J14" i="10"/>
  <c r="J59" i="15" s="1"/>
  <c r="I14" i="10"/>
  <c r="I59" i="15" s="1"/>
  <c r="J6" i="10"/>
  <c r="I6" i="10"/>
  <c r="R39" i="9"/>
  <c r="Q39" i="9"/>
  <c r="R38" i="9"/>
  <c r="Q38" i="9"/>
  <c r="R37" i="9"/>
  <c r="Q37" i="9"/>
  <c r="R36" i="9"/>
  <c r="Q36" i="9"/>
  <c r="R35" i="9"/>
  <c r="Q35" i="9"/>
  <c r="R34" i="9"/>
  <c r="Q34" i="9"/>
  <c r="R32" i="9"/>
  <c r="Q32" i="9"/>
  <c r="R31" i="9"/>
  <c r="Q31" i="9"/>
  <c r="R30" i="9"/>
  <c r="Q30" i="9"/>
  <c r="R29" i="9"/>
  <c r="Q29" i="9"/>
  <c r="R28" i="9"/>
  <c r="Q28" i="9"/>
  <c r="R27" i="9"/>
  <c r="Q27" i="9"/>
  <c r="Q26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3" i="9"/>
  <c r="Q13" i="9"/>
  <c r="R12" i="9"/>
  <c r="Q12" i="9"/>
  <c r="R11" i="9"/>
  <c r="Q11" i="9"/>
  <c r="R10" i="9"/>
  <c r="Q10" i="9"/>
  <c r="R16" i="9"/>
  <c r="Q16" i="9"/>
  <c r="R15" i="9"/>
  <c r="Q15" i="9"/>
  <c r="R14" i="9"/>
  <c r="Q14" i="9"/>
  <c r="R5" i="9"/>
  <c r="Q5" i="9"/>
  <c r="R8" i="9"/>
  <c r="Q8" i="9"/>
  <c r="R7" i="9"/>
  <c r="Q7" i="9"/>
  <c r="R6" i="9"/>
  <c r="Q6" i="9"/>
  <c r="J56" i="15"/>
  <c r="I56" i="15"/>
  <c r="J33" i="9"/>
  <c r="J55" i="15" s="1"/>
  <c r="I33" i="9"/>
  <c r="I55" i="15" s="1"/>
  <c r="J25" i="9"/>
  <c r="J54" i="15" s="1"/>
  <c r="I25" i="9"/>
  <c r="I54" i="15" s="1"/>
  <c r="J17" i="9"/>
  <c r="J53" i="15" s="1"/>
  <c r="I17" i="9"/>
  <c r="J9" i="9"/>
  <c r="J52" i="15" s="1"/>
  <c r="I9" i="9"/>
  <c r="I52" i="15" s="1"/>
  <c r="R38" i="8"/>
  <c r="Q38" i="8"/>
  <c r="R37" i="8"/>
  <c r="Q37" i="8"/>
  <c r="R36" i="8"/>
  <c r="Q36" i="8"/>
  <c r="R34" i="8"/>
  <c r="Q34" i="8"/>
  <c r="R33" i="8"/>
  <c r="Q33" i="8"/>
  <c r="R32" i="8"/>
  <c r="Q32" i="8"/>
  <c r="R31" i="8"/>
  <c r="Q31" i="8"/>
  <c r="R30" i="8"/>
  <c r="Q30" i="8"/>
  <c r="R29" i="8"/>
  <c r="Q29" i="8"/>
  <c r="R28" i="8"/>
  <c r="Q28" i="8"/>
  <c r="R26" i="8"/>
  <c r="Q26" i="8"/>
  <c r="R25" i="8"/>
  <c r="Q25" i="8"/>
  <c r="R24" i="8"/>
  <c r="Q24" i="8"/>
  <c r="R23" i="8"/>
  <c r="Q23" i="8"/>
  <c r="R22" i="8"/>
  <c r="Q22" i="8"/>
  <c r="R21" i="8"/>
  <c r="Q21" i="8"/>
  <c r="R20" i="8"/>
  <c r="Q20" i="8"/>
  <c r="R15" i="8"/>
  <c r="Q15" i="8"/>
  <c r="R14" i="8"/>
  <c r="Q14" i="8"/>
  <c r="R13" i="8"/>
  <c r="Q13" i="8"/>
  <c r="R12" i="8"/>
  <c r="Q12" i="8"/>
  <c r="Q18" i="8"/>
  <c r="R17" i="8"/>
  <c r="Q17" i="8"/>
  <c r="R16" i="8"/>
  <c r="Q16" i="8"/>
  <c r="R7" i="8"/>
  <c r="Q7" i="8"/>
  <c r="R6" i="8"/>
  <c r="Q6" i="8"/>
  <c r="R5" i="8"/>
  <c r="Q5" i="8"/>
  <c r="R10" i="8"/>
  <c r="Q10" i="8"/>
  <c r="R9" i="8"/>
  <c r="Q9" i="8"/>
  <c r="R8" i="8"/>
  <c r="Q8" i="8"/>
  <c r="J39" i="8"/>
  <c r="J40" i="15" s="1"/>
  <c r="I39" i="8"/>
  <c r="I40" i="15" s="1"/>
  <c r="J35" i="8"/>
  <c r="J39" i="15" s="1"/>
  <c r="I35" i="8"/>
  <c r="I39" i="15" s="1"/>
  <c r="J27" i="8"/>
  <c r="J38" i="15" s="1"/>
  <c r="I27" i="8"/>
  <c r="I38" i="15" s="1"/>
  <c r="J19" i="8"/>
  <c r="I19" i="8"/>
  <c r="I37" i="15" s="1"/>
  <c r="J11" i="8"/>
  <c r="J36" i="15" s="1"/>
  <c r="I11" i="8"/>
  <c r="I36" i="15" s="1"/>
  <c r="R38" i="7"/>
  <c r="Q38" i="7"/>
  <c r="R37" i="7"/>
  <c r="Q37" i="7"/>
  <c r="R36" i="7"/>
  <c r="Q36" i="7"/>
  <c r="R35" i="7"/>
  <c r="Q35" i="7"/>
  <c r="R34" i="7"/>
  <c r="Q34" i="7"/>
  <c r="R33" i="7"/>
  <c r="Q33" i="7"/>
  <c r="R32" i="7"/>
  <c r="Q32" i="7"/>
  <c r="R30" i="7"/>
  <c r="Q30" i="7"/>
  <c r="R29" i="7"/>
  <c r="Q29" i="7"/>
  <c r="R28" i="7"/>
  <c r="Q28" i="7"/>
  <c r="R27" i="7"/>
  <c r="Q27" i="7"/>
  <c r="R26" i="7"/>
  <c r="Q26" i="7"/>
  <c r="R25" i="7"/>
  <c r="Q25" i="7"/>
  <c r="R24" i="7"/>
  <c r="Q24" i="7"/>
  <c r="R22" i="7"/>
  <c r="Q22" i="7"/>
  <c r="R21" i="7"/>
  <c r="Q21" i="7"/>
  <c r="R20" i="7"/>
  <c r="Q20" i="7"/>
  <c r="R19" i="7"/>
  <c r="Q19" i="7"/>
  <c r="R18" i="7"/>
  <c r="Q18" i="7"/>
  <c r="R17" i="7"/>
  <c r="Q17" i="7"/>
  <c r="R16" i="7"/>
  <c r="Q16" i="7"/>
  <c r="R11" i="7"/>
  <c r="Q11" i="7"/>
  <c r="R10" i="7"/>
  <c r="Q10" i="7"/>
  <c r="R9" i="7"/>
  <c r="Q9" i="7"/>
  <c r="R8" i="7"/>
  <c r="Q8" i="7"/>
  <c r="R14" i="7"/>
  <c r="Q14" i="7"/>
  <c r="R13" i="7"/>
  <c r="Q13" i="7"/>
  <c r="R12" i="7"/>
  <c r="Q12" i="7"/>
  <c r="R6" i="7"/>
  <c r="Q6" i="7"/>
  <c r="R5" i="7"/>
  <c r="Q5" i="7"/>
  <c r="J39" i="7"/>
  <c r="J33" i="15" s="1"/>
  <c r="I39" i="7"/>
  <c r="I33" i="15" s="1"/>
  <c r="J31" i="7"/>
  <c r="J32" i="15" s="1"/>
  <c r="I31" i="7"/>
  <c r="I32" i="15" s="1"/>
  <c r="J23" i="7"/>
  <c r="J31" i="15" s="1"/>
  <c r="I23" i="7"/>
  <c r="I31" i="15" s="1"/>
  <c r="J15" i="7"/>
  <c r="J30" i="15" s="1"/>
  <c r="I15" i="7"/>
  <c r="J7" i="7"/>
  <c r="I7" i="7"/>
  <c r="I29" i="15" s="1"/>
  <c r="R38" i="6"/>
  <c r="Q38" i="6"/>
  <c r="R37" i="6"/>
  <c r="Q37" i="6"/>
  <c r="R36" i="6"/>
  <c r="Q36" i="6"/>
  <c r="R35" i="6"/>
  <c r="Q35" i="6"/>
  <c r="R34" i="6"/>
  <c r="Q34" i="6"/>
  <c r="R32" i="6"/>
  <c r="Q32" i="6"/>
  <c r="R31" i="6"/>
  <c r="Q31" i="6"/>
  <c r="R30" i="6"/>
  <c r="Q30" i="6"/>
  <c r="R29" i="6"/>
  <c r="Q29" i="6"/>
  <c r="R28" i="6"/>
  <c r="Q28" i="6"/>
  <c r="R27" i="6"/>
  <c r="Q27" i="6"/>
  <c r="R26" i="6"/>
  <c r="Q26" i="6"/>
  <c r="R24" i="6"/>
  <c r="Q24" i="6"/>
  <c r="R23" i="6"/>
  <c r="Q23" i="6"/>
  <c r="R22" i="6"/>
  <c r="Q22" i="6"/>
  <c r="R21" i="6"/>
  <c r="Q21" i="6"/>
  <c r="R20" i="6"/>
  <c r="Q20" i="6"/>
  <c r="R19" i="6"/>
  <c r="Q19" i="6"/>
  <c r="R18" i="6"/>
  <c r="Q18" i="6"/>
  <c r="R16" i="6"/>
  <c r="Q16" i="6"/>
  <c r="R15" i="6"/>
  <c r="Q15" i="6"/>
  <c r="R14" i="6"/>
  <c r="Q14" i="6"/>
  <c r="R13" i="6"/>
  <c r="Q13" i="6"/>
  <c r="R12" i="6"/>
  <c r="Q12" i="6"/>
  <c r="R11" i="6"/>
  <c r="Q11" i="6"/>
  <c r="R10" i="6"/>
  <c r="Q10" i="6"/>
  <c r="R8" i="6"/>
  <c r="Q8" i="6"/>
  <c r="R5" i="6"/>
  <c r="Q5" i="6"/>
  <c r="R7" i="6"/>
  <c r="Q7" i="6"/>
  <c r="R6" i="6"/>
  <c r="Q6" i="6"/>
  <c r="J39" i="6"/>
  <c r="J27" i="15" s="1"/>
  <c r="I39" i="6"/>
  <c r="I27" i="15" s="1"/>
  <c r="J33" i="6"/>
  <c r="J26" i="15" s="1"/>
  <c r="I33" i="6"/>
  <c r="I26" i="15" s="1"/>
  <c r="J25" i="6"/>
  <c r="J25" i="15" s="1"/>
  <c r="I25" i="6"/>
  <c r="I25" i="15" s="1"/>
  <c r="J17" i="6"/>
  <c r="J24" i="15" s="1"/>
  <c r="I17" i="6"/>
  <c r="I24" i="15" s="1"/>
  <c r="J9" i="6"/>
  <c r="J23" i="15" s="1"/>
  <c r="I9" i="6"/>
  <c r="I23" i="15" s="1"/>
  <c r="Q39" i="5"/>
  <c r="R39" i="5"/>
  <c r="R38" i="5"/>
  <c r="Q38" i="5"/>
  <c r="R37" i="5"/>
  <c r="Q37" i="5"/>
  <c r="R35" i="5"/>
  <c r="Q35" i="5"/>
  <c r="R34" i="5"/>
  <c r="Q34" i="5"/>
  <c r="R33" i="5"/>
  <c r="Q33" i="5"/>
  <c r="R32" i="5"/>
  <c r="Q32" i="5"/>
  <c r="R31" i="5"/>
  <c r="Q31" i="5"/>
  <c r="R30" i="5"/>
  <c r="Q30" i="5"/>
  <c r="R29" i="5"/>
  <c r="Q29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Q21" i="5"/>
  <c r="R19" i="5"/>
  <c r="Q19" i="5"/>
  <c r="R18" i="5"/>
  <c r="Q18" i="5"/>
  <c r="R17" i="5"/>
  <c r="Q17" i="5"/>
  <c r="R16" i="5"/>
  <c r="Q16" i="5"/>
  <c r="R15" i="5"/>
  <c r="Q15" i="5"/>
  <c r="R14" i="5"/>
  <c r="Q14" i="5"/>
  <c r="R13" i="5"/>
  <c r="Q13" i="5"/>
  <c r="R11" i="5"/>
  <c r="Q11" i="5"/>
  <c r="R10" i="5"/>
  <c r="Q10" i="5"/>
  <c r="R9" i="5"/>
  <c r="Q9" i="5"/>
  <c r="R8" i="5"/>
  <c r="Q8" i="5"/>
  <c r="R7" i="5"/>
  <c r="Q7" i="5"/>
  <c r="R6" i="5"/>
  <c r="Q6" i="5"/>
  <c r="R5" i="5"/>
  <c r="Q5" i="5"/>
  <c r="J40" i="5"/>
  <c r="J21" i="15" s="1"/>
  <c r="I40" i="5"/>
  <c r="I21" i="15" s="1"/>
  <c r="J36" i="5"/>
  <c r="J20" i="15" s="1"/>
  <c r="I36" i="5"/>
  <c r="I20" i="15" s="1"/>
  <c r="J28" i="5"/>
  <c r="J19" i="15" s="1"/>
  <c r="I28" i="5"/>
  <c r="I19" i="15" s="1"/>
  <c r="J20" i="5"/>
  <c r="I20" i="5"/>
  <c r="I18" i="15" s="1"/>
  <c r="J12" i="5"/>
  <c r="J17" i="15" s="1"/>
  <c r="I12" i="5"/>
  <c r="I17" i="15" s="1"/>
  <c r="Q35" i="4"/>
  <c r="R35" i="4"/>
  <c r="R34" i="4"/>
  <c r="Q34" i="4"/>
  <c r="R33" i="4"/>
  <c r="Q33" i="4"/>
  <c r="R32" i="4"/>
  <c r="Q32" i="4"/>
  <c r="R31" i="4"/>
  <c r="Q31" i="4"/>
  <c r="R30" i="4"/>
  <c r="Q30" i="4"/>
  <c r="R29" i="4"/>
  <c r="Q29" i="4"/>
  <c r="R27" i="4"/>
  <c r="Q27" i="4"/>
  <c r="R26" i="4"/>
  <c r="Q26" i="4"/>
  <c r="R25" i="4"/>
  <c r="Q25" i="4"/>
  <c r="R24" i="4"/>
  <c r="Q24" i="4"/>
  <c r="R23" i="4"/>
  <c r="Q23" i="4"/>
  <c r="R22" i="4"/>
  <c r="Q22" i="4"/>
  <c r="R21" i="4"/>
  <c r="Q21" i="4"/>
  <c r="R19" i="4"/>
  <c r="Q19" i="4"/>
  <c r="R18" i="4"/>
  <c r="Q18" i="4"/>
  <c r="R17" i="4"/>
  <c r="Q17" i="4"/>
  <c r="R16" i="4"/>
  <c r="Q16" i="4"/>
  <c r="R15" i="4"/>
  <c r="Q15" i="4"/>
  <c r="R14" i="4"/>
  <c r="Q14" i="4"/>
  <c r="R13" i="4"/>
  <c r="Q13" i="4"/>
  <c r="R8" i="4"/>
  <c r="Q8" i="4"/>
  <c r="R7" i="4"/>
  <c r="Q7" i="4"/>
  <c r="R6" i="4"/>
  <c r="Q6" i="4"/>
  <c r="R5" i="4"/>
  <c r="Q5" i="4"/>
  <c r="R11" i="4"/>
  <c r="Q11" i="4"/>
  <c r="Q9" i="4"/>
  <c r="R10" i="4"/>
  <c r="Q10" i="4"/>
  <c r="R9" i="4"/>
  <c r="I12" i="4"/>
  <c r="I12" i="15" s="1"/>
  <c r="J36" i="4"/>
  <c r="J15" i="15" s="1"/>
  <c r="I36" i="4"/>
  <c r="I15" i="15" s="1"/>
  <c r="J28" i="4"/>
  <c r="J14" i="15" s="1"/>
  <c r="I28" i="4"/>
  <c r="I14" i="15" s="1"/>
  <c r="J20" i="4"/>
  <c r="J13" i="15" s="1"/>
  <c r="I20" i="4"/>
  <c r="I13" i="15" s="1"/>
  <c r="J12" i="4"/>
  <c r="Q37" i="1"/>
  <c r="R39" i="1"/>
  <c r="Q39" i="1"/>
  <c r="R38" i="1"/>
  <c r="Q38" i="1"/>
  <c r="R37" i="1"/>
  <c r="R36" i="1"/>
  <c r="Q36" i="1"/>
  <c r="R35" i="1"/>
  <c r="Q35" i="1"/>
  <c r="R34" i="1"/>
  <c r="Q34" i="1"/>
  <c r="R33" i="1"/>
  <c r="Q33" i="1"/>
  <c r="R31" i="1"/>
  <c r="Q31" i="1"/>
  <c r="R30" i="1"/>
  <c r="Q30" i="1"/>
  <c r="R29" i="1"/>
  <c r="Q29" i="1"/>
  <c r="R28" i="1"/>
  <c r="R27" i="1"/>
  <c r="Q27" i="1"/>
  <c r="R26" i="1"/>
  <c r="Q26" i="1"/>
  <c r="R25" i="1"/>
  <c r="Q25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Q13" i="1"/>
  <c r="R15" i="1"/>
  <c r="Q15" i="1"/>
  <c r="R14" i="1"/>
  <c r="Q14" i="1"/>
  <c r="R13" i="1"/>
  <c r="R12" i="1"/>
  <c r="Q12" i="1"/>
  <c r="R11" i="1"/>
  <c r="Q11" i="1"/>
  <c r="R10" i="1"/>
  <c r="Q10" i="1"/>
  <c r="R9" i="1"/>
  <c r="Q9" i="1"/>
  <c r="Q6" i="1"/>
  <c r="R6" i="1"/>
  <c r="Q7" i="1"/>
  <c r="R7" i="1"/>
  <c r="R5" i="1"/>
  <c r="Q5" i="1"/>
  <c r="U5" i="1" s="1"/>
  <c r="I8" i="1"/>
  <c r="I6" i="15" s="1"/>
  <c r="I40" i="1"/>
  <c r="I10" i="15" s="1"/>
  <c r="J32" i="1"/>
  <c r="J9" i="15" s="1"/>
  <c r="I32" i="1"/>
  <c r="I9" i="15" s="1"/>
  <c r="I24" i="1"/>
  <c r="I8" i="15" s="1"/>
  <c r="J7" i="15"/>
  <c r="I16" i="1"/>
  <c r="I7" i="15" s="1"/>
  <c r="J8" i="1"/>
  <c r="J6" i="15" s="1"/>
  <c r="I41" i="15" l="1"/>
  <c r="Q40" i="9"/>
  <c r="R40" i="9"/>
  <c r="I28" i="15"/>
  <c r="J41" i="5"/>
  <c r="J43" i="5" s="1"/>
  <c r="J41" i="7"/>
  <c r="J40" i="8"/>
  <c r="J42" i="10"/>
  <c r="J44" i="10" s="1"/>
  <c r="J40" i="11"/>
  <c r="J41" i="11" s="1"/>
  <c r="J41" i="14"/>
  <c r="J43" i="14" s="1"/>
  <c r="J58" i="15"/>
  <c r="J64" i="15" s="1"/>
  <c r="I40" i="13"/>
  <c r="I41" i="13" s="1"/>
  <c r="J28" i="15"/>
  <c r="J57" i="15"/>
  <c r="J37" i="4"/>
  <c r="I41" i="7"/>
  <c r="I41" i="9"/>
  <c r="I42" i="9" s="1"/>
  <c r="I70" i="15"/>
  <c r="J41" i="9"/>
  <c r="J42" i="9" s="1"/>
  <c r="I41" i="12"/>
  <c r="I43" i="12" s="1"/>
  <c r="I41" i="14"/>
  <c r="I78" i="15"/>
  <c r="I82" i="15" s="1"/>
  <c r="J76" i="15"/>
  <c r="I40" i="6"/>
  <c r="I42" i="6" s="1"/>
  <c r="I40" i="8"/>
  <c r="I42" i="10"/>
  <c r="I40" i="11"/>
  <c r="I41" i="11" s="1"/>
  <c r="J41" i="12"/>
  <c r="J43" i="12" s="1"/>
  <c r="J40" i="13"/>
  <c r="J41" i="13" s="1"/>
  <c r="J18" i="15"/>
  <c r="J22" i="15" s="1"/>
  <c r="J29" i="15"/>
  <c r="J35" i="15" s="1"/>
  <c r="J37" i="15"/>
  <c r="J41" i="15" s="1"/>
  <c r="J66" i="15"/>
  <c r="J70" i="15" s="1"/>
  <c r="J14" i="20" s="1"/>
  <c r="J83" i="15"/>
  <c r="J88" i="15" s="1"/>
  <c r="J82" i="15"/>
  <c r="I16" i="15"/>
  <c r="J40" i="6"/>
  <c r="J42" i="6" s="1"/>
  <c r="I30" i="15"/>
  <c r="I35" i="15" s="1"/>
  <c r="I53" i="15"/>
  <c r="I57" i="15" s="1"/>
  <c r="I12" i="20" s="1"/>
  <c r="I58" i="15"/>
  <c r="I64" i="15" s="1"/>
  <c r="I72" i="15"/>
  <c r="I76" i="15" s="1"/>
  <c r="I84" i="15"/>
  <c r="I88" i="15" s="1"/>
  <c r="I41" i="5"/>
  <c r="I42" i="5" s="1"/>
  <c r="I22" i="15"/>
  <c r="J12" i="15"/>
  <c r="J16" i="15" s="1"/>
  <c r="I37" i="4"/>
  <c r="I39" i="4" s="1"/>
  <c r="Q40" i="1"/>
  <c r="I11" i="15"/>
  <c r="J11" i="15"/>
  <c r="J41" i="1"/>
  <c r="J43" i="1" s="1"/>
  <c r="I42" i="13"/>
  <c r="J43" i="10"/>
  <c r="J41" i="6"/>
  <c r="I41" i="6"/>
  <c r="J42" i="5"/>
  <c r="I43" i="5"/>
  <c r="J39" i="4"/>
  <c r="J38" i="4"/>
  <c r="I41" i="1"/>
  <c r="I43" i="1" s="1"/>
  <c r="J41" i="8" l="1"/>
  <c r="J11" i="20"/>
  <c r="I41" i="8"/>
  <c r="I11" i="20"/>
  <c r="J28" i="16"/>
  <c r="J17" i="20"/>
  <c r="I27" i="16"/>
  <c r="I16" i="20"/>
  <c r="I25" i="16"/>
  <c r="I14" i="20"/>
  <c r="J23" i="16"/>
  <c r="J12" i="20"/>
  <c r="J7" i="16"/>
  <c r="J7" i="20"/>
  <c r="J9" i="16"/>
  <c r="J9" i="20"/>
  <c r="I10" i="16"/>
  <c r="I10" i="20"/>
  <c r="J8" i="16"/>
  <c r="J8" i="20"/>
  <c r="J6" i="16"/>
  <c r="J6" i="20"/>
  <c r="I26" i="16"/>
  <c r="I15" i="20"/>
  <c r="I6" i="16"/>
  <c r="I6" i="20"/>
  <c r="I8" i="16"/>
  <c r="I8" i="20"/>
  <c r="I24" i="16"/>
  <c r="I13" i="20"/>
  <c r="I7" i="16"/>
  <c r="I7" i="20"/>
  <c r="J11" i="16"/>
  <c r="I11" i="16"/>
  <c r="J27" i="16"/>
  <c r="J16" i="20"/>
  <c r="J10" i="16"/>
  <c r="J12" i="16" s="1"/>
  <c r="J13" i="16" s="1"/>
  <c r="J10" i="20"/>
  <c r="J26" i="16"/>
  <c r="J15" i="20"/>
  <c r="J24" i="16"/>
  <c r="J13" i="20"/>
  <c r="I9" i="16"/>
  <c r="I9" i="20"/>
  <c r="I28" i="16"/>
  <c r="I17" i="20"/>
  <c r="I18" i="20" s="1"/>
  <c r="I19" i="20" s="1"/>
  <c r="I46" i="10"/>
  <c r="J43" i="9"/>
  <c r="I44" i="14"/>
  <c r="J42" i="11"/>
  <c r="I43" i="10"/>
  <c r="J42" i="1"/>
  <c r="I38" i="4"/>
  <c r="I45" i="5"/>
  <c r="I42" i="11"/>
  <c r="I44" i="12"/>
  <c r="I45" i="12"/>
  <c r="I40" i="4"/>
  <c r="J42" i="8"/>
  <c r="I42" i="12"/>
  <c r="I43" i="9"/>
  <c r="I44" i="10"/>
  <c r="I43" i="11"/>
  <c r="I43" i="13"/>
  <c r="I42" i="14"/>
  <c r="I44" i="6"/>
  <c r="I45" i="14"/>
  <c r="I43" i="14"/>
  <c r="J42" i="14"/>
  <c r="I43" i="6"/>
  <c r="I41" i="4"/>
  <c r="I45" i="10"/>
  <c r="I44" i="11"/>
  <c r="J42" i="12"/>
  <c r="I44" i="8"/>
  <c r="I44" i="5"/>
  <c r="J25" i="16"/>
  <c r="J29" i="16" s="1"/>
  <c r="J30" i="16" s="1"/>
  <c r="J89" i="15"/>
  <c r="I23" i="16"/>
  <c r="I89" i="15"/>
  <c r="I42" i="8"/>
  <c r="I45" i="9"/>
  <c r="I44" i="13"/>
  <c r="I43" i="8"/>
  <c r="I44" i="9"/>
  <c r="J42" i="13"/>
  <c r="I42" i="1"/>
  <c r="I42" i="15"/>
  <c r="I45" i="1"/>
  <c r="I44" i="1"/>
  <c r="J42" i="15"/>
  <c r="J94" i="15" s="1"/>
  <c r="I45" i="7"/>
  <c r="J42" i="7"/>
  <c r="J43" i="7"/>
  <c r="I44" i="7"/>
  <c r="I43" i="7"/>
  <c r="I42" i="7"/>
  <c r="J6" i="18"/>
  <c r="J16" i="18"/>
  <c r="J14" i="18"/>
  <c r="J13" i="18"/>
  <c r="J9" i="18"/>
  <c r="J8" i="18"/>
  <c r="J7" i="18"/>
  <c r="X17" i="15"/>
  <c r="X6" i="15"/>
  <c r="F21" i="15"/>
  <c r="X36" i="13"/>
  <c r="X80" i="15" s="1"/>
  <c r="X39" i="13"/>
  <c r="X81" i="15" s="1"/>
  <c r="X40" i="14"/>
  <c r="X87" i="15" s="1"/>
  <c r="T40" i="14"/>
  <c r="T87" i="15" s="1"/>
  <c r="S40" i="14"/>
  <c r="S87" i="15" s="1"/>
  <c r="R40" i="14"/>
  <c r="R87" i="15" s="1"/>
  <c r="Q40" i="14"/>
  <c r="Q87" i="15" s="1"/>
  <c r="P40" i="14"/>
  <c r="P87" i="15" s="1"/>
  <c r="O40" i="14"/>
  <c r="O87" i="15" s="1"/>
  <c r="N40" i="14"/>
  <c r="N87" i="15" s="1"/>
  <c r="M40" i="14"/>
  <c r="M87" i="15" s="1"/>
  <c r="L40" i="14"/>
  <c r="L87" i="15" s="1"/>
  <c r="K40" i="14"/>
  <c r="K87" i="15" s="1"/>
  <c r="H40" i="14"/>
  <c r="H87" i="15" s="1"/>
  <c r="G40" i="14"/>
  <c r="G87" i="15" s="1"/>
  <c r="F40" i="14"/>
  <c r="F87" i="15" s="1"/>
  <c r="E40" i="14"/>
  <c r="E87" i="15" s="1"/>
  <c r="D40" i="14"/>
  <c r="D87" i="15" s="1"/>
  <c r="C40" i="14"/>
  <c r="C87" i="15" s="1"/>
  <c r="B18" i="14"/>
  <c r="B26" i="14" s="1"/>
  <c r="B34" i="14" s="1"/>
  <c r="B40" i="14" s="1"/>
  <c r="A6" i="14"/>
  <c r="A7" i="14" s="1"/>
  <c r="A8" i="14" s="1"/>
  <c r="A9" i="14" s="1"/>
  <c r="A11" i="14" s="1"/>
  <c r="A12" i="14" s="1"/>
  <c r="A13" i="14" s="1"/>
  <c r="A14" i="14" s="1"/>
  <c r="A15" i="14" s="1"/>
  <c r="A16" i="14" s="1"/>
  <c r="A17" i="14" s="1"/>
  <c r="A19" i="14" s="1"/>
  <c r="A20" i="14" s="1"/>
  <c r="A21" i="14" s="1"/>
  <c r="A22" i="14" s="1"/>
  <c r="A23" i="14" s="1"/>
  <c r="A24" i="14" s="1"/>
  <c r="A25" i="14" s="1"/>
  <c r="A27" i="14" s="1"/>
  <c r="A28" i="14" s="1"/>
  <c r="A29" i="14" s="1"/>
  <c r="A30" i="14" s="1"/>
  <c r="A31" i="14" s="1"/>
  <c r="A32" i="14" s="1"/>
  <c r="A33" i="14" s="1"/>
  <c r="A35" i="14" s="1"/>
  <c r="A36" i="14" s="1"/>
  <c r="A37" i="14" s="1"/>
  <c r="A38" i="14" s="1"/>
  <c r="A39" i="14" s="1"/>
  <c r="V40" i="14"/>
  <c r="V87" i="15" s="1"/>
  <c r="U40" i="14"/>
  <c r="U87" i="15" s="1"/>
  <c r="X34" i="14"/>
  <c r="X86" i="15" s="1"/>
  <c r="T34" i="14"/>
  <c r="T86" i="15" s="1"/>
  <c r="S34" i="14"/>
  <c r="S86" i="15" s="1"/>
  <c r="P34" i="14"/>
  <c r="P86" i="15" s="1"/>
  <c r="O34" i="14"/>
  <c r="O86" i="15" s="1"/>
  <c r="N34" i="14"/>
  <c r="N86" i="15" s="1"/>
  <c r="M34" i="14"/>
  <c r="M86" i="15" s="1"/>
  <c r="L34" i="14"/>
  <c r="L86" i="15" s="1"/>
  <c r="K34" i="14"/>
  <c r="K86" i="15" s="1"/>
  <c r="H34" i="14"/>
  <c r="H86" i="15" s="1"/>
  <c r="G34" i="14"/>
  <c r="G86" i="15" s="1"/>
  <c r="F34" i="14"/>
  <c r="F86" i="15" s="1"/>
  <c r="E34" i="14"/>
  <c r="E86" i="15" s="1"/>
  <c r="D34" i="14"/>
  <c r="D86" i="15" s="1"/>
  <c r="C34" i="14"/>
  <c r="C86" i="15" s="1"/>
  <c r="V33" i="14"/>
  <c r="U33" i="14"/>
  <c r="V32" i="14"/>
  <c r="U32" i="14"/>
  <c r="V31" i="14"/>
  <c r="U31" i="14"/>
  <c r="V30" i="14"/>
  <c r="U30" i="14"/>
  <c r="V29" i="14"/>
  <c r="U28" i="14"/>
  <c r="V27" i="14"/>
  <c r="U27" i="14"/>
  <c r="X26" i="14"/>
  <c r="X85" i="15" s="1"/>
  <c r="T26" i="14"/>
  <c r="T85" i="15" s="1"/>
  <c r="S26" i="14"/>
  <c r="S85" i="15" s="1"/>
  <c r="P26" i="14"/>
  <c r="P85" i="15" s="1"/>
  <c r="O26" i="14"/>
  <c r="O85" i="15" s="1"/>
  <c r="N26" i="14"/>
  <c r="N85" i="15" s="1"/>
  <c r="M26" i="14"/>
  <c r="M85" i="15" s="1"/>
  <c r="L26" i="14"/>
  <c r="L85" i="15" s="1"/>
  <c r="K26" i="14"/>
  <c r="K85" i="15" s="1"/>
  <c r="H26" i="14"/>
  <c r="H85" i="15" s="1"/>
  <c r="G26" i="14"/>
  <c r="G85" i="15" s="1"/>
  <c r="F26" i="14"/>
  <c r="F85" i="15" s="1"/>
  <c r="E26" i="14"/>
  <c r="E85" i="15" s="1"/>
  <c r="D26" i="14"/>
  <c r="D85" i="15" s="1"/>
  <c r="C26" i="14"/>
  <c r="C85" i="15" s="1"/>
  <c r="V25" i="14"/>
  <c r="U25" i="14"/>
  <c r="V24" i="14"/>
  <c r="U24" i="14"/>
  <c r="V23" i="14"/>
  <c r="U23" i="14"/>
  <c r="U22" i="14"/>
  <c r="V22" i="14"/>
  <c r="V21" i="14"/>
  <c r="U21" i="14"/>
  <c r="V20" i="14"/>
  <c r="U19" i="14"/>
  <c r="X18" i="14"/>
  <c r="X84" i="15" s="1"/>
  <c r="T18" i="14"/>
  <c r="T84" i="15" s="1"/>
  <c r="S18" i="14"/>
  <c r="S84" i="15" s="1"/>
  <c r="P18" i="14"/>
  <c r="P84" i="15" s="1"/>
  <c r="O18" i="14"/>
  <c r="O84" i="15" s="1"/>
  <c r="N18" i="14"/>
  <c r="N84" i="15" s="1"/>
  <c r="M18" i="14"/>
  <c r="M84" i="15" s="1"/>
  <c r="L18" i="14"/>
  <c r="L84" i="15" s="1"/>
  <c r="K18" i="14"/>
  <c r="K84" i="15" s="1"/>
  <c r="H18" i="14"/>
  <c r="H84" i="15" s="1"/>
  <c r="G18" i="14"/>
  <c r="G84" i="15" s="1"/>
  <c r="F18" i="14"/>
  <c r="F84" i="15" s="1"/>
  <c r="E18" i="14"/>
  <c r="E84" i="15" s="1"/>
  <c r="D18" i="14"/>
  <c r="D84" i="15" s="1"/>
  <c r="C18" i="14"/>
  <c r="C84" i="15" s="1"/>
  <c r="U17" i="14"/>
  <c r="V17" i="14"/>
  <c r="V16" i="14"/>
  <c r="U16" i="14"/>
  <c r="V15" i="14"/>
  <c r="U15" i="14"/>
  <c r="U14" i="14"/>
  <c r="V14" i="14"/>
  <c r="V13" i="14"/>
  <c r="U13" i="14"/>
  <c r="V12" i="14"/>
  <c r="U12" i="14"/>
  <c r="V11" i="14"/>
  <c r="X10" i="14"/>
  <c r="X83" i="15" s="1"/>
  <c r="T10" i="14"/>
  <c r="T83" i="15" s="1"/>
  <c r="S10" i="14"/>
  <c r="S83" i="15" s="1"/>
  <c r="P10" i="14"/>
  <c r="P83" i="15" s="1"/>
  <c r="O10" i="14"/>
  <c r="O83" i="15" s="1"/>
  <c r="N10" i="14"/>
  <c r="N83" i="15" s="1"/>
  <c r="M10" i="14"/>
  <c r="M83" i="15" s="1"/>
  <c r="L10" i="14"/>
  <c r="L83" i="15" s="1"/>
  <c r="K10" i="14"/>
  <c r="K83" i="15" s="1"/>
  <c r="H10" i="14"/>
  <c r="H83" i="15" s="1"/>
  <c r="G10" i="14"/>
  <c r="G83" i="15" s="1"/>
  <c r="F10" i="14"/>
  <c r="E10" i="14"/>
  <c r="E83" i="15" s="1"/>
  <c r="D10" i="14"/>
  <c r="D83" i="15" s="1"/>
  <c r="C10" i="14"/>
  <c r="C83" i="15" s="1"/>
  <c r="V10" i="14"/>
  <c r="V83" i="15" s="1"/>
  <c r="U10" i="14"/>
  <c r="U83" i="15" s="1"/>
  <c r="T39" i="13"/>
  <c r="T81" i="15" s="1"/>
  <c r="S39" i="13"/>
  <c r="S81" i="15" s="1"/>
  <c r="R39" i="13"/>
  <c r="R81" i="15" s="1"/>
  <c r="Q39" i="13"/>
  <c r="Q81" i="15" s="1"/>
  <c r="P39" i="13"/>
  <c r="O39" i="13"/>
  <c r="N39" i="13"/>
  <c r="N81" i="15" s="1"/>
  <c r="M39" i="13"/>
  <c r="M81" i="15" s="1"/>
  <c r="L39" i="13"/>
  <c r="L81" i="15" s="1"/>
  <c r="K39" i="13"/>
  <c r="K81" i="15" s="1"/>
  <c r="H39" i="13"/>
  <c r="H81" i="15" s="1"/>
  <c r="G39" i="13"/>
  <c r="G81" i="15" s="1"/>
  <c r="F39" i="13"/>
  <c r="F81" i="15" s="1"/>
  <c r="E39" i="13"/>
  <c r="E81" i="15" s="1"/>
  <c r="D39" i="13"/>
  <c r="D81" i="15" s="1"/>
  <c r="C39" i="13"/>
  <c r="C81" i="15" s="1"/>
  <c r="C36" i="13"/>
  <c r="C80" i="15" s="1"/>
  <c r="X12" i="13"/>
  <c r="X77" i="15" s="1"/>
  <c r="T12" i="13"/>
  <c r="T77" i="15" s="1"/>
  <c r="S12" i="13"/>
  <c r="S77" i="15" s="1"/>
  <c r="R12" i="13"/>
  <c r="R77" i="15" s="1"/>
  <c r="Q12" i="13"/>
  <c r="Q77" i="15" s="1"/>
  <c r="P12" i="13"/>
  <c r="P77" i="15" s="1"/>
  <c r="O12" i="13"/>
  <c r="O77" i="15" s="1"/>
  <c r="N12" i="13"/>
  <c r="N77" i="15" s="1"/>
  <c r="M12" i="13"/>
  <c r="M77" i="15" s="1"/>
  <c r="L12" i="13"/>
  <c r="L77" i="15" s="1"/>
  <c r="K12" i="13"/>
  <c r="K77" i="15" s="1"/>
  <c r="H12" i="13"/>
  <c r="H77" i="15" s="1"/>
  <c r="G12" i="13"/>
  <c r="G77" i="15" s="1"/>
  <c r="F12" i="13"/>
  <c r="F77" i="15" s="1"/>
  <c r="E12" i="13"/>
  <c r="E77" i="15" s="1"/>
  <c r="D12" i="13"/>
  <c r="D77" i="15" s="1"/>
  <c r="C12" i="13"/>
  <c r="B20" i="13"/>
  <c r="B28" i="13" s="1"/>
  <c r="B36" i="13" s="1"/>
  <c r="B39" i="13" s="1"/>
  <c r="A6" i="13"/>
  <c r="A7" i="13" s="1"/>
  <c r="A8" i="13" s="1"/>
  <c r="A9" i="13" s="1"/>
  <c r="A10" i="13" s="1"/>
  <c r="A11" i="13" s="1"/>
  <c r="A13" i="13" s="1"/>
  <c r="A14" i="13" s="1"/>
  <c r="A15" i="13" s="1"/>
  <c r="A16" i="13" s="1"/>
  <c r="A17" i="13" s="1"/>
  <c r="A18" i="13" s="1"/>
  <c r="A19" i="13" s="1"/>
  <c r="A21" i="13" s="1"/>
  <c r="A22" i="13" s="1"/>
  <c r="A23" i="13" s="1"/>
  <c r="A24" i="13" s="1"/>
  <c r="A25" i="13" s="1"/>
  <c r="A26" i="13" s="1"/>
  <c r="A27" i="13" s="1"/>
  <c r="A29" i="13" s="1"/>
  <c r="A30" i="13" s="1"/>
  <c r="A31" i="13" s="1"/>
  <c r="A32" i="13" s="1"/>
  <c r="A33" i="13" s="1"/>
  <c r="A34" i="13" s="1"/>
  <c r="A35" i="13" s="1"/>
  <c r="A37" i="13" s="1"/>
  <c r="A38" i="13" s="1"/>
  <c r="V38" i="13"/>
  <c r="U38" i="13"/>
  <c r="V37" i="13"/>
  <c r="U37" i="13"/>
  <c r="T36" i="13"/>
  <c r="T80" i="15" s="1"/>
  <c r="S36" i="13"/>
  <c r="S80" i="15" s="1"/>
  <c r="P36" i="13"/>
  <c r="P80" i="15" s="1"/>
  <c r="O36" i="13"/>
  <c r="O80" i="15" s="1"/>
  <c r="N36" i="13"/>
  <c r="N80" i="15" s="1"/>
  <c r="M36" i="13"/>
  <c r="M80" i="15" s="1"/>
  <c r="L36" i="13"/>
  <c r="L80" i="15" s="1"/>
  <c r="K36" i="13"/>
  <c r="K80" i="15" s="1"/>
  <c r="H36" i="13"/>
  <c r="H80" i="15" s="1"/>
  <c r="G36" i="13"/>
  <c r="G80" i="15" s="1"/>
  <c r="F36" i="13"/>
  <c r="F80" i="15" s="1"/>
  <c r="E36" i="13"/>
  <c r="E80" i="15" s="1"/>
  <c r="D36" i="13"/>
  <c r="D80" i="15" s="1"/>
  <c r="V35" i="13"/>
  <c r="U35" i="13"/>
  <c r="V34" i="13"/>
  <c r="U34" i="13"/>
  <c r="V33" i="13"/>
  <c r="U33" i="13"/>
  <c r="V32" i="13"/>
  <c r="U32" i="13"/>
  <c r="V31" i="13"/>
  <c r="U31" i="13"/>
  <c r="V30" i="13"/>
  <c r="U30" i="13"/>
  <c r="V29" i="13"/>
  <c r="U29" i="13"/>
  <c r="X28" i="13"/>
  <c r="X79" i="15" s="1"/>
  <c r="T28" i="13"/>
  <c r="T79" i="15" s="1"/>
  <c r="S28" i="13"/>
  <c r="S79" i="15" s="1"/>
  <c r="P28" i="13"/>
  <c r="P79" i="15" s="1"/>
  <c r="O28" i="13"/>
  <c r="O79" i="15" s="1"/>
  <c r="N28" i="13"/>
  <c r="N79" i="15" s="1"/>
  <c r="M28" i="13"/>
  <c r="M79" i="15" s="1"/>
  <c r="L28" i="13"/>
  <c r="L79" i="15" s="1"/>
  <c r="K28" i="13"/>
  <c r="K79" i="15" s="1"/>
  <c r="H28" i="13"/>
  <c r="H79" i="15" s="1"/>
  <c r="G28" i="13"/>
  <c r="G79" i="15" s="1"/>
  <c r="F28" i="13"/>
  <c r="F79" i="15" s="1"/>
  <c r="E28" i="13"/>
  <c r="E79" i="15" s="1"/>
  <c r="D28" i="13"/>
  <c r="D79" i="15" s="1"/>
  <c r="C28" i="13"/>
  <c r="C79" i="15" s="1"/>
  <c r="V27" i="13"/>
  <c r="U27" i="13"/>
  <c r="V26" i="13"/>
  <c r="U26" i="13"/>
  <c r="V25" i="13"/>
  <c r="U25" i="13"/>
  <c r="V24" i="13"/>
  <c r="U24" i="13"/>
  <c r="V23" i="13"/>
  <c r="U23" i="13"/>
  <c r="V22" i="13"/>
  <c r="U22" i="13"/>
  <c r="V21" i="13"/>
  <c r="U21" i="13"/>
  <c r="X20" i="13"/>
  <c r="X78" i="15" s="1"/>
  <c r="T20" i="13"/>
  <c r="S20" i="13"/>
  <c r="S78" i="15" s="1"/>
  <c r="P20" i="13"/>
  <c r="P78" i="15" s="1"/>
  <c r="O20" i="13"/>
  <c r="O78" i="15" s="1"/>
  <c r="N20" i="13"/>
  <c r="N78" i="15" s="1"/>
  <c r="M20" i="13"/>
  <c r="M78" i="15" s="1"/>
  <c r="L20" i="13"/>
  <c r="L78" i="15" s="1"/>
  <c r="K20" i="13"/>
  <c r="K78" i="15" s="1"/>
  <c r="H20" i="13"/>
  <c r="H78" i="15" s="1"/>
  <c r="G20" i="13"/>
  <c r="G78" i="15" s="1"/>
  <c r="F20" i="13"/>
  <c r="F78" i="15" s="1"/>
  <c r="E20" i="13"/>
  <c r="E78" i="15" s="1"/>
  <c r="D20" i="13"/>
  <c r="D78" i="15" s="1"/>
  <c r="C20" i="13"/>
  <c r="C78" i="15" s="1"/>
  <c r="V19" i="13"/>
  <c r="U19" i="13"/>
  <c r="V18" i="13"/>
  <c r="U18" i="13"/>
  <c r="V17" i="13"/>
  <c r="U17" i="13"/>
  <c r="V15" i="13"/>
  <c r="U15" i="13"/>
  <c r="U14" i="13"/>
  <c r="V14" i="13"/>
  <c r="X40" i="12"/>
  <c r="X75" i="15" s="1"/>
  <c r="T40" i="12"/>
  <c r="T75" i="15" s="1"/>
  <c r="S40" i="12"/>
  <c r="S75" i="15" s="1"/>
  <c r="P40" i="12"/>
  <c r="P75" i="15" s="1"/>
  <c r="O40" i="12"/>
  <c r="O75" i="15" s="1"/>
  <c r="N40" i="12"/>
  <c r="N75" i="15" s="1"/>
  <c r="M40" i="12"/>
  <c r="M75" i="15" s="1"/>
  <c r="L40" i="12"/>
  <c r="L75" i="15" s="1"/>
  <c r="K40" i="12"/>
  <c r="K75" i="15" s="1"/>
  <c r="H40" i="12"/>
  <c r="H75" i="15" s="1"/>
  <c r="G40" i="12"/>
  <c r="G75" i="15" s="1"/>
  <c r="F40" i="12"/>
  <c r="F75" i="15" s="1"/>
  <c r="E40" i="12"/>
  <c r="E75" i="15" s="1"/>
  <c r="C40" i="12"/>
  <c r="C75" i="15" s="1"/>
  <c r="D40" i="12"/>
  <c r="D75" i="15" s="1"/>
  <c r="X8" i="12"/>
  <c r="X71" i="15" s="1"/>
  <c r="C8" i="12"/>
  <c r="C71" i="15" s="1"/>
  <c r="V35" i="9"/>
  <c r="U35" i="9"/>
  <c r="V34" i="9"/>
  <c r="U34" i="9"/>
  <c r="V39" i="9"/>
  <c r="U39" i="9"/>
  <c r="V40" i="10"/>
  <c r="U40" i="10"/>
  <c r="V39" i="10"/>
  <c r="Q41" i="10"/>
  <c r="Q63" i="15" s="1"/>
  <c r="U38" i="11"/>
  <c r="V38" i="11"/>
  <c r="U39" i="12"/>
  <c r="V39" i="12"/>
  <c r="V38" i="12"/>
  <c r="U38" i="12"/>
  <c r="V37" i="12"/>
  <c r="U37" i="12"/>
  <c r="U36" i="12"/>
  <c r="V36" i="12"/>
  <c r="V35" i="12"/>
  <c r="U35" i="12"/>
  <c r="U34" i="12"/>
  <c r="R40" i="12"/>
  <c r="Q40" i="12"/>
  <c r="B16" i="12"/>
  <c r="B24" i="12" s="1"/>
  <c r="B32" i="12" s="1"/>
  <c r="B40" i="12" s="1"/>
  <c r="A6" i="12"/>
  <c r="A7" i="12" s="1"/>
  <c r="A9" i="12" s="1"/>
  <c r="A10" i="12" s="1"/>
  <c r="A11" i="12" s="1"/>
  <c r="A12" i="12" s="1"/>
  <c r="A13" i="12" s="1"/>
  <c r="A14" i="12" s="1"/>
  <c r="A15" i="12" s="1"/>
  <c r="A17" i="12" s="1"/>
  <c r="A18" i="12" s="1"/>
  <c r="A19" i="12" s="1"/>
  <c r="A20" i="12" s="1"/>
  <c r="A21" i="12" s="1"/>
  <c r="A22" i="12" s="1"/>
  <c r="A23" i="12" s="1"/>
  <c r="A25" i="12" s="1"/>
  <c r="A26" i="12" s="1"/>
  <c r="A27" i="12" s="1"/>
  <c r="A28" i="12" s="1"/>
  <c r="A29" i="12" s="1"/>
  <c r="A30" i="12" s="1"/>
  <c r="A31" i="12" s="1"/>
  <c r="A33" i="12" s="1"/>
  <c r="A34" i="12" s="1"/>
  <c r="A35" i="12" s="1"/>
  <c r="A36" i="12" s="1"/>
  <c r="A37" i="12" s="1"/>
  <c r="A38" i="12" s="1"/>
  <c r="A39" i="12" s="1"/>
  <c r="X32" i="12"/>
  <c r="X74" i="15" s="1"/>
  <c r="T32" i="12"/>
  <c r="T74" i="15" s="1"/>
  <c r="S32" i="12"/>
  <c r="S74" i="15" s="1"/>
  <c r="P32" i="12"/>
  <c r="P74" i="15" s="1"/>
  <c r="O32" i="12"/>
  <c r="O74" i="15" s="1"/>
  <c r="N32" i="12"/>
  <c r="N74" i="15" s="1"/>
  <c r="M32" i="12"/>
  <c r="M74" i="15" s="1"/>
  <c r="L32" i="12"/>
  <c r="L74" i="15" s="1"/>
  <c r="K32" i="12"/>
  <c r="K74" i="15" s="1"/>
  <c r="H32" i="12"/>
  <c r="H74" i="15" s="1"/>
  <c r="G32" i="12"/>
  <c r="G74" i="15" s="1"/>
  <c r="F32" i="12"/>
  <c r="F74" i="15" s="1"/>
  <c r="E32" i="12"/>
  <c r="E74" i="15" s="1"/>
  <c r="D32" i="12"/>
  <c r="D74" i="15" s="1"/>
  <c r="C32" i="12"/>
  <c r="C74" i="15" s="1"/>
  <c r="U31" i="12"/>
  <c r="V31" i="12"/>
  <c r="V30" i="12"/>
  <c r="U30" i="12"/>
  <c r="V29" i="12"/>
  <c r="U29" i="12"/>
  <c r="V28" i="12"/>
  <c r="U28" i="12"/>
  <c r="V27" i="12"/>
  <c r="U27" i="12"/>
  <c r="V26" i="12"/>
  <c r="U26" i="12"/>
  <c r="U25" i="12"/>
  <c r="V25" i="12"/>
  <c r="X24" i="12"/>
  <c r="X73" i="15" s="1"/>
  <c r="T24" i="12"/>
  <c r="T73" i="15" s="1"/>
  <c r="S24" i="12"/>
  <c r="S73" i="15" s="1"/>
  <c r="P24" i="12"/>
  <c r="P73" i="15" s="1"/>
  <c r="O24" i="12"/>
  <c r="N24" i="12"/>
  <c r="N73" i="15" s="1"/>
  <c r="M24" i="12"/>
  <c r="M73" i="15" s="1"/>
  <c r="L24" i="12"/>
  <c r="L73" i="15" s="1"/>
  <c r="K24" i="12"/>
  <c r="K73" i="15" s="1"/>
  <c r="H24" i="12"/>
  <c r="H73" i="15" s="1"/>
  <c r="G24" i="12"/>
  <c r="G73" i="15" s="1"/>
  <c r="F24" i="12"/>
  <c r="F73" i="15" s="1"/>
  <c r="E24" i="12"/>
  <c r="E73" i="15" s="1"/>
  <c r="D24" i="12"/>
  <c r="D73" i="15" s="1"/>
  <c r="C24" i="12"/>
  <c r="V23" i="12"/>
  <c r="U23" i="12"/>
  <c r="V22" i="12"/>
  <c r="U22" i="12"/>
  <c r="V21" i="12"/>
  <c r="U21" i="12"/>
  <c r="V20" i="12"/>
  <c r="Q24" i="12"/>
  <c r="Q73" i="15" s="1"/>
  <c r="V19" i="12"/>
  <c r="U19" i="12"/>
  <c r="V18" i="12"/>
  <c r="U18" i="12"/>
  <c r="V17" i="12"/>
  <c r="U17" i="12"/>
  <c r="X16" i="12"/>
  <c r="X72" i="15" s="1"/>
  <c r="T16" i="12"/>
  <c r="T72" i="15" s="1"/>
  <c r="S16" i="12"/>
  <c r="S72" i="15" s="1"/>
  <c r="P16" i="12"/>
  <c r="P72" i="15" s="1"/>
  <c r="O16" i="12"/>
  <c r="O72" i="15" s="1"/>
  <c r="N16" i="12"/>
  <c r="N72" i="15" s="1"/>
  <c r="M16" i="12"/>
  <c r="M72" i="15" s="1"/>
  <c r="L16" i="12"/>
  <c r="L72" i="15" s="1"/>
  <c r="K16" i="12"/>
  <c r="K72" i="15" s="1"/>
  <c r="H16" i="12"/>
  <c r="H72" i="15" s="1"/>
  <c r="G16" i="12"/>
  <c r="G72" i="15" s="1"/>
  <c r="F16" i="12"/>
  <c r="F72" i="15" s="1"/>
  <c r="E16" i="12"/>
  <c r="E72" i="15" s="1"/>
  <c r="D16" i="12"/>
  <c r="D72" i="15" s="1"/>
  <c r="C16" i="12"/>
  <c r="C72" i="15" s="1"/>
  <c r="U15" i="12"/>
  <c r="V15" i="12"/>
  <c r="V14" i="12"/>
  <c r="U14" i="12"/>
  <c r="V13" i="12"/>
  <c r="U13" i="12"/>
  <c r="U12" i="12"/>
  <c r="V12" i="12"/>
  <c r="V11" i="12"/>
  <c r="U11" i="12"/>
  <c r="V10" i="12"/>
  <c r="U10" i="12"/>
  <c r="V9" i="12"/>
  <c r="U9" i="12"/>
  <c r="T8" i="12"/>
  <c r="T71" i="15" s="1"/>
  <c r="S8" i="12"/>
  <c r="S71" i="15" s="1"/>
  <c r="P8" i="12"/>
  <c r="P71" i="15" s="1"/>
  <c r="O8" i="12"/>
  <c r="O71" i="15" s="1"/>
  <c r="N8" i="12"/>
  <c r="N71" i="15" s="1"/>
  <c r="M8" i="12"/>
  <c r="M71" i="15" s="1"/>
  <c r="L8" i="12"/>
  <c r="L71" i="15" s="1"/>
  <c r="K8" i="12"/>
  <c r="K71" i="15" s="1"/>
  <c r="H8" i="12"/>
  <c r="H71" i="15" s="1"/>
  <c r="G8" i="12"/>
  <c r="G71" i="15" s="1"/>
  <c r="F8" i="12"/>
  <c r="F71" i="15" s="1"/>
  <c r="E8" i="12"/>
  <c r="E71" i="15" s="1"/>
  <c r="D8" i="12"/>
  <c r="D71" i="15" s="1"/>
  <c r="V8" i="12"/>
  <c r="V71" i="15" s="1"/>
  <c r="U8" i="12"/>
  <c r="U71" i="15" s="1"/>
  <c r="X39" i="11"/>
  <c r="X69" i="15" s="1"/>
  <c r="T39" i="11"/>
  <c r="T69" i="15" s="1"/>
  <c r="S39" i="11"/>
  <c r="S69" i="15" s="1"/>
  <c r="P39" i="11"/>
  <c r="P69" i="15" s="1"/>
  <c r="O39" i="11"/>
  <c r="O69" i="15" s="1"/>
  <c r="N39" i="11"/>
  <c r="N69" i="15" s="1"/>
  <c r="M39" i="11"/>
  <c r="M69" i="15" s="1"/>
  <c r="L39" i="11"/>
  <c r="L69" i="15" s="1"/>
  <c r="K39" i="11"/>
  <c r="K69" i="15" s="1"/>
  <c r="H39" i="11"/>
  <c r="H69" i="15" s="1"/>
  <c r="G39" i="11"/>
  <c r="G69" i="15" s="1"/>
  <c r="F39" i="11"/>
  <c r="F69" i="15" s="1"/>
  <c r="E39" i="11"/>
  <c r="E69" i="15" s="1"/>
  <c r="D39" i="11"/>
  <c r="D69" i="15" s="1"/>
  <c r="C39" i="11"/>
  <c r="C69" i="15" s="1"/>
  <c r="C34" i="11"/>
  <c r="C68" i="15" s="1"/>
  <c r="X65" i="15"/>
  <c r="T10" i="11"/>
  <c r="T65" i="15" s="1"/>
  <c r="S10" i="11"/>
  <c r="R10" i="11"/>
  <c r="R65" i="15" s="1"/>
  <c r="Q10" i="11"/>
  <c r="Q65" i="15" s="1"/>
  <c r="P10" i="11"/>
  <c r="P65" i="15" s="1"/>
  <c r="O10" i="11"/>
  <c r="O65" i="15" s="1"/>
  <c r="N10" i="11"/>
  <c r="N65" i="15" s="1"/>
  <c r="M10" i="11"/>
  <c r="M65" i="15" s="1"/>
  <c r="L10" i="11"/>
  <c r="L65" i="15" s="1"/>
  <c r="K10" i="11"/>
  <c r="K65" i="15" s="1"/>
  <c r="H10" i="11"/>
  <c r="H65" i="15" s="1"/>
  <c r="G10" i="11"/>
  <c r="G65" i="15" s="1"/>
  <c r="F10" i="11"/>
  <c r="F65" i="15" s="1"/>
  <c r="E10" i="11"/>
  <c r="E65" i="15" s="1"/>
  <c r="D10" i="11"/>
  <c r="C10" i="11"/>
  <c r="C65" i="15" s="1"/>
  <c r="B18" i="11"/>
  <c r="B26" i="11" s="1"/>
  <c r="B34" i="11" s="1"/>
  <c r="B39" i="11" s="1"/>
  <c r="A6" i="11"/>
  <c r="A7" i="11" s="1"/>
  <c r="A8" i="11" s="1"/>
  <c r="A9" i="11" s="1"/>
  <c r="A11" i="11" s="1"/>
  <c r="A12" i="11" s="1"/>
  <c r="A13" i="11" s="1"/>
  <c r="A14" i="11" s="1"/>
  <c r="A15" i="11" s="1"/>
  <c r="A16" i="11" s="1"/>
  <c r="A17" i="11" s="1"/>
  <c r="A19" i="11" s="1"/>
  <c r="A20" i="11" s="1"/>
  <c r="A21" i="11" s="1"/>
  <c r="A22" i="11" s="1"/>
  <c r="A23" i="11" s="1"/>
  <c r="A24" i="11" s="1"/>
  <c r="A25" i="11" s="1"/>
  <c r="A27" i="11" s="1"/>
  <c r="A28" i="11" s="1"/>
  <c r="A29" i="11" s="1"/>
  <c r="A30" i="11" s="1"/>
  <c r="A31" i="11" s="1"/>
  <c r="A32" i="11" s="1"/>
  <c r="A33" i="11" s="1"/>
  <c r="A35" i="11" s="1"/>
  <c r="A36" i="11" s="1"/>
  <c r="A37" i="11" s="1"/>
  <c r="A38" i="11" s="1"/>
  <c r="V37" i="11"/>
  <c r="U37" i="11"/>
  <c r="V36" i="11"/>
  <c r="U36" i="11"/>
  <c r="U35" i="11"/>
  <c r="V35" i="11"/>
  <c r="Q39" i="11"/>
  <c r="X34" i="11"/>
  <c r="X68" i="15" s="1"/>
  <c r="T34" i="11"/>
  <c r="T68" i="15" s="1"/>
  <c r="S34" i="11"/>
  <c r="S68" i="15" s="1"/>
  <c r="P34" i="11"/>
  <c r="P68" i="15" s="1"/>
  <c r="O34" i="11"/>
  <c r="O68" i="15" s="1"/>
  <c r="N34" i="11"/>
  <c r="N68" i="15" s="1"/>
  <c r="M34" i="11"/>
  <c r="M68" i="15" s="1"/>
  <c r="L34" i="11"/>
  <c r="L68" i="15" s="1"/>
  <c r="K34" i="11"/>
  <c r="K68" i="15" s="1"/>
  <c r="H34" i="11"/>
  <c r="H68" i="15" s="1"/>
  <c r="G34" i="11"/>
  <c r="G68" i="15" s="1"/>
  <c r="F34" i="11"/>
  <c r="F68" i="15" s="1"/>
  <c r="E34" i="11"/>
  <c r="E68" i="15" s="1"/>
  <c r="D34" i="11"/>
  <c r="D68" i="15" s="1"/>
  <c r="V33" i="11"/>
  <c r="U33" i="11"/>
  <c r="V32" i="11"/>
  <c r="U32" i="11"/>
  <c r="V31" i="11"/>
  <c r="U31" i="11"/>
  <c r="V30" i="11"/>
  <c r="U30" i="11"/>
  <c r="V29" i="11"/>
  <c r="U29" i="11"/>
  <c r="V28" i="11"/>
  <c r="U28" i="11"/>
  <c r="U27" i="11"/>
  <c r="X26" i="11"/>
  <c r="X67" i="15" s="1"/>
  <c r="T26" i="11"/>
  <c r="T67" i="15" s="1"/>
  <c r="S26" i="11"/>
  <c r="S67" i="15" s="1"/>
  <c r="P26" i="11"/>
  <c r="P67" i="15" s="1"/>
  <c r="O26" i="11"/>
  <c r="O67" i="15" s="1"/>
  <c r="N26" i="11"/>
  <c r="N67" i="15" s="1"/>
  <c r="M26" i="11"/>
  <c r="M67" i="15" s="1"/>
  <c r="L26" i="11"/>
  <c r="L67" i="15" s="1"/>
  <c r="K26" i="11"/>
  <c r="K67" i="15" s="1"/>
  <c r="H26" i="11"/>
  <c r="H67" i="15" s="1"/>
  <c r="G26" i="11"/>
  <c r="G67" i="15" s="1"/>
  <c r="F26" i="11"/>
  <c r="F67" i="15" s="1"/>
  <c r="E26" i="11"/>
  <c r="E67" i="15" s="1"/>
  <c r="D26" i="11"/>
  <c r="D67" i="15" s="1"/>
  <c r="C26" i="11"/>
  <c r="C67" i="15" s="1"/>
  <c r="V25" i="11"/>
  <c r="U25" i="11"/>
  <c r="V24" i="11"/>
  <c r="U24" i="11"/>
  <c r="V23" i="11"/>
  <c r="U23" i="11"/>
  <c r="U22" i="11"/>
  <c r="V21" i="11"/>
  <c r="U21" i="11"/>
  <c r="V20" i="11"/>
  <c r="U20" i="11"/>
  <c r="V19" i="11"/>
  <c r="X18" i="11"/>
  <c r="X66" i="15" s="1"/>
  <c r="T18" i="11"/>
  <c r="T66" i="15" s="1"/>
  <c r="S18" i="11"/>
  <c r="S66" i="15" s="1"/>
  <c r="P18" i="11"/>
  <c r="P66" i="15" s="1"/>
  <c r="O18" i="11"/>
  <c r="O66" i="15" s="1"/>
  <c r="N18" i="11"/>
  <c r="N66" i="15" s="1"/>
  <c r="M18" i="11"/>
  <c r="M66" i="15" s="1"/>
  <c r="L18" i="11"/>
  <c r="L66" i="15" s="1"/>
  <c r="K18" i="11"/>
  <c r="K66" i="15" s="1"/>
  <c r="H18" i="11"/>
  <c r="H66" i="15" s="1"/>
  <c r="G18" i="11"/>
  <c r="G66" i="15" s="1"/>
  <c r="F18" i="11"/>
  <c r="F66" i="15" s="1"/>
  <c r="E18" i="11"/>
  <c r="E66" i="15" s="1"/>
  <c r="D18" i="11"/>
  <c r="D66" i="15" s="1"/>
  <c r="C18" i="11"/>
  <c r="C66" i="15" s="1"/>
  <c r="V17" i="11"/>
  <c r="U17" i="11"/>
  <c r="V16" i="11"/>
  <c r="U16" i="11"/>
  <c r="V15" i="11"/>
  <c r="U15" i="11"/>
  <c r="V14" i="11"/>
  <c r="V13" i="11"/>
  <c r="U13" i="11"/>
  <c r="V12" i="11"/>
  <c r="U12" i="11"/>
  <c r="V11" i="11"/>
  <c r="U11" i="11"/>
  <c r="X38" i="10"/>
  <c r="X62" i="15" s="1"/>
  <c r="X22" i="10"/>
  <c r="X60" i="15" s="1"/>
  <c r="X14" i="10"/>
  <c r="X59" i="15" s="1"/>
  <c r="X41" i="10"/>
  <c r="X63" i="15" s="1"/>
  <c r="T41" i="10"/>
  <c r="T63" i="15" s="1"/>
  <c r="S41" i="10"/>
  <c r="S63" i="15" s="1"/>
  <c r="R41" i="10"/>
  <c r="R63" i="15" s="1"/>
  <c r="P41" i="10"/>
  <c r="P63" i="15" s="1"/>
  <c r="O41" i="10"/>
  <c r="O63" i="15" s="1"/>
  <c r="N41" i="10"/>
  <c r="N63" i="15" s="1"/>
  <c r="M41" i="10"/>
  <c r="M63" i="15" s="1"/>
  <c r="L41" i="10"/>
  <c r="L63" i="15" s="1"/>
  <c r="K41" i="10"/>
  <c r="K63" i="15" s="1"/>
  <c r="H41" i="10"/>
  <c r="H63" i="15" s="1"/>
  <c r="G41" i="10"/>
  <c r="G63" i="15" s="1"/>
  <c r="F41" i="10"/>
  <c r="F63" i="15" s="1"/>
  <c r="E41" i="10"/>
  <c r="E63" i="15" s="1"/>
  <c r="D63" i="15"/>
  <c r="C41" i="10"/>
  <c r="C63" i="15" s="1"/>
  <c r="C38" i="10"/>
  <c r="C62" i="15" s="1"/>
  <c r="C22" i="10"/>
  <c r="C60" i="15" s="1"/>
  <c r="T14" i="10"/>
  <c r="T59" i="15" s="1"/>
  <c r="S14" i="10"/>
  <c r="S59" i="15" s="1"/>
  <c r="R14" i="10"/>
  <c r="R59" i="15" s="1"/>
  <c r="P14" i="10"/>
  <c r="O14" i="10"/>
  <c r="N14" i="10"/>
  <c r="N59" i="15" s="1"/>
  <c r="M14" i="10"/>
  <c r="M59" i="15" s="1"/>
  <c r="L14" i="10"/>
  <c r="L59" i="15" s="1"/>
  <c r="K14" i="10"/>
  <c r="K59" i="15" s="1"/>
  <c r="H14" i="10"/>
  <c r="H59" i="15" s="1"/>
  <c r="G14" i="10"/>
  <c r="G59" i="15" s="1"/>
  <c r="F14" i="10"/>
  <c r="E14" i="10"/>
  <c r="E59" i="15" s="1"/>
  <c r="D14" i="10"/>
  <c r="D59" i="15" s="1"/>
  <c r="C14" i="10"/>
  <c r="C59" i="15" s="1"/>
  <c r="X6" i="10"/>
  <c r="X58" i="15" s="1"/>
  <c r="T6" i="10"/>
  <c r="T58" i="15" s="1"/>
  <c r="S6" i="10"/>
  <c r="S58" i="15" s="1"/>
  <c r="R6" i="10"/>
  <c r="R58" i="15" s="1"/>
  <c r="Q6" i="10"/>
  <c r="Q58" i="15" s="1"/>
  <c r="P6" i="10"/>
  <c r="P58" i="15" s="1"/>
  <c r="O6" i="10"/>
  <c r="O58" i="15" s="1"/>
  <c r="N6" i="10"/>
  <c r="N58" i="15" s="1"/>
  <c r="M6" i="10"/>
  <c r="M58" i="15" s="1"/>
  <c r="L6" i="10"/>
  <c r="K6" i="10"/>
  <c r="H6" i="10"/>
  <c r="H58" i="15" s="1"/>
  <c r="G6" i="10"/>
  <c r="G58" i="15" s="1"/>
  <c r="F6" i="10"/>
  <c r="F58" i="15" s="1"/>
  <c r="E6" i="10"/>
  <c r="E58" i="15" s="1"/>
  <c r="D6" i="10"/>
  <c r="C6" i="10"/>
  <c r="U7" i="10"/>
  <c r="V7" i="10"/>
  <c r="U8" i="10"/>
  <c r="V8" i="10"/>
  <c r="U9" i="10"/>
  <c r="V9" i="10"/>
  <c r="V5" i="10"/>
  <c r="V6" i="10" s="1"/>
  <c r="U5" i="10"/>
  <c r="U6" i="10" s="1"/>
  <c r="U58" i="15" s="1"/>
  <c r="B14" i="10"/>
  <c r="B22" i="10" s="1"/>
  <c r="B30" i="10" s="1"/>
  <c r="B38" i="10" s="1"/>
  <c r="B41" i="10" s="1"/>
  <c r="A7" i="10"/>
  <c r="A8" i="10" s="1"/>
  <c r="A9" i="10" s="1"/>
  <c r="A10" i="10" s="1"/>
  <c r="A11" i="10" s="1"/>
  <c r="A12" i="10" s="1"/>
  <c r="A13" i="10" s="1"/>
  <c r="A15" i="10" s="1"/>
  <c r="A16" i="10" s="1"/>
  <c r="A17" i="10" s="1"/>
  <c r="A18" i="10" s="1"/>
  <c r="A19" i="10" s="1"/>
  <c r="A20" i="10" s="1"/>
  <c r="A21" i="10" s="1"/>
  <c r="A23" i="10" s="1"/>
  <c r="A24" i="10" s="1"/>
  <c r="A25" i="10" s="1"/>
  <c r="A26" i="10" s="1"/>
  <c r="A27" i="10" s="1"/>
  <c r="A28" i="10" s="1"/>
  <c r="A29" i="10" s="1"/>
  <c r="A31" i="10" s="1"/>
  <c r="A32" i="10" s="1"/>
  <c r="A33" i="10" s="1"/>
  <c r="A34" i="10" s="1"/>
  <c r="A35" i="10" s="1"/>
  <c r="A36" i="10" s="1"/>
  <c r="A37" i="10" s="1"/>
  <c r="A39" i="10" s="1"/>
  <c r="A40" i="10" s="1"/>
  <c r="T38" i="10"/>
  <c r="T62" i="15" s="1"/>
  <c r="S38" i="10"/>
  <c r="S62" i="15" s="1"/>
  <c r="P38" i="10"/>
  <c r="P62" i="15" s="1"/>
  <c r="O38" i="10"/>
  <c r="O62" i="15" s="1"/>
  <c r="N38" i="10"/>
  <c r="N62" i="15" s="1"/>
  <c r="M38" i="10"/>
  <c r="M62" i="15" s="1"/>
  <c r="L38" i="10"/>
  <c r="L62" i="15" s="1"/>
  <c r="K38" i="10"/>
  <c r="K62" i="15" s="1"/>
  <c r="H38" i="10"/>
  <c r="H62" i="15" s="1"/>
  <c r="G38" i="10"/>
  <c r="G62" i="15" s="1"/>
  <c r="F38" i="10"/>
  <c r="F62" i="15" s="1"/>
  <c r="E38" i="10"/>
  <c r="E62" i="15" s="1"/>
  <c r="D38" i="10"/>
  <c r="D62" i="15" s="1"/>
  <c r="V37" i="10"/>
  <c r="U37" i="10"/>
  <c r="V36" i="10"/>
  <c r="U36" i="10"/>
  <c r="V35" i="10"/>
  <c r="U35" i="10"/>
  <c r="V34" i="10"/>
  <c r="U34" i="10"/>
  <c r="V33" i="10"/>
  <c r="U33" i="10"/>
  <c r="U32" i="10"/>
  <c r="V31" i="10"/>
  <c r="X30" i="10"/>
  <c r="X61" i="15" s="1"/>
  <c r="T30" i="10"/>
  <c r="T61" i="15" s="1"/>
  <c r="S30" i="10"/>
  <c r="S61" i="15" s="1"/>
  <c r="P30" i="10"/>
  <c r="P61" i="15" s="1"/>
  <c r="O30" i="10"/>
  <c r="O61" i="15" s="1"/>
  <c r="N30" i="10"/>
  <c r="N61" i="15" s="1"/>
  <c r="M30" i="10"/>
  <c r="M61" i="15" s="1"/>
  <c r="L30" i="10"/>
  <c r="L61" i="15" s="1"/>
  <c r="K30" i="10"/>
  <c r="K61" i="15" s="1"/>
  <c r="H30" i="10"/>
  <c r="H61" i="15" s="1"/>
  <c r="G30" i="10"/>
  <c r="G61" i="15" s="1"/>
  <c r="F30" i="10"/>
  <c r="F61" i="15" s="1"/>
  <c r="E30" i="10"/>
  <c r="E61" i="15" s="1"/>
  <c r="D30" i="10"/>
  <c r="D61" i="15" s="1"/>
  <c r="C30" i="10"/>
  <c r="C61" i="15" s="1"/>
  <c r="V29" i="10"/>
  <c r="U29" i="10"/>
  <c r="V28" i="10"/>
  <c r="U28" i="10"/>
  <c r="V27" i="10"/>
  <c r="U27" i="10"/>
  <c r="V26" i="10"/>
  <c r="U26" i="10"/>
  <c r="V25" i="10"/>
  <c r="U25" i="10"/>
  <c r="V24" i="10"/>
  <c r="U23" i="10"/>
  <c r="P22" i="10"/>
  <c r="P60" i="15" s="1"/>
  <c r="O22" i="10"/>
  <c r="O60" i="15" s="1"/>
  <c r="N22" i="10"/>
  <c r="N60" i="15" s="1"/>
  <c r="M22" i="10"/>
  <c r="M60" i="15" s="1"/>
  <c r="L22" i="10"/>
  <c r="L60" i="15" s="1"/>
  <c r="K22" i="10"/>
  <c r="K60" i="15" s="1"/>
  <c r="H22" i="10"/>
  <c r="H60" i="15" s="1"/>
  <c r="G22" i="10"/>
  <c r="G60" i="15" s="1"/>
  <c r="F22" i="10"/>
  <c r="F60" i="15" s="1"/>
  <c r="E22" i="10"/>
  <c r="E60" i="15" s="1"/>
  <c r="D22" i="10"/>
  <c r="D60" i="15" s="1"/>
  <c r="U21" i="10"/>
  <c r="V21" i="10"/>
  <c r="V20" i="10"/>
  <c r="U20" i="10"/>
  <c r="V19" i="10"/>
  <c r="U19" i="10"/>
  <c r="U18" i="10"/>
  <c r="V18" i="10"/>
  <c r="V17" i="10"/>
  <c r="U17" i="10"/>
  <c r="V16" i="10"/>
  <c r="U16" i="10"/>
  <c r="V13" i="10"/>
  <c r="U13" i="10"/>
  <c r="V12" i="10"/>
  <c r="U12" i="10"/>
  <c r="V11" i="10"/>
  <c r="U11" i="10"/>
  <c r="V10" i="10"/>
  <c r="U10" i="10"/>
  <c r="X9" i="9"/>
  <c r="X52" i="15" s="1"/>
  <c r="X40" i="9"/>
  <c r="X56" i="15" s="1"/>
  <c r="T56" i="15"/>
  <c r="S56" i="15"/>
  <c r="P56" i="15"/>
  <c r="O56" i="15"/>
  <c r="N56" i="15"/>
  <c r="M56" i="15"/>
  <c r="L56" i="15"/>
  <c r="K56" i="15"/>
  <c r="H56" i="15"/>
  <c r="G56" i="15"/>
  <c r="F56" i="15"/>
  <c r="E56" i="15"/>
  <c r="C56" i="15"/>
  <c r="D56" i="15"/>
  <c r="C9" i="9"/>
  <c r="C52" i="15" s="1"/>
  <c r="B17" i="9"/>
  <c r="B25" i="9" s="1"/>
  <c r="B33" i="9" s="1"/>
  <c r="B40" i="9" s="1"/>
  <c r="A6" i="9"/>
  <c r="A7" i="9" s="1"/>
  <c r="A8" i="9" s="1"/>
  <c r="A10" i="9" s="1"/>
  <c r="A11" i="9" s="1"/>
  <c r="A12" i="9" s="1"/>
  <c r="A13" i="9" s="1"/>
  <c r="A14" i="9" s="1"/>
  <c r="A15" i="9" s="1"/>
  <c r="A16" i="9" s="1"/>
  <c r="A18" i="9" s="1"/>
  <c r="A19" i="9" s="1"/>
  <c r="A20" i="9" s="1"/>
  <c r="A21" i="9" s="1"/>
  <c r="A22" i="9" s="1"/>
  <c r="A23" i="9" s="1"/>
  <c r="A24" i="9" s="1"/>
  <c r="A26" i="9" s="1"/>
  <c r="A27" i="9" s="1"/>
  <c r="A28" i="9" s="1"/>
  <c r="A29" i="9" s="1"/>
  <c r="A30" i="9" s="1"/>
  <c r="A31" i="9" s="1"/>
  <c r="A32" i="9" s="1"/>
  <c r="A34" i="9" s="1"/>
  <c r="A35" i="9" s="1"/>
  <c r="A36" i="9" s="1"/>
  <c r="A37" i="9" s="1"/>
  <c r="A38" i="9" s="1"/>
  <c r="A39" i="9" s="1"/>
  <c r="V38" i="9"/>
  <c r="U38" i="9"/>
  <c r="V37" i="9"/>
  <c r="U37" i="9"/>
  <c r="X33" i="9"/>
  <c r="X55" i="15" s="1"/>
  <c r="T33" i="9"/>
  <c r="T55" i="15" s="1"/>
  <c r="S33" i="9"/>
  <c r="S55" i="15" s="1"/>
  <c r="P33" i="9"/>
  <c r="P55" i="15" s="1"/>
  <c r="O33" i="9"/>
  <c r="O55" i="15" s="1"/>
  <c r="N33" i="9"/>
  <c r="N55" i="15" s="1"/>
  <c r="M33" i="9"/>
  <c r="M55" i="15" s="1"/>
  <c r="L33" i="9"/>
  <c r="L55" i="15" s="1"/>
  <c r="K33" i="9"/>
  <c r="K55" i="15" s="1"/>
  <c r="H33" i="9"/>
  <c r="H55" i="15" s="1"/>
  <c r="G33" i="9"/>
  <c r="G55" i="15" s="1"/>
  <c r="F33" i="9"/>
  <c r="F55" i="15" s="1"/>
  <c r="E33" i="9"/>
  <c r="E55" i="15" s="1"/>
  <c r="D33" i="9"/>
  <c r="D55" i="15" s="1"/>
  <c r="C33" i="9"/>
  <c r="C55" i="15" s="1"/>
  <c r="V32" i="9"/>
  <c r="U32" i="9"/>
  <c r="V31" i="9"/>
  <c r="U31" i="9"/>
  <c r="V30" i="9"/>
  <c r="U30" i="9"/>
  <c r="V29" i="9"/>
  <c r="V28" i="9"/>
  <c r="U28" i="9"/>
  <c r="V27" i="9"/>
  <c r="U27" i="9"/>
  <c r="V26" i="9"/>
  <c r="U26" i="9"/>
  <c r="X25" i="9"/>
  <c r="X54" i="15" s="1"/>
  <c r="T25" i="9"/>
  <c r="T54" i="15" s="1"/>
  <c r="S25" i="9"/>
  <c r="S54" i="15" s="1"/>
  <c r="P25" i="9"/>
  <c r="P54" i="15" s="1"/>
  <c r="O25" i="9"/>
  <c r="O54" i="15" s="1"/>
  <c r="N25" i="9"/>
  <c r="N54" i="15" s="1"/>
  <c r="M25" i="9"/>
  <c r="M54" i="15" s="1"/>
  <c r="L25" i="9"/>
  <c r="L54" i="15" s="1"/>
  <c r="K25" i="9"/>
  <c r="K54" i="15" s="1"/>
  <c r="H25" i="9"/>
  <c r="H54" i="15" s="1"/>
  <c r="G25" i="9"/>
  <c r="G54" i="15" s="1"/>
  <c r="F25" i="9"/>
  <c r="F54" i="15" s="1"/>
  <c r="E25" i="9"/>
  <c r="E54" i="15" s="1"/>
  <c r="D25" i="9"/>
  <c r="D54" i="15" s="1"/>
  <c r="C25" i="9"/>
  <c r="C54" i="15" s="1"/>
  <c r="V24" i="9"/>
  <c r="U24" i="9"/>
  <c r="V23" i="9"/>
  <c r="U23" i="9"/>
  <c r="V22" i="9"/>
  <c r="U22" i="9"/>
  <c r="V21" i="9"/>
  <c r="U21" i="9"/>
  <c r="V20" i="9"/>
  <c r="U20" i="9"/>
  <c r="V19" i="9"/>
  <c r="U19" i="9"/>
  <c r="V18" i="9"/>
  <c r="U18" i="9"/>
  <c r="X17" i="9"/>
  <c r="X53" i="15" s="1"/>
  <c r="T17" i="9"/>
  <c r="T53" i="15" s="1"/>
  <c r="S17" i="9"/>
  <c r="S53" i="15" s="1"/>
  <c r="P17" i="9"/>
  <c r="P53" i="15" s="1"/>
  <c r="O17" i="9"/>
  <c r="O53" i="15" s="1"/>
  <c r="N17" i="9"/>
  <c r="N53" i="15" s="1"/>
  <c r="M17" i="9"/>
  <c r="M53" i="15" s="1"/>
  <c r="L17" i="9"/>
  <c r="L53" i="15" s="1"/>
  <c r="K17" i="9"/>
  <c r="K53" i="15" s="1"/>
  <c r="H17" i="9"/>
  <c r="H53" i="15" s="1"/>
  <c r="G17" i="9"/>
  <c r="G53" i="15" s="1"/>
  <c r="F17" i="9"/>
  <c r="F53" i="15" s="1"/>
  <c r="E17" i="9"/>
  <c r="E53" i="15" s="1"/>
  <c r="D17" i="9"/>
  <c r="D53" i="15" s="1"/>
  <c r="C17" i="9"/>
  <c r="C53" i="15" s="1"/>
  <c r="V16" i="9"/>
  <c r="U16" i="9"/>
  <c r="V15" i="9"/>
  <c r="U15" i="9"/>
  <c r="V14" i="9"/>
  <c r="U14" i="9"/>
  <c r="V13" i="9"/>
  <c r="U13" i="9"/>
  <c r="V12" i="9"/>
  <c r="U12" i="9"/>
  <c r="U11" i="9"/>
  <c r="V10" i="9"/>
  <c r="U10" i="9"/>
  <c r="T9" i="9"/>
  <c r="T52" i="15" s="1"/>
  <c r="S9" i="9"/>
  <c r="S52" i="15" s="1"/>
  <c r="P9" i="9"/>
  <c r="P52" i="15" s="1"/>
  <c r="O9" i="9"/>
  <c r="O52" i="15" s="1"/>
  <c r="N9" i="9"/>
  <c r="M9" i="9"/>
  <c r="M52" i="15" s="1"/>
  <c r="L9" i="9"/>
  <c r="L52" i="15" s="1"/>
  <c r="K9" i="9"/>
  <c r="H9" i="9"/>
  <c r="H52" i="15" s="1"/>
  <c r="G9" i="9"/>
  <c r="G52" i="15" s="1"/>
  <c r="F9" i="9"/>
  <c r="F52" i="15" s="1"/>
  <c r="E9" i="9"/>
  <c r="E52" i="15" s="1"/>
  <c r="D9" i="9"/>
  <c r="D52" i="15" s="1"/>
  <c r="V8" i="9"/>
  <c r="U8" i="9"/>
  <c r="V7" i="9"/>
  <c r="U7" i="9"/>
  <c r="V6" i="9"/>
  <c r="U6" i="9"/>
  <c r="V5" i="9"/>
  <c r="U5" i="9"/>
  <c r="X40" i="5"/>
  <c r="X21" i="15" s="1"/>
  <c r="X12" i="5"/>
  <c r="X9" i="6"/>
  <c r="X23" i="15" s="1"/>
  <c r="X39" i="6"/>
  <c r="X27" i="15" s="1"/>
  <c r="X31" i="7"/>
  <c r="X32" i="15" s="1"/>
  <c r="X39" i="7"/>
  <c r="X33" i="15" s="1"/>
  <c r="X7" i="7"/>
  <c r="X29" i="15" s="1"/>
  <c r="X11" i="8"/>
  <c r="X36" i="15" s="1"/>
  <c r="X35" i="8"/>
  <c r="X39" i="15" s="1"/>
  <c r="X39" i="8"/>
  <c r="X40" i="15" s="1"/>
  <c r="E39" i="8"/>
  <c r="E40" i="15" s="1"/>
  <c r="C35" i="8"/>
  <c r="C39" i="15" s="1"/>
  <c r="D39" i="8"/>
  <c r="D40" i="15" s="1"/>
  <c r="C39" i="8"/>
  <c r="C40" i="15" s="1"/>
  <c r="T11" i="8"/>
  <c r="T36" i="15" s="1"/>
  <c r="S11" i="8"/>
  <c r="S36" i="15" s="1"/>
  <c r="P11" i="8"/>
  <c r="O11" i="8"/>
  <c r="O36" i="15" s="1"/>
  <c r="N11" i="8"/>
  <c r="M11" i="8"/>
  <c r="L11" i="8"/>
  <c r="K11" i="8"/>
  <c r="H11" i="8"/>
  <c r="H36" i="15" s="1"/>
  <c r="G11" i="8"/>
  <c r="G36" i="15" s="1"/>
  <c r="G41" i="15" s="1"/>
  <c r="F11" i="8"/>
  <c r="E11" i="8"/>
  <c r="E36" i="15" s="1"/>
  <c r="E41" i="15" s="1"/>
  <c r="D11" i="8"/>
  <c r="D36" i="15" s="1"/>
  <c r="C36" i="15"/>
  <c r="U10" i="8"/>
  <c r="V10" i="8"/>
  <c r="V9" i="8"/>
  <c r="U9" i="8"/>
  <c r="U8" i="8"/>
  <c r="V8" i="8"/>
  <c r="V7" i="8"/>
  <c r="U7" i="8"/>
  <c r="B19" i="8"/>
  <c r="B27" i="8" s="1"/>
  <c r="B35" i="8" s="1"/>
  <c r="B39" i="8" s="1"/>
  <c r="A6" i="8"/>
  <c r="A7" i="8" s="1"/>
  <c r="A8" i="8" s="1"/>
  <c r="A9" i="8" s="1"/>
  <c r="A10" i="8" s="1"/>
  <c r="A12" i="8" s="1"/>
  <c r="A13" i="8" s="1"/>
  <c r="A14" i="8" s="1"/>
  <c r="A15" i="8" s="1"/>
  <c r="A16" i="8" s="1"/>
  <c r="A17" i="8" s="1"/>
  <c r="A18" i="8" s="1"/>
  <c r="A20" i="8" s="1"/>
  <c r="A21" i="8" s="1"/>
  <c r="A22" i="8" s="1"/>
  <c r="A23" i="8" s="1"/>
  <c r="A24" i="8" s="1"/>
  <c r="A25" i="8" s="1"/>
  <c r="A26" i="8" s="1"/>
  <c r="A28" i="8" s="1"/>
  <c r="A29" i="8" s="1"/>
  <c r="A30" i="8" s="1"/>
  <c r="A31" i="8" s="1"/>
  <c r="A32" i="8" s="1"/>
  <c r="A33" i="8" s="1"/>
  <c r="A34" i="8" s="1"/>
  <c r="A36" i="8" s="1"/>
  <c r="A37" i="8" s="1"/>
  <c r="A38" i="8" s="1"/>
  <c r="T39" i="8"/>
  <c r="T40" i="15" s="1"/>
  <c r="S39" i="8"/>
  <c r="S40" i="15" s="1"/>
  <c r="P39" i="8"/>
  <c r="P40" i="15" s="1"/>
  <c r="O39" i="8"/>
  <c r="O40" i="15" s="1"/>
  <c r="N39" i="8"/>
  <c r="N40" i="15" s="1"/>
  <c r="M39" i="8"/>
  <c r="M40" i="15" s="1"/>
  <c r="L39" i="8"/>
  <c r="L40" i="15" s="1"/>
  <c r="K39" i="8"/>
  <c r="K40" i="15" s="1"/>
  <c r="H39" i="8"/>
  <c r="H40" i="15" s="1"/>
  <c r="G39" i="8"/>
  <c r="G40" i="15" s="1"/>
  <c r="F39" i="8"/>
  <c r="F40" i="15" s="1"/>
  <c r="V38" i="8"/>
  <c r="U38" i="8"/>
  <c r="V37" i="8"/>
  <c r="U37" i="8"/>
  <c r="V36" i="8"/>
  <c r="U36" i="8"/>
  <c r="T35" i="8"/>
  <c r="T39" i="15" s="1"/>
  <c r="S35" i="8"/>
  <c r="S39" i="15" s="1"/>
  <c r="P35" i="8"/>
  <c r="P39" i="15" s="1"/>
  <c r="O35" i="8"/>
  <c r="O39" i="15" s="1"/>
  <c r="N35" i="8"/>
  <c r="N39" i="15" s="1"/>
  <c r="M35" i="8"/>
  <c r="M39" i="15" s="1"/>
  <c r="L35" i="8"/>
  <c r="L39" i="15" s="1"/>
  <c r="K35" i="8"/>
  <c r="K39" i="15" s="1"/>
  <c r="H35" i="8"/>
  <c r="H39" i="15" s="1"/>
  <c r="G35" i="8"/>
  <c r="G39" i="15" s="1"/>
  <c r="F35" i="8"/>
  <c r="F39" i="15" s="1"/>
  <c r="E35" i="8"/>
  <c r="E39" i="15" s="1"/>
  <c r="D35" i="8"/>
  <c r="D39" i="15" s="1"/>
  <c r="V34" i="8"/>
  <c r="U34" i="8"/>
  <c r="V33" i="8"/>
  <c r="U33" i="8"/>
  <c r="V32" i="8"/>
  <c r="U32" i="8"/>
  <c r="V31" i="8"/>
  <c r="U31" i="8"/>
  <c r="U30" i="8"/>
  <c r="V30" i="8"/>
  <c r="V29" i="8"/>
  <c r="V28" i="8"/>
  <c r="U28" i="8"/>
  <c r="X27" i="8"/>
  <c r="X38" i="15" s="1"/>
  <c r="T27" i="8"/>
  <c r="T38" i="15" s="1"/>
  <c r="S27" i="8"/>
  <c r="S38" i="15" s="1"/>
  <c r="P27" i="8"/>
  <c r="P38" i="15" s="1"/>
  <c r="O27" i="8"/>
  <c r="O38" i="15" s="1"/>
  <c r="N27" i="8"/>
  <c r="N38" i="15" s="1"/>
  <c r="M27" i="8"/>
  <c r="M38" i="15" s="1"/>
  <c r="L27" i="8"/>
  <c r="L38" i="15" s="1"/>
  <c r="K27" i="8"/>
  <c r="K38" i="15" s="1"/>
  <c r="H27" i="8"/>
  <c r="H38" i="15" s="1"/>
  <c r="G27" i="8"/>
  <c r="G38" i="15" s="1"/>
  <c r="F27" i="8"/>
  <c r="F38" i="15" s="1"/>
  <c r="E27" i="8"/>
  <c r="E38" i="15" s="1"/>
  <c r="D27" i="8"/>
  <c r="D38" i="15" s="1"/>
  <c r="C27" i="8"/>
  <c r="C38" i="15" s="1"/>
  <c r="V26" i="8"/>
  <c r="U26" i="8"/>
  <c r="V25" i="8"/>
  <c r="U25" i="8"/>
  <c r="V24" i="8"/>
  <c r="U24" i="8"/>
  <c r="V23" i="8"/>
  <c r="U23" i="8"/>
  <c r="V22" i="8"/>
  <c r="U22" i="8"/>
  <c r="U21" i="8"/>
  <c r="V20" i="8"/>
  <c r="U20" i="8"/>
  <c r="X19" i="8"/>
  <c r="X37" i="15" s="1"/>
  <c r="T19" i="8"/>
  <c r="T37" i="15" s="1"/>
  <c r="S19" i="8"/>
  <c r="S37" i="15" s="1"/>
  <c r="P19" i="8"/>
  <c r="P37" i="15" s="1"/>
  <c r="O19" i="8"/>
  <c r="O37" i="15" s="1"/>
  <c r="N19" i="8"/>
  <c r="N37" i="15" s="1"/>
  <c r="M19" i="8"/>
  <c r="M37" i="15" s="1"/>
  <c r="L19" i="8"/>
  <c r="L37" i="15" s="1"/>
  <c r="K19" i="8"/>
  <c r="K37" i="15" s="1"/>
  <c r="H19" i="8"/>
  <c r="H37" i="15" s="1"/>
  <c r="G19" i="8"/>
  <c r="G37" i="15" s="1"/>
  <c r="F19" i="8"/>
  <c r="F37" i="15" s="1"/>
  <c r="E19" i="8"/>
  <c r="E37" i="15" s="1"/>
  <c r="D19" i="8"/>
  <c r="C19" i="8"/>
  <c r="C37" i="15" s="1"/>
  <c r="V18" i="8"/>
  <c r="U18" i="8"/>
  <c r="U17" i="8"/>
  <c r="V17" i="8"/>
  <c r="V16" i="8"/>
  <c r="U16" i="8"/>
  <c r="V15" i="8"/>
  <c r="U15" i="8"/>
  <c r="U14" i="8"/>
  <c r="V14" i="8"/>
  <c r="V13" i="8"/>
  <c r="U13" i="8"/>
  <c r="V12" i="8"/>
  <c r="U12" i="8"/>
  <c r="V6" i="8"/>
  <c r="U6" i="8"/>
  <c r="R11" i="8"/>
  <c r="Q11" i="8"/>
  <c r="T39" i="7"/>
  <c r="T33" i="15" s="1"/>
  <c r="S39" i="7"/>
  <c r="S33" i="15" s="1"/>
  <c r="P39" i="7"/>
  <c r="P33" i="15" s="1"/>
  <c r="O39" i="7"/>
  <c r="N39" i="7"/>
  <c r="N33" i="15" s="1"/>
  <c r="M39" i="7"/>
  <c r="M33" i="15" s="1"/>
  <c r="L39" i="7"/>
  <c r="L33" i="15" s="1"/>
  <c r="K39" i="7"/>
  <c r="K33" i="15" s="1"/>
  <c r="H39" i="7"/>
  <c r="H33" i="15" s="1"/>
  <c r="G39" i="7"/>
  <c r="G33" i="15" s="1"/>
  <c r="F39" i="7"/>
  <c r="F33" i="15" s="1"/>
  <c r="E39" i="7"/>
  <c r="E33" i="15" s="1"/>
  <c r="D39" i="7"/>
  <c r="D33" i="15" s="1"/>
  <c r="C39" i="7"/>
  <c r="C33" i="15" s="1"/>
  <c r="V32" i="7"/>
  <c r="U32" i="7"/>
  <c r="U33" i="7"/>
  <c r="V33" i="7"/>
  <c r="C15" i="7"/>
  <c r="C30" i="15" s="1"/>
  <c r="C7" i="7"/>
  <c r="C29" i="15" s="1"/>
  <c r="B15" i="7"/>
  <c r="B23" i="7" s="1"/>
  <c r="B31" i="7" s="1"/>
  <c r="B39" i="7" s="1"/>
  <c r="A6" i="7"/>
  <c r="A8" i="7" s="1"/>
  <c r="A9" i="7" s="1"/>
  <c r="A10" i="7" s="1"/>
  <c r="A11" i="7" s="1"/>
  <c r="A12" i="7" s="1"/>
  <c r="A13" i="7" s="1"/>
  <c r="A14" i="7" s="1"/>
  <c r="A16" i="7" s="1"/>
  <c r="A17" i="7" s="1"/>
  <c r="A18" i="7" s="1"/>
  <c r="A19" i="7" s="1"/>
  <c r="A20" i="7" s="1"/>
  <c r="A21" i="7" s="1"/>
  <c r="A22" i="7" s="1"/>
  <c r="A24" i="7" s="1"/>
  <c r="A25" i="7" s="1"/>
  <c r="A26" i="7" s="1"/>
  <c r="A27" i="7" s="1"/>
  <c r="A28" i="7" s="1"/>
  <c r="A29" i="7" s="1"/>
  <c r="A30" i="7" s="1"/>
  <c r="A32" i="7" s="1"/>
  <c r="A33" i="7" s="1"/>
  <c r="A34" i="7" s="1"/>
  <c r="A35" i="7" s="1"/>
  <c r="A36" i="7" s="1"/>
  <c r="A37" i="7" s="1"/>
  <c r="A38" i="7" s="1"/>
  <c r="A40" i="7" s="1"/>
  <c r="V38" i="7"/>
  <c r="U38" i="7"/>
  <c r="V37" i="7"/>
  <c r="U37" i="7"/>
  <c r="V36" i="7"/>
  <c r="U36" i="7"/>
  <c r="V35" i="7"/>
  <c r="U35" i="7"/>
  <c r="V34" i="7"/>
  <c r="U34" i="7"/>
  <c r="T31" i="7"/>
  <c r="T32" i="15" s="1"/>
  <c r="S31" i="7"/>
  <c r="S32" i="15" s="1"/>
  <c r="P31" i="7"/>
  <c r="P32" i="15" s="1"/>
  <c r="O31" i="7"/>
  <c r="O32" i="15" s="1"/>
  <c r="N31" i="7"/>
  <c r="N32" i="15" s="1"/>
  <c r="M31" i="7"/>
  <c r="M32" i="15" s="1"/>
  <c r="L31" i="7"/>
  <c r="L32" i="15" s="1"/>
  <c r="K31" i="7"/>
  <c r="K32" i="15" s="1"/>
  <c r="H31" i="7"/>
  <c r="H32" i="15" s="1"/>
  <c r="G31" i="7"/>
  <c r="G32" i="15" s="1"/>
  <c r="F31" i="7"/>
  <c r="F32" i="15" s="1"/>
  <c r="E31" i="7"/>
  <c r="E32" i="15" s="1"/>
  <c r="D31" i="7"/>
  <c r="D32" i="15" s="1"/>
  <c r="C31" i="7"/>
  <c r="C32" i="15" s="1"/>
  <c r="V30" i="7"/>
  <c r="U30" i="7"/>
  <c r="V29" i="7"/>
  <c r="U29" i="7"/>
  <c r="V28" i="7"/>
  <c r="U28" i="7"/>
  <c r="V27" i="7"/>
  <c r="U27" i="7"/>
  <c r="V26" i="7"/>
  <c r="U26" i="7"/>
  <c r="V25" i="7"/>
  <c r="U25" i="7"/>
  <c r="U24" i="7"/>
  <c r="X23" i="7"/>
  <c r="X31" i="15" s="1"/>
  <c r="T23" i="7"/>
  <c r="T31" i="15" s="1"/>
  <c r="S23" i="7"/>
  <c r="S31" i="15" s="1"/>
  <c r="P23" i="7"/>
  <c r="P31" i="15" s="1"/>
  <c r="O23" i="7"/>
  <c r="N23" i="7"/>
  <c r="N31" i="15" s="1"/>
  <c r="M23" i="7"/>
  <c r="M31" i="15" s="1"/>
  <c r="L23" i="7"/>
  <c r="L31" i="15" s="1"/>
  <c r="K23" i="7"/>
  <c r="K31" i="15" s="1"/>
  <c r="H23" i="7"/>
  <c r="H31" i="15" s="1"/>
  <c r="G23" i="7"/>
  <c r="G31" i="15" s="1"/>
  <c r="F23" i="7"/>
  <c r="F31" i="15" s="1"/>
  <c r="E23" i="7"/>
  <c r="E31" i="15" s="1"/>
  <c r="D23" i="7"/>
  <c r="D31" i="15" s="1"/>
  <c r="C23" i="7"/>
  <c r="C31" i="15" s="1"/>
  <c r="V22" i="7"/>
  <c r="U22" i="7"/>
  <c r="V21" i="7"/>
  <c r="U21" i="7"/>
  <c r="V20" i="7"/>
  <c r="U20" i="7"/>
  <c r="V19" i="7"/>
  <c r="U19" i="7"/>
  <c r="V18" i="7"/>
  <c r="U18" i="7"/>
  <c r="V17" i="7"/>
  <c r="U17" i="7"/>
  <c r="V16" i="7"/>
  <c r="X15" i="7"/>
  <c r="X30" i="15" s="1"/>
  <c r="T15" i="7"/>
  <c r="T30" i="15" s="1"/>
  <c r="S15" i="7"/>
  <c r="S30" i="15" s="1"/>
  <c r="P15" i="7"/>
  <c r="P30" i="15" s="1"/>
  <c r="O15" i="7"/>
  <c r="O30" i="15" s="1"/>
  <c r="N15" i="7"/>
  <c r="N30" i="15" s="1"/>
  <c r="M15" i="7"/>
  <c r="L15" i="7"/>
  <c r="K15" i="7"/>
  <c r="K30" i="15" s="1"/>
  <c r="H15" i="7"/>
  <c r="H30" i="15" s="1"/>
  <c r="G15" i="7"/>
  <c r="G30" i="15" s="1"/>
  <c r="F15" i="7"/>
  <c r="F30" i="15" s="1"/>
  <c r="E15" i="7"/>
  <c r="E30" i="15" s="1"/>
  <c r="D15" i="7"/>
  <c r="D30" i="15" s="1"/>
  <c r="V14" i="7"/>
  <c r="U14" i="7"/>
  <c r="V13" i="7"/>
  <c r="U13" i="7"/>
  <c r="V12" i="7"/>
  <c r="U12" i="7"/>
  <c r="V11" i="7"/>
  <c r="U11" i="7"/>
  <c r="V10" i="7"/>
  <c r="U10" i="7"/>
  <c r="V9" i="7"/>
  <c r="U9" i="7"/>
  <c r="V8" i="7"/>
  <c r="Q15" i="7"/>
  <c r="Q30" i="15" s="1"/>
  <c r="T7" i="7"/>
  <c r="T29" i="15" s="1"/>
  <c r="S7" i="7"/>
  <c r="P7" i="7"/>
  <c r="O7" i="7"/>
  <c r="O29" i="15" s="1"/>
  <c r="N7" i="7"/>
  <c r="N29" i="15" s="1"/>
  <c r="N35" i="15" s="1"/>
  <c r="M7" i="7"/>
  <c r="M29" i="15" s="1"/>
  <c r="L7" i="7"/>
  <c r="L29" i="15" s="1"/>
  <c r="K7" i="7"/>
  <c r="H7" i="7"/>
  <c r="H29" i="15" s="1"/>
  <c r="G7" i="7"/>
  <c r="G29" i="15" s="1"/>
  <c r="F7" i="7"/>
  <c r="E7" i="7"/>
  <c r="E29" i="15" s="1"/>
  <c r="D7" i="7"/>
  <c r="D29" i="15" s="1"/>
  <c r="D35" i="15" s="1"/>
  <c r="R7" i="7"/>
  <c r="R29" i="15" s="1"/>
  <c r="Q7" i="7"/>
  <c r="Q29" i="15" s="1"/>
  <c r="V6" i="7"/>
  <c r="U6" i="7"/>
  <c r="V5" i="7"/>
  <c r="U5" i="7"/>
  <c r="T39" i="6"/>
  <c r="T27" i="15" s="1"/>
  <c r="S39" i="6"/>
  <c r="S27" i="15" s="1"/>
  <c r="P39" i="6"/>
  <c r="P27" i="15" s="1"/>
  <c r="O39" i="6"/>
  <c r="O27" i="15" s="1"/>
  <c r="N39" i="6"/>
  <c r="N27" i="15" s="1"/>
  <c r="M39" i="6"/>
  <c r="M27" i="15" s="1"/>
  <c r="L39" i="6"/>
  <c r="L27" i="15" s="1"/>
  <c r="K39" i="6"/>
  <c r="K27" i="15" s="1"/>
  <c r="H39" i="6"/>
  <c r="H27" i="15" s="1"/>
  <c r="G39" i="6"/>
  <c r="F39" i="6"/>
  <c r="F27" i="15" s="1"/>
  <c r="E39" i="6"/>
  <c r="E27" i="15" s="1"/>
  <c r="C17" i="6"/>
  <c r="C24" i="15" s="1"/>
  <c r="C9" i="6"/>
  <c r="C23" i="15" s="1"/>
  <c r="C33" i="6"/>
  <c r="C26" i="15" s="1"/>
  <c r="D39" i="6"/>
  <c r="D27" i="15" s="1"/>
  <c r="C39" i="6"/>
  <c r="C27" i="15" s="1"/>
  <c r="V38" i="6"/>
  <c r="U38" i="6"/>
  <c r="V37" i="6"/>
  <c r="U37" i="6"/>
  <c r="U5" i="6"/>
  <c r="V5" i="6"/>
  <c r="U6" i="6"/>
  <c r="V6" i="6"/>
  <c r="B17" i="6"/>
  <c r="B25" i="6" s="1"/>
  <c r="B33" i="6" s="1"/>
  <c r="B39" i="6" s="1"/>
  <c r="A6" i="6"/>
  <c r="A7" i="6" s="1"/>
  <c r="A8" i="6" s="1"/>
  <c r="A10" i="6" s="1"/>
  <c r="A11" i="6" s="1"/>
  <c r="A12" i="6" s="1"/>
  <c r="A13" i="6" s="1"/>
  <c r="A14" i="6" s="1"/>
  <c r="A15" i="6" s="1"/>
  <c r="A16" i="6" s="1"/>
  <c r="A18" i="6" s="1"/>
  <c r="A19" i="6" s="1"/>
  <c r="A20" i="6" s="1"/>
  <c r="A21" i="6" s="1"/>
  <c r="A22" i="6" s="1"/>
  <c r="A23" i="6" s="1"/>
  <c r="A24" i="6" s="1"/>
  <c r="A26" i="6" s="1"/>
  <c r="A27" i="6" s="1"/>
  <c r="A28" i="6" s="1"/>
  <c r="A29" i="6" s="1"/>
  <c r="A30" i="6" s="1"/>
  <c r="A31" i="6" s="1"/>
  <c r="A32" i="6" s="1"/>
  <c r="A34" i="6" s="1"/>
  <c r="A35" i="6" s="1"/>
  <c r="A36" i="6" s="1"/>
  <c r="A37" i="6" s="1"/>
  <c r="A38" i="6" s="1"/>
  <c r="V36" i="6"/>
  <c r="U36" i="6"/>
  <c r="V35" i="6"/>
  <c r="U35" i="6"/>
  <c r="U34" i="6"/>
  <c r="X33" i="6"/>
  <c r="X26" i="15" s="1"/>
  <c r="T33" i="6"/>
  <c r="T26" i="15" s="1"/>
  <c r="S33" i="6"/>
  <c r="S26" i="15" s="1"/>
  <c r="P33" i="6"/>
  <c r="P26" i="15" s="1"/>
  <c r="O33" i="6"/>
  <c r="O26" i="15" s="1"/>
  <c r="N33" i="6"/>
  <c r="N26" i="15" s="1"/>
  <c r="M33" i="6"/>
  <c r="M26" i="15" s="1"/>
  <c r="L33" i="6"/>
  <c r="L26" i="15" s="1"/>
  <c r="K33" i="6"/>
  <c r="K26" i="15" s="1"/>
  <c r="H33" i="6"/>
  <c r="H26" i="15" s="1"/>
  <c r="G33" i="6"/>
  <c r="G26" i="15" s="1"/>
  <c r="F33" i="6"/>
  <c r="F26" i="15" s="1"/>
  <c r="E33" i="6"/>
  <c r="E26" i="15" s="1"/>
  <c r="D33" i="6"/>
  <c r="D26" i="15" s="1"/>
  <c r="V32" i="6"/>
  <c r="U32" i="6"/>
  <c r="V31" i="6"/>
  <c r="U31" i="6"/>
  <c r="V30" i="6"/>
  <c r="U30" i="6"/>
  <c r="V29" i="6"/>
  <c r="U29" i="6"/>
  <c r="V28" i="6"/>
  <c r="U28" i="6"/>
  <c r="V27" i="6"/>
  <c r="U27" i="6"/>
  <c r="V26" i="6"/>
  <c r="U26" i="6"/>
  <c r="X25" i="6"/>
  <c r="X25" i="15" s="1"/>
  <c r="T25" i="6"/>
  <c r="T25" i="15" s="1"/>
  <c r="S25" i="6"/>
  <c r="S25" i="15" s="1"/>
  <c r="P25" i="6"/>
  <c r="P25" i="15" s="1"/>
  <c r="O25" i="6"/>
  <c r="O25" i="15" s="1"/>
  <c r="N25" i="6"/>
  <c r="N25" i="15" s="1"/>
  <c r="M25" i="6"/>
  <c r="M25" i="15" s="1"/>
  <c r="L25" i="6"/>
  <c r="L25" i="15" s="1"/>
  <c r="K25" i="6"/>
  <c r="K25" i="15" s="1"/>
  <c r="H25" i="6"/>
  <c r="H25" i="15" s="1"/>
  <c r="G25" i="6"/>
  <c r="G25" i="15" s="1"/>
  <c r="F25" i="6"/>
  <c r="F25" i="15" s="1"/>
  <c r="E25" i="6"/>
  <c r="E25" i="15" s="1"/>
  <c r="D25" i="6"/>
  <c r="D25" i="15" s="1"/>
  <c r="C25" i="6"/>
  <c r="C25" i="15" s="1"/>
  <c r="V24" i="6"/>
  <c r="U24" i="6"/>
  <c r="V23" i="6"/>
  <c r="U23" i="6"/>
  <c r="V22" i="6"/>
  <c r="U22" i="6"/>
  <c r="V21" i="6"/>
  <c r="U21" i="6"/>
  <c r="V20" i="6"/>
  <c r="U20" i="6"/>
  <c r="U19" i="6"/>
  <c r="V18" i="6"/>
  <c r="U18" i="6"/>
  <c r="X17" i="6"/>
  <c r="X24" i="15" s="1"/>
  <c r="T17" i="6"/>
  <c r="T24" i="15" s="1"/>
  <c r="S17" i="6"/>
  <c r="S24" i="15" s="1"/>
  <c r="P17" i="6"/>
  <c r="P24" i="15" s="1"/>
  <c r="O17" i="6"/>
  <c r="O24" i="15" s="1"/>
  <c r="N17" i="6"/>
  <c r="N24" i="15" s="1"/>
  <c r="M17" i="6"/>
  <c r="M24" i="15" s="1"/>
  <c r="L17" i="6"/>
  <c r="L24" i="15" s="1"/>
  <c r="K17" i="6"/>
  <c r="K24" i="15" s="1"/>
  <c r="H17" i="6"/>
  <c r="H24" i="15" s="1"/>
  <c r="G17" i="6"/>
  <c r="G24" i="15" s="1"/>
  <c r="F17" i="6"/>
  <c r="F24" i="15" s="1"/>
  <c r="E17" i="6"/>
  <c r="E24" i="15" s="1"/>
  <c r="D17" i="6"/>
  <c r="D24" i="15" s="1"/>
  <c r="V16" i="6"/>
  <c r="U16" i="6"/>
  <c r="V15" i="6"/>
  <c r="U15" i="6"/>
  <c r="V14" i="6"/>
  <c r="U14" i="6"/>
  <c r="V13" i="6"/>
  <c r="U13" i="6"/>
  <c r="V12" i="6"/>
  <c r="U12" i="6"/>
  <c r="V11" i="6"/>
  <c r="U11" i="6"/>
  <c r="V10" i="6"/>
  <c r="U10" i="6"/>
  <c r="V8" i="6"/>
  <c r="U8" i="6"/>
  <c r="V7" i="6"/>
  <c r="U7" i="6"/>
  <c r="X36" i="5"/>
  <c r="X20" i="15" s="1"/>
  <c r="H40" i="5"/>
  <c r="H21" i="15" s="1"/>
  <c r="H36" i="5"/>
  <c r="H20" i="15" s="1"/>
  <c r="H28" i="5"/>
  <c r="H19" i="15" s="1"/>
  <c r="H20" i="5"/>
  <c r="H18" i="15" s="1"/>
  <c r="H12" i="5"/>
  <c r="H40" i="1"/>
  <c r="H10" i="15" s="1"/>
  <c r="H32" i="1"/>
  <c r="H9" i="15" s="1"/>
  <c r="H24" i="1"/>
  <c r="H8" i="15" s="1"/>
  <c r="H16" i="1"/>
  <c r="H7" i="15" s="1"/>
  <c r="H8" i="1"/>
  <c r="H36" i="4"/>
  <c r="H15" i="15" s="1"/>
  <c r="H28" i="4"/>
  <c r="H14" i="15" s="1"/>
  <c r="H20" i="4"/>
  <c r="H13" i="15" s="1"/>
  <c r="H12" i="4"/>
  <c r="T40" i="5"/>
  <c r="T21" i="15" s="1"/>
  <c r="S40" i="5"/>
  <c r="S21" i="15" s="1"/>
  <c r="P40" i="5"/>
  <c r="P21" i="15" s="1"/>
  <c r="O40" i="5"/>
  <c r="O21" i="15" s="1"/>
  <c r="N40" i="5"/>
  <c r="N21" i="15" s="1"/>
  <c r="M40" i="5"/>
  <c r="M21" i="15" s="1"/>
  <c r="L40" i="5"/>
  <c r="L21" i="15" s="1"/>
  <c r="K40" i="5"/>
  <c r="K21" i="15" s="1"/>
  <c r="G40" i="5"/>
  <c r="G21" i="15" s="1"/>
  <c r="E40" i="5"/>
  <c r="E21" i="15" s="1"/>
  <c r="D40" i="5"/>
  <c r="D21" i="15" s="1"/>
  <c r="C36" i="5"/>
  <c r="C20" i="15" s="1"/>
  <c r="C40" i="5"/>
  <c r="C21" i="15" s="1"/>
  <c r="V39" i="5"/>
  <c r="U39" i="5"/>
  <c r="V38" i="5"/>
  <c r="U38" i="5"/>
  <c r="V37" i="5"/>
  <c r="U37" i="5"/>
  <c r="U40" i="5" s="1"/>
  <c r="T36" i="5"/>
  <c r="T20" i="15" s="1"/>
  <c r="S36" i="5"/>
  <c r="S20" i="15" s="1"/>
  <c r="P36" i="5"/>
  <c r="P20" i="15" s="1"/>
  <c r="O36" i="5"/>
  <c r="O20" i="15" s="1"/>
  <c r="N36" i="5"/>
  <c r="N20" i="15" s="1"/>
  <c r="M36" i="5"/>
  <c r="M20" i="15" s="1"/>
  <c r="L36" i="5"/>
  <c r="L20" i="15" s="1"/>
  <c r="K36" i="5"/>
  <c r="K20" i="15" s="1"/>
  <c r="G36" i="5"/>
  <c r="G20" i="15" s="1"/>
  <c r="F36" i="5"/>
  <c r="F20" i="15" s="1"/>
  <c r="E36" i="5"/>
  <c r="E20" i="15" s="1"/>
  <c r="D36" i="5"/>
  <c r="D20" i="15" s="1"/>
  <c r="B20" i="5"/>
  <c r="B28" i="5" s="1"/>
  <c r="B36" i="5" s="1"/>
  <c r="B40" i="5" s="1"/>
  <c r="A6" i="5"/>
  <c r="A7" i="5" s="1"/>
  <c r="A8" i="5" s="1"/>
  <c r="A9" i="5" s="1"/>
  <c r="A10" i="5" s="1"/>
  <c r="A11" i="5" s="1"/>
  <c r="A13" i="5" s="1"/>
  <c r="A14" i="5" s="1"/>
  <c r="A15" i="5" s="1"/>
  <c r="A16" i="5" s="1"/>
  <c r="A17" i="5" s="1"/>
  <c r="A18" i="5" s="1"/>
  <c r="A19" i="5" s="1"/>
  <c r="A21" i="5" s="1"/>
  <c r="A22" i="5" s="1"/>
  <c r="A23" i="5" s="1"/>
  <c r="A24" i="5" s="1"/>
  <c r="A25" i="5" s="1"/>
  <c r="A26" i="5" s="1"/>
  <c r="A27" i="5" s="1"/>
  <c r="A29" i="5" s="1"/>
  <c r="A30" i="5" s="1"/>
  <c r="A31" i="5" s="1"/>
  <c r="A32" i="5" s="1"/>
  <c r="A33" i="5" s="1"/>
  <c r="A34" i="5" s="1"/>
  <c r="A35" i="5" s="1"/>
  <c r="A37" i="5" s="1"/>
  <c r="A38" i="5" s="1"/>
  <c r="A39" i="5" s="1"/>
  <c r="V35" i="5"/>
  <c r="U35" i="5"/>
  <c r="U34" i="5"/>
  <c r="V34" i="5"/>
  <c r="V32" i="5"/>
  <c r="U32" i="5"/>
  <c r="V31" i="5"/>
  <c r="U31" i="5"/>
  <c r="V30" i="5"/>
  <c r="U30" i="5"/>
  <c r="V29" i="5"/>
  <c r="U29" i="5"/>
  <c r="X28" i="5"/>
  <c r="X19" i="15" s="1"/>
  <c r="T28" i="5"/>
  <c r="T19" i="15" s="1"/>
  <c r="S28" i="5"/>
  <c r="S19" i="15" s="1"/>
  <c r="P28" i="5"/>
  <c r="P19" i="15" s="1"/>
  <c r="O28" i="5"/>
  <c r="N28" i="5"/>
  <c r="N19" i="15" s="1"/>
  <c r="M28" i="5"/>
  <c r="L28" i="5"/>
  <c r="L19" i="15" s="1"/>
  <c r="K28" i="5"/>
  <c r="G28" i="5"/>
  <c r="F28" i="5"/>
  <c r="F19" i="15" s="1"/>
  <c r="E28" i="5"/>
  <c r="D28" i="5"/>
  <c r="D19" i="15" s="1"/>
  <c r="C28" i="5"/>
  <c r="V27" i="5"/>
  <c r="U27" i="5"/>
  <c r="V26" i="5"/>
  <c r="U26" i="5"/>
  <c r="V25" i="5"/>
  <c r="U25" i="5"/>
  <c r="V24" i="5"/>
  <c r="U24" i="5"/>
  <c r="V23" i="5"/>
  <c r="U23" i="5"/>
  <c r="V22" i="5"/>
  <c r="U22" i="5"/>
  <c r="V21" i="5"/>
  <c r="U21" i="5"/>
  <c r="X20" i="5"/>
  <c r="X18" i="15" s="1"/>
  <c r="T20" i="5"/>
  <c r="T18" i="15" s="1"/>
  <c r="S20" i="5"/>
  <c r="S18" i="15" s="1"/>
  <c r="P20" i="5"/>
  <c r="P18" i="15" s="1"/>
  <c r="O20" i="5"/>
  <c r="O18" i="15" s="1"/>
  <c r="N20" i="5"/>
  <c r="N18" i="15" s="1"/>
  <c r="M20" i="5"/>
  <c r="M18" i="15" s="1"/>
  <c r="L20" i="5"/>
  <c r="L18" i="15" s="1"/>
  <c r="K20" i="5"/>
  <c r="K18" i="15" s="1"/>
  <c r="G20" i="5"/>
  <c r="G18" i="15" s="1"/>
  <c r="F20" i="5"/>
  <c r="F18" i="15" s="1"/>
  <c r="E20" i="5"/>
  <c r="E18" i="15" s="1"/>
  <c r="D20" i="5"/>
  <c r="D18" i="15" s="1"/>
  <c r="C20" i="5"/>
  <c r="C18" i="15" s="1"/>
  <c r="V19" i="5"/>
  <c r="U19" i="5"/>
  <c r="V18" i="5"/>
  <c r="U18" i="5"/>
  <c r="V17" i="5"/>
  <c r="U17" i="5"/>
  <c r="V16" i="5"/>
  <c r="U16" i="5"/>
  <c r="V15" i="5"/>
  <c r="U15" i="5"/>
  <c r="V14" i="5"/>
  <c r="U14" i="5"/>
  <c r="V13" i="5"/>
  <c r="T12" i="5"/>
  <c r="S12" i="5"/>
  <c r="P12" i="5"/>
  <c r="O12" i="5"/>
  <c r="O17" i="15" s="1"/>
  <c r="N12" i="5"/>
  <c r="M12" i="5"/>
  <c r="M17" i="15" s="1"/>
  <c r="L12" i="5"/>
  <c r="K12" i="5"/>
  <c r="K17" i="15" s="1"/>
  <c r="G12" i="5"/>
  <c r="G17" i="15" s="1"/>
  <c r="F12" i="5"/>
  <c r="E12" i="5"/>
  <c r="E17" i="15" s="1"/>
  <c r="D12" i="5"/>
  <c r="C12" i="5"/>
  <c r="C17" i="15" s="1"/>
  <c r="V11" i="5"/>
  <c r="U11" i="5"/>
  <c r="V10" i="5"/>
  <c r="U10" i="5"/>
  <c r="V9" i="5"/>
  <c r="U9" i="5"/>
  <c r="V8" i="5"/>
  <c r="U8" i="5"/>
  <c r="U7" i="5"/>
  <c r="V7" i="5"/>
  <c r="U6" i="5"/>
  <c r="V5" i="5"/>
  <c r="U5" i="5"/>
  <c r="X40" i="1"/>
  <c r="X10" i="15" s="1"/>
  <c r="X28" i="4"/>
  <c r="X14" i="15" s="1"/>
  <c r="X36" i="4"/>
  <c r="X15" i="15" s="1"/>
  <c r="V35" i="4"/>
  <c r="U35" i="4"/>
  <c r="V34" i="4"/>
  <c r="U34" i="4"/>
  <c r="V33" i="4"/>
  <c r="U33" i="4"/>
  <c r="V32" i="4"/>
  <c r="U32" i="4"/>
  <c r="V31" i="4"/>
  <c r="U31" i="4"/>
  <c r="V30" i="4"/>
  <c r="U30" i="4"/>
  <c r="V29" i="4"/>
  <c r="U29" i="4"/>
  <c r="B20" i="4"/>
  <c r="B28" i="4" s="1"/>
  <c r="B36" i="4" s="1"/>
  <c r="A6" i="4"/>
  <c r="A7" i="4" s="1"/>
  <c r="A8" i="4" s="1"/>
  <c r="A9" i="4" s="1"/>
  <c r="A10" i="4" s="1"/>
  <c r="A11" i="4" s="1"/>
  <c r="A13" i="4" s="1"/>
  <c r="A14" i="4" s="1"/>
  <c r="A15" i="4" s="1"/>
  <c r="A16" i="4" s="1"/>
  <c r="A17" i="4" s="1"/>
  <c r="A18" i="4" s="1"/>
  <c r="A19" i="4" s="1"/>
  <c r="A21" i="4" s="1"/>
  <c r="A22" i="4" s="1"/>
  <c r="A23" i="4" s="1"/>
  <c r="A24" i="4" s="1"/>
  <c r="A25" i="4" s="1"/>
  <c r="A26" i="4" s="1"/>
  <c r="A27" i="4" s="1"/>
  <c r="A29" i="4" s="1"/>
  <c r="A30" i="4" s="1"/>
  <c r="A31" i="4" s="1"/>
  <c r="A32" i="4" s="1"/>
  <c r="A33" i="4" s="1"/>
  <c r="A34" i="4" s="1"/>
  <c r="A35" i="4" s="1"/>
  <c r="T36" i="4"/>
  <c r="T15" i="15" s="1"/>
  <c r="S36" i="4"/>
  <c r="S15" i="15" s="1"/>
  <c r="P36" i="4"/>
  <c r="P15" i="15" s="1"/>
  <c r="O36" i="4"/>
  <c r="O15" i="15" s="1"/>
  <c r="N36" i="4"/>
  <c r="N15" i="15" s="1"/>
  <c r="M36" i="4"/>
  <c r="M15" i="15" s="1"/>
  <c r="L36" i="4"/>
  <c r="L15" i="15" s="1"/>
  <c r="K36" i="4"/>
  <c r="K15" i="15" s="1"/>
  <c r="G36" i="4"/>
  <c r="G15" i="15" s="1"/>
  <c r="F36" i="4"/>
  <c r="F15" i="15" s="1"/>
  <c r="E36" i="4"/>
  <c r="E15" i="15" s="1"/>
  <c r="D36" i="4"/>
  <c r="D15" i="15" s="1"/>
  <c r="C36" i="4"/>
  <c r="C15" i="15" s="1"/>
  <c r="T28" i="4"/>
  <c r="T14" i="15" s="1"/>
  <c r="S28" i="4"/>
  <c r="S14" i="15" s="1"/>
  <c r="P28" i="4"/>
  <c r="P14" i="15" s="1"/>
  <c r="O28" i="4"/>
  <c r="O14" i="15" s="1"/>
  <c r="N28" i="4"/>
  <c r="N14" i="15" s="1"/>
  <c r="M28" i="4"/>
  <c r="M14" i="15" s="1"/>
  <c r="L28" i="4"/>
  <c r="L14" i="15" s="1"/>
  <c r="K28" i="4"/>
  <c r="K14" i="15" s="1"/>
  <c r="G28" i="4"/>
  <c r="G14" i="15" s="1"/>
  <c r="F28" i="4"/>
  <c r="F14" i="15" s="1"/>
  <c r="E28" i="4"/>
  <c r="E14" i="15" s="1"/>
  <c r="D28" i="4"/>
  <c r="D14" i="15" s="1"/>
  <c r="C28" i="4"/>
  <c r="C14" i="15" s="1"/>
  <c r="U27" i="4"/>
  <c r="V26" i="4"/>
  <c r="U26" i="4"/>
  <c r="V25" i="4"/>
  <c r="U25" i="4"/>
  <c r="V24" i="4"/>
  <c r="U24" i="4"/>
  <c r="V23" i="4"/>
  <c r="U23" i="4"/>
  <c r="V22" i="4"/>
  <c r="U22" i="4"/>
  <c r="V21" i="4"/>
  <c r="X20" i="4"/>
  <c r="X13" i="15" s="1"/>
  <c r="T20" i="4"/>
  <c r="T13" i="15" s="1"/>
  <c r="S20" i="4"/>
  <c r="S13" i="15" s="1"/>
  <c r="P20" i="4"/>
  <c r="O20" i="4"/>
  <c r="N20" i="4"/>
  <c r="N13" i="15" s="1"/>
  <c r="M20" i="4"/>
  <c r="M13" i="15" s="1"/>
  <c r="L20" i="4"/>
  <c r="L13" i="15" s="1"/>
  <c r="K20" i="4"/>
  <c r="K13" i="15" s="1"/>
  <c r="G20" i="4"/>
  <c r="G13" i="15" s="1"/>
  <c r="F20" i="4"/>
  <c r="F13" i="15" s="1"/>
  <c r="E20" i="4"/>
  <c r="E13" i="15" s="1"/>
  <c r="D20" i="4"/>
  <c r="D13" i="15" s="1"/>
  <c r="C20" i="4"/>
  <c r="C13" i="15" s="1"/>
  <c r="V19" i="4"/>
  <c r="U19" i="4"/>
  <c r="V18" i="4"/>
  <c r="U18" i="4"/>
  <c r="V17" i="4"/>
  <c r="U17" i="4"/>
  <c r="V16" i="4"/>
  <c r="U16" i="4"/>
  <c r="U15" i="4"/>
  <c r="V14" i="4"/>
  <c r="U14" i="4"/>
  <c r="V13" i="4"/>
  <c r="U13" i="4"/>
  <c r="X12" i="4"/>
  <c r="X12" i="15" s="1"/>
  <c r="T12" i="4"/>
  <c r="T12" i="15" s="1"/>
  <c r="S12" i="4"/>
  <c r="P12" i="4"/>
  <c r="P12" i="15" s="1"/>
  <c r="O12" i="4"/>
  <c r="O12" i="15" s="1"/>
  <c r="N12" i="4"/>
  <c r="N12" i="15" s="1"/>
  <c r="M12" i="4"/>
  <c r="M12" i="15" s="1"/>
  <c r="L12" i="4"/>
  <c r="K12" i="4"/>
  <c r="G12" i="4"/>
  <c r="G12" i="15" s="1"/>
  <c r="F12" i="4"/>
  <c r="E12" i="4"/>
  <c r="D12" i="4"/>
  <c r="C12" i="4"/>
  <c r="V11" i="4"/>
  <c r="U11" i="4"/>
  <c r="V10" i="4"/>
  <c r="U10" i="4"/>
  <c r="V9" i="4"/>
  <c r="U9" i="4"/>
  <c r="V8" i="4"/>
  <c r="U8" i="4"/>
  <c r="V7" i="4"/>
  <c r="U7" i="4"/>
  <c r="V6" i="4"/>
  <c r="U6" i="4"/>
  <c r="V5" i="4"/>
  <c r="U5" i="4"/>
  <c r="V35" i="1"/>
  <c r="V34" i="1"/>
  <c r="V39" i="1"/>
  <c r="V38" i="1"/>
  <c r="V37" i="1"/>
  <c r="V36" i="1"/>
  <c r="V31" i="1"/>
  <c r="V30" i="1"/>
  <c r="V29" i="1"/>
  <c r="V28" i="1"/>
  <c r="V27" i="1"/>
  <c r="V26" i="1"/>
  <c r="V25" i="1"/>
  <c r="V18" i="1"/>
  <c r="V23" i="1"/>
  <c r="V22" i="1"/>
  <c r="V21" i="1"/>
  <c r="V20" i="1"/>
  <c r="V19" i="1"/>
  <c r="V13" i="1"/>
  <c r="V11" i="1"/>
  <c r="V15" i="1"/>
  <c r="V14" i="1"/>
  <c r="V12" i="1"/>
  <c r="V10" i="1"/>
  <c r="V7" i="1"/>
  <c r="V6" i="1"/>
  <c r="V5" i="1"/>
  <c r="U34" i="1"/>
  <c r="U33" i="1"/>
  <c r="U38" i="1"/>
  <c r="U37" i="1"/>
  <c r="U36" i="1"/>
  <c r="U35" i="1"/>
  <c r="U30" i="1"/>
  <c r="U31" i="1"/>
  <c r="U29" i="1"/>
  <c r="U28" i="1"/>
  <c r="U27" i="1"/>
  <c r="U26" i="1"/>
  <c r="U25" i="1"/>
  <c r="U23" i="1"/>
  <c r="U22" i="1"/>
  <c r="U21" i="1"/>
  <c r="U20" i="1"/>
  <c r="U19" i="1"/>
  <c r="U18" i="1"/>
  <c r="U17" i="1"/>
  <c r="U15" i="1"/>
  <c r="U14" i="1"/>
  <c r="U13" i="1"/>
  <c r="U12" i="1"/>
  <c r="U11" i="1"/>
  <c r="U10" i="1"/>
  <c r="U9" i="1"/>
  <c r="U6" i="1"/>
  <c r="U7" i="1"/>
  <c r="T40" i="1"/>
  <c r="T10" i="15" s="1"/>
  <c r="S40" i="1"/>
  <c r="S10" i="15" s="1"/>
  <c r="T32" i="1"/>
  <c r="T9" i="15" s="1"/>
  <c r="S32" i="1"/>
  <c r="S9" i="15" s="1"/>
  <c r="T24" i="1"/>
  <c r="T8" i="15" s="1"/>
  <c r="S24" i="1"/>
  <c r="S8" i="15" s="1"/>
  <c r="T16" i="1"/>
  <c r="T7" i="15" s="1"/>
  <c r="S16" i="1"/>
  <c r="S7" i="15" s="1"/>
  <c r="T8" i="1"/>
  <c r="T6" i="15" s="1"/>
  <c r="S8" i="1"/>
  <c r="P40" i="1"/>
  <c r="P10" i="15" s="1"/>
  <c r="O40" i="1"/>
  <c r="O10" i="15" s="1"/>
  <c r="P32" i="1"/>
  <c r="P9" i="15" s="1"/>
  <c r="O32" i="1"/>
  <c r="O9" i="15" s="1"/>
  <c r="P24" i="1"/>
  <c r="P8" i="15" s="1"/>
  <c r="O24" i="1"/>
  <c r="O8" i="15" s="1"/>
  <c r="P16" i="1"/>
  <c r="P7" i="15" s="1"/>
  <c r="O16" i="1"/>
  <c r="O7" i="15" s="1"/>
  <c r="P8" i="1"/>
  <c r="P6" i="15" s="1"/>
  <c r="O8" i="1"/>
  <c r="N40" i="1"/>
  <c r="N10" i="15" s="1"/>
  <c r="M40" i="1"/>
  <c r="M10" i="15" s="1"/>
  <c r="L40" i="1"/>
  <c r="L10" i="15" s="1"/>
  <c r="K40" i="1"/>
  <c r="K10" i="15" s="1"/>
  <c r="G40" i="1"/>
  <c r="G10" i="15" s="1"/>
  <c r="F40" i="1"/>
  <c r="F10" i="15" s="1"/>
  <c r="E40" i="1"/>
  <c r="E10" i="15" s="1"/>
  <c r="D40" i="1"/>
  <c r="D10" i="15" s="1"/>
  <c r="C40" i="1"/>
  <c r="C10" i="15" s="1"/>
  <c r="X32" i="1"/>
  <c r="X9" i="15" s="1"/>
  <c r="N32" i="1"/>
  <c r="N9" i="15" s="1"/>
  <c r="M32" i="1"/>
  <c r="M9" i="15" s="1"/>
  <c r="L32" i="1"/>
  <c r="L9" i="15" s="1"/>
  <c r="K32" i="1"/>
  <c r="K9" i="15" s="1"/>
  <c r="G32" i="1"/>
  <c r="G9" i="15" s="1"/>
  <c r="F32" i="1"/>
  <c r="F9" i="15" s="1"/>
  <c r="E32" i="1"/>
  <c r="E9" i="15" s="1"/>
  <c r="D32" i="1"/>
  <c r="D9" i="15" s="1"/>
  <c r="C32" i="1"/>
  <c r="C9" i="15" s="1"/>
  <c r="X24" i="1"/>
  <c r="X8" i="15" s="1"/>
  <c r="N24" i="1"/>
  <c r="N8" i="15" s="1"/>
  <c r="M24" i="1"/>
  <c r="M8" i="15" s="1"/>
  <c r="L24" i="1"/>
  <c r="L8" i="15" s="1"/>
  <c r="K24" i="1"/>
  <c r="K8" i="15" s="1"/>
  <c r="G24" i="1"/>
  <c r="G8" i="15" s="1"/>
  <c r="F24" i="1"/>
  <c r="F8" i="15" s="1"/>
  <c r="E24" i="1"/>
  <c r="E8" i="15" s="1"/>
  <c r="D24" i="1"/>
  <c r="D8" i="15" s="1"/>
  <c r="C24" i="1"/>
  <c r="C8" i="15" s="1"/>
  <c r="X16" i="1"/>
  <c r="X7" i="15" s="1"/>
  <c r="N16" i="1"/>
  <c r="N7" i="15" s="1"/>
  <c r="M16" i="1"/>
  <c r="M7" i="15" s="1"/>
  <c r="L16" i="1"/>
  <c r="L7" i="15" s="1"/>
  <c r="K16" i="1"/>
  <c r="K7" i="15" s="1"/>
  <c r="G16" i="1"/>
  <c r="G7" i="15" s="1"/>
  <c r="F16" i="1"/>
  <c r="F7" i="15" s="1"/>
  <c r="E16" i="1"/>
  <c r="E7" i="15" s="1"/>
  <c r="D16" i="1"/>
  <c r="D7" i="15" s="1"/>
  <c r="C16" i="1"/>
  <c r="C7" i="15" s="1"/>
  <c r="B16" i="1"/>
  <c r="B24" i="1" s="1"/>
  <c r="B32" i="1" s="1"/>
  <c r="B40" i="1" s="1"/>
  <c r="X8" i="1"/>
  <c r="N8" i="1"/>
  <c r="M8" i="1"/>
  <c r="L8" i="1"/>
  <c r="L6" i="15" s="1"/>
  <c r="K8" i="1"/>
  <c r="K6" i="15" s="1"/>
  <c r="G8" i="1"/>
  <c r="G6" i="15" s="1"/>
  <c r="F8" i="1"/>
  <c r="F6" i="15" s="1"/>
  <c r="E8" i="1"/>
  <c r="E6" i="15" s="1"/>
  <c r="D8" i="1"/>
  <c r="C8" i="1"/>
  <c r="C6" i="15" s="1"/>
  <c r="A6" i="1"/>
  <c r="A7" i="1" s="1"/>
  <c r="A9" i="1" s="1"/>
  <c r="A10" i="1" s="1"/>
  <c r="A11" i="1" s="1"/>
  <c r="A12" i="1" s="1"/>
  <c r="A13" i="1" s="1"/>
  <c r="A14" i="1" s="1"/>
  <c r="A15" i="1" s="1"/>
  <c r="A17" i="1" s="1"/>
  <c r="A18" i="1" s="1"/>
  <c r="A19" i="1" s="1"/>
  <c r="A20" i="1" s="1"/>
  <c r="A21" i="1" s="1"/>
  <c r="A22" i="1" s="1"/>
  <c r="A23" i="1" s="1"/>
  <c r="A25" i="1" s="1"/>
  <c r="A26" i="1" s="1"/>
  <c r="A27" i="1" s="1"/>
  <c r="A28" i="1" s="1"/>
  <c r="A29" i="1" s="1"/>
  <c r="A30" i="1" s="1"/>
  <c r="A31" i="1" s="1"/>
  <c r="A33" i="1" s="1"/>
  <c r="A34" i="1" s="1"/>
  <c r="A35" i="1" s="1"/>
  <c r="A36" i="1" s="1"/>
  <c r="A37" i="1" s="1"/>
  <c r="A38" i="1" s="1"/>
  <c r="A39" i="1" s="1"/>
  <c r="C41" i="15" l="1"/>
  <c r="C11" i="16" s="1"/>
  <c r="H35" i="15"/>
  <c r="H41" i="15"/>
  <c r="C35" i="15"/>
  <c r="X35" i="15"/>
  <c r="T35" i="15"/>
  <c r="T10" i="20" s="1"/>
  <c r="I94" i="15"/>
  <c r="I96" i="15" s="1"/>
  <c r="I12" i="16"/>
  <c r="I13" i="16" s="1"/>
  <c r="O41" i="15"/>
  <c r="E35" i="15"/>
  <c r="S41" i="15"/>
  <c r="G35" i="15"/>
  <c r="T41" i="15"/>
  <c r="D42" i="10"/>
  <c r="J18" i="20"/>
  <c r="J19" i="20" s="1"/>
  <c r="I29" i="16"/>
  <c r="I30" i="16" s="1"/>
  <c r="V58" i="15"/>
  <c r="J90" i="15"/>
  <c r="J91" i="15" s="1"/>
  <c r="J95" i="15" s="1"/>
  <c r="J97" i="15" s="1"/>
  <c r="O33" i="15"/>
  <c r="O41" i="7"/>
  <c r="I90" i="15"/>
  <c r="I91" i="15" s="1"/>
  <c r="I95" i="15" s="1"/>
  <c r="J43" i="15"/>
  <c r="J44" i="15" s="1"/>
  <c r="I43" i="15"/>
  <c r="I44" i="15" s="1"/>
  <c r="U39" i="11"/>
  <c r="U39" i="13"/>
  <c r="U81" i="15" s="1"/>
  <c r="S41" i="7"/>
  <c r="S42" i="7" s="1"/>
  <c r="C42" i="10"/>
  <c r="C44" i="10" s="1"/>
  <c r="K41" i="9"/>
  <c r="K43" i="9" s="1"/>
  <c r="T41" i="1"/>
  <c r="D37" i="4"/>
  <c r="D39" i="4" s="1"/>
  <c r="K37" i="4"/>
  <c r="K38" i="4" s="1"/>
  <c r="P37" i="4"/>
  <c r="H41" i="5"/>
  <c r="H42" i="5" s="1"/>
  <c r="F40" i="8"/>
  <c r="P40" i="8"/>
  <c r="S41" i="1"/>
  <c r="S6" i="15"/>
  <c r="S11" i="15" s="1"/>
  <c r="F40" i="13"/>
  <c r="F41" i="13" s="1"/>
  <c r="P40" i="13"/>
  <c r="P41" i="13" s="1"/>
  <c r="P81" i="15"/>
  <c r="D41" i="1"/>
  <c r="L37" i="4"/>
  <c r="L38" i="4" s="1"/>
  <c r="F17" i="15"/>
  <c r="F22" i="15" s="1"/>
  <c r="F41" i="5"/>
  <c r="S41" i="5"/>
  <c r="S42" i="5" s="1"/>
  <c r="V39" i="13"/>
  <c r="V81" i="15" s="1"/>
  <c r="S17" i="15"/>
  <c r="J34" i="16"/>
  <c r="P17" i="15"/>
  <c r="P22" i="15" s="1"/>
  <c r="P41" i="5"/>
  <c r="P42" i="5" s="1"/>
  <c r="F37" i="4"/>
  <c r="S37" i="4"/>
  <c r="S38" i="4" s="1"/>
  <c r="N17" i="15"/>
  <c r="N22" i="15" s="1"/>
  <c r="N41" i="5"/>
  <c r="T41" i="5"/>
  <c r="T42" i="5" s="1"/>
  <c r="N40" i="8"/>
  <c r="O40" i="8"/>
  <c r="O11" i="20" s="1"/>
  <c r="S12" i="15"/>
  <c r="S16" i="15" s="1"/>
  <c r="T17" i="15"/>
  <c r="D17" i="15"/>
  <c r="D22" i="15" s="1"/>
  <c r="D41" i="5"/>
  <c r="H37" i="4"/>
  <c r="L42" i="10"/>
  <c r="L44" i="10" s="1"/>
  <c r="K40" i="13"/>
  <c r="K41" i="13" s="1"/>
  <c r="O40" i="13"/>
  <c r="O41" i="13" s="1"/>
  <c r="O81" i="15"/>
  <c r="O82" i="15" s="1"/>
  <c r="K9" i="18"/>
  <c r="E19" i="15"/>
  <c r="E22" i="15" s="1"/>
  <c r="E41" i="5"/>
  <c r="E43" i="5" s="1"/>
  <c r="G19" i="15"/>
  <c r="G22" i="15" s="1"/>
  <c r="G41" i="5"/>
  <c r="C19" i="15"/>
  <c r="C22" i="15" s="1"/>
  <c r="C41" i="5"/>
  <c r="C42" i="5" s="1"/>
  <c r="K19" i="15"/>
  <c r="K22" i="15" s="1"/>
  <c r="K8" i="20" s="1"/>
  <c r="K41" i="5"/>
  <c r="K42" i="5" s="1"/>
  <c r="M19" i="15"/>
  <c r="M22" i="15" s="1"/>
  <c r="M41" i="5"/>
  <c r="O19" i="15"/>
  <c r="O22" i="15" s="1"/>
  <c r="O41" i="5"/>
  <c r="O43" i="5" s="1"/>
  <c r="L17" i="15"/>
  <c r="L22" i="15" s="1"/>
  <c r="L41" i="5"/>
  <c r="H17" i="15"/>
  <c r="H22" i="15" s="1"/>
  <c r="C37" i="4"/>
  <c r="C38" i="4" s="1"/>
  <c r="T37" i="4"/>
  <c r="H12" i="15"/>
  <c r="H16" i="15" s="1"/>
  <c r="G37" i="4"/>
  <c r="G38" i="4" s="1"/>
  <c r="O37" i="4"/>
  <c r="O40" i="4" s="1"/>
  <c r="K17" i="18"/>
  <c r="O41" i="1"/>
  <c r="O42" i="1" s="1"/>
  <c r="M41" i="1"/>
  <c r="O6" i="15"/>
  <c r="P41" i="1"/>
  <c r="P42" i="1" s="1"/>
  <c r="N41" i="1"/>
  <c r="H41" i="1"/>
  <c r="H42" i="1" s="1"/>
  <c r="H6" i="15"/>
  <c r="H11" i="15" s="1"/>
  <c r="F41" i="1"/>
  <c r="F42" i="1" s="1"/>
  <c r="X16" i="15"/>
  <c r="H41" i="14"/>
  <c r="H42" i="14" s="1"/>
  <c r="S41" i="14"/>
  <c r="S42" i="14" s="1"/>
  <c r="G88" i="15"/>
  <c r="M88" i="15"/>
  <c r="D88" i="15"/>
  <c r="F41" i="14"/>
  <c r="F42" i="14" s="1"/>
  <c r="E41" i="14"/>
  <c r="E42" i="14" s="1"/>
  <c r="X88" i="15"/>
  <c r="G41" i="14"/>
  <c r="G42" i="14" s="1"/>
  <c r="K41" i="14"/>
  <c r="K42" i="14" s="1"/>
  <c r="T88" i="15"/>
  <c r="C41" i="14"/>
  <c r="C42" i="14" s="1"/>
  <c r="L41" i="14"/>
  <c r="L42" i="14" s="1"/>
  <c r="F83" i="15"/>
  <c r="F88" i="15" s="1"/>
  <c r="D41" i="14"/>
  <c r="D42" i="14" s="1"/>
  <c r="M41" i="14"/>
  <c r="M42" i="14" s="1"/>
  <c r="T41" i="14"/>
  <c r="T42" i="14" s="1"/>
  <c r="O41" i="14"/>
  <c r="O42" i="14" s="1"/>
  <c r="N41" i="14"/>
  <c r="N42" i="14" s="1"/>
  <c r="P41" i="14"/>
  <c r="P42" i="14" s="1"/>
  <c r="T40" i="13"/>
  <c r="T41" i="13" s="1"/>
  <c r="L40" i="13"/>
  <c r="C40" i="13"/>
  <c r="E40" i="13"/>
  <c r="S40" i="13"/>
  <c r="S43" i="13" s="1"/>
  <c r="T78" i="15"/>
  <c r="T82" i="15" s="1"/>
  <c r="X82" i="15"/>
  <c r="D40" i="13"/>
  <c r="M40" i="13"/>
  <c r="M41" i="13" s="1"/>
  <c r="N40" i="13"/>
  <c r="N41" i="13" s="1"/>
  <c r="C77" i="15"/>
  <c r="C82" i="15" s="1"/>
  <c r="F82" i="15"/>
  <c r="U16" i="13"/>
  <c r="H40" i="13"/>
  <c r="H41" i="13" s="1"/>
  <c r="Q20" i="13"/>
  <c r="Q78" i="15" s="1"/>
  <c r="V16" i="13"/>
  <c r="G40" i="13"/>
  <c r="C41" i="12"/>
  <c r="C42" i="12" s="1"/>
  <c r="F41" i="12"/>
  <c r="F42" i="12" s="1"/>
  <c r="G41" i="12"/>
  <c r="G42" i="12" s="1"/>
  <c r="H41" i="12"/>
  <c r="H42" i="12" s="1"/>
  <c r="T41" i="12"/>
  <c r="T42" i="12" s="1"/>
  <c r="X76" i="15"/>
  <c r="O41" i="12"/>
  <c r="O43" i="12" s="1"/>
  <c r="D76" i="15"/>
  <c r="N76" i="15"/>
  <c r="Q75" i="15"/>
  <c r="R75" i="15"/>
  <c r="T76" i="15"/>
  <c r="C73" i="15"/>
  <c r="C76" i="15" s="1"/>
  <c r="P76" i="15"/>
  <c r="U33" i="12"/>
  <c r="U40" i="12" s="1"/>
  <c r="D41" i="12"/>
  <c r="K41" i="12"/>
  <c r="K42" i="12" s="1"/>
  <c r="O73" i="15"/>
  <c r="O76" i="15" s="1"/>
  <c r="P41" i="12"/>
  <c r="V33" i="12"/>
  <c r="L41" i="12"/>
  <c r="L42" i="12" s="1"/>
  <c r="M41" i="12"/>
  <c r="M42" i="12" s="1"/>
  <c r="S41" i="12"/>
  <c r="S42" i="12" s="1"/>
  <c r="S76" i="15"/>
  <c r="E41" i="12"/>
  <c r="E42" i="12" s="1"/>
  <c r="N41" i="12"/>
  <c r="N42" i="12" s="1"/>
  <c r="K70" i="15"/>
  <c r="K14" i="20" s="1"/>
  <c r="S40" i="11"/>
  <c r="S42" i="11" s="1"/>
  <c r="M70" i="15"/>
  <c r="E70" i="15"/>
  <c r="D40" i="11"/>
  <c r="D41" i="11" s="1"/>
  <c r="P70" i="15"/>
  <c r="H70" i="15"/>
  <c r="U69" i="15"/>
  <c r="Q69" i="15"/>
  <c r="N70" i="15"/>
  <c r="C70" i="15"/>
  <c r="L40" i="11"/>
  <c r="G70" i="15"/>
  <c r="E40" i="11"/>
  <c r="E41" i="11" s="1"/>
  <c r="M40" i="11"/>
  <c r="M41" i="11" s="1"/>
  <c r="T40" i="11"/>
  <c r="T41" i="11" s="1"/>
  <c r="S65" i="15"/>
  <c r="S70" i="15" s="1"/>
  <c r="O40" i="11"/>
  <c r="O41" i="11" s="1"/>
  <c r="Q26" i="11"/>
  <c r="Q67" i="15" s="1"/>
  <c r="F40" i="11"/>
  <c r="F41" i="11" s="1"/>
  <c r="N40" i="11"/>
  <c r="N41" i="11" s="1"/>
  <c r="C40" i="11"/>
  <c r="G40" i="11"/>
  <c r="P40" i="11"/>
  <c r="P42" i="11" s="1"/>
  <c r="D65" i="15"/>
  <c r="D70" i="15" s="1"/>
  <c r="X70" i="15"/>
  <c r="K40" i="11"/>
  <c r="H40" i="11"/>
  <c r="H41" i="11" s="1"/>
  <c r="R39" i="11"/>
  <c r="V39" i="11"/>
  <c r="V41" i="10"/>
  <c r="V63" i="15" s="1"/>
  <c r="U14" i="10"/>
  <c r="U59" i="15" s="1"/>
  <c r="V14" i="10"/>
  <c r="V59" i="15" s="1"/>
  <c r="G42" i="10"/>
  <c r="G43" i="10" s="1"/>
  <c r="D58" i="15"/>
  <c r="D64" i="15" s="1"/>
  <c r="O42" i="10"/>
  <c r="O43" i="10" s="1"/>
  <c r="N42" i="10"/>
  <c r="N43" i="10" s="1"/>
  <c r="K42" i="10"/>
  <c r="F42" i="10"/>
  <c r="F43" i="10" s="1"/>
  <c r="P42" i="10"/>
  <c r="P43" i="10" s="1"/>
  <c r="L58" i="15"/>
  <c r="L64" i="15" s="1"/>
  <c r="L43" i="10"/>
  <c r="F59" i="15"/>
  <c r="F64" i="15" s="1"/>
  <c r="C58" i="15"/>
  <c r="C64" i="15" s="1"/>
  <c r="O59" i="15"/>
  <c r="O64" i="15" s="1"/>
  <c r="M42" i="10"/>
  <c r="M43" i="10" s="1"/>
  <c r="G64" i="15"/>
  <c r="K58" i="15"/>
  <c r="K64" i="15" s="1"/>
  <c r="K13" i="20" s="1"/>
  <c r="P59" i="15"/>
  <c r="P64" i="15" s="1"/>
  <c r="H64" i="15"/>
  <c r="Q14" i="10"/>
  <c r="Q59" i="15" s="1"/>
  <c r="H42" i="10"/>
  <c r="H43" i="10" s="1"/>
  <c r="X64" i="15"/>
  <c r="Q38" i="10"/>
  <c r="E42" i="10"/>
  <c r="E43" i="10" s="1"/>
  <c r="U9" i="9"/>
  <c r="U52" i="15" s="1"/>
  <c r="N41" i="9"/>
  <c r="N43" i="9" s="1"/>
  <c r="E57" i="15"/>
  <c r="N42" i="9"/>
  <c r="D57" i="15"/>
  <c r="G57" i="15"/>
  <c r="C57" i="15"/>
  <c r="D41" i="9"/>
  <c r="L41" i="9"/>
  <c r="L42" i="9" s="1"/>
  <c r="K52" i="15"/>
  <c r="K57" i="15" s="1"/>
  <c r="K12" i="20" s="1"/>
  <c r="M41" i="9"/>
  <c r="M42" i="9" s="1"/>
  <c r="S41" i="9"/>
  <c r="S42" i="9" s="1"/>
  <c r="V9" i="9"/>
  <c r="P41" i="9"/>
  <c r="N52" i="15"/>
  <c r="N57" i="15" s="1"/>
  <c r="N12" i="20" s="1"/>
  <c r="X57" i="15"/>
  <c r="G41" i="9"/>
  <c r="G42" i="9" s="1"/>
  <c r="T41" i="9"/>
  <c r="T42" i="9" s="1"/>
  <c r="C41" i="9"/>
  <c r="H41" i="9"/>
  <c r="H42" i="9" s="1"/>
  <c r="E41" i="9"/>
  <c r="E42" i="9" s="1"/>
  <c r="F41" i="9"/>
  <c r="F42" i="9" s="1"/>
  <c r="O41" i="9"/>
  <c r="O42" i="9" s="1"/>
  <c r="L40" i="8"/>
  <c r="D40" i="8"/>
  <c r="M40" i="8"/>
  <c r="M11" i="20" s="1"/>
  <c r="D37" i="15"/>
  <c r="D41" i="15" s="1"/>
  <c r="M36" i="15"/>
  <c r="M41" i="15" s="1"/>
  <c r="K40" i="8"/>
  <c r="G40" i="8"/>
  <c r="N36" i="15"/>
  <c r="N41" i="15" s="1"/>
  <c r="S40" i="8"/>
  <c r="K36" i="15"/>
  <c r="K41" i="15" s="1"/>
  <c r="Q36" i="15"/>
  <c r="R36" i="15"/>
  <c r="R27" i="8"/>
  <c r="R38" i="15" s="1"/>
  <c r="T40" i="8"/>
  <c r="F36" i="15"/>
  <c r="F41" i="15" s="1"/>
  <c r="P36" i="15"/>
  <c r="P41" i="15" s="1"/>
  <c r="H40" i="8"/>
  <c r="H11" i="20" s="1"/>
  <c r="E40" i="8"/>
  <c r="L36" i="15"/>
  <c r="L41" i="15" s="1"/>
  <c r="C40" i="8"/>
  <c r="C11" i="20" s="1"/>
  <c r="U39" i="7"/>
  <c r="U33" i="15" s="1"/>
  <c r="V39" i="7"/>
  <c r="V33" i="15" s="1"/>
  <c r="L41" i="7"/>
  <c r="L42" i="7" s="1"/>
  <c r="O42" i="7"/>
  <c r="M41" i="7"/>
  <c r="M42" i="7" s="1"/>
  <c r="F29" i="15"/>
  <c r="F35" i="15" s="1"/>
  <c r="K29" i="15"/>
  <c r="K35" i="15" s="1"/>
  <c r="K10" i="20" s="1"/>
  <c r="M30" i="15"/>
  <c r="M35" i="15" s="1"/>
  <c r="K41" i="7"/>
  <c r="P29" i="15"/>
  <c r="P35" i="15" s="1"/>
  <c r="S29" i="15"/>
  <c r="S35" i="15" s="1"/>
  <c r="F41" i="7"/>
  <c r="T10" i="16"/>
  <c r="P41" i="7"/>
  <c r="L30" i="15"/>
  <c r="L35" i="15" s="1"/>
  <c r="G41" i="7"/>
  <c r="G42" i="7" s="1"/>
  <c r="O31" i="15"/>
  <c r="O35" i="15" s="1"/>
  <c r="Q39" i="7"/>
  <c r="Q33" i="15" s="1"/>
  <c r="H41" i="7"/>
  <c r="H42" i="7" s="1"/>
  <c r="R39" i="7"/>
  <c r="R33" i="15" s="1"/>
  <c r="N41" i="7"/>
  <c r="N42" i="7" s="1"/>
  <c r="Q40" i="5"/>
  <c r="Q21" i="15" s="1"/>
  <c r="Q36" i="5"/>
  <c r="Q20" i="15" s="1"/>
  <c r="C39" i="4"/>
  <c r="M37" i="4"/>
  <c r="M39" i="4" s="1"/>
  <c r="C12" i="15"/>
  <c r="C16" i="15" s="1"/>
  <c r="N37" i="4"/>
  <c r="N39" i="4" s="1"/>
  <c r="P13" i="15"/>
  <c r="P16" i="15" s="1"/>
  <c r="K12" i="15"/>
  <c r="K16" i="15" s="1"/>
  <c r="K7" i="20" s="1"/>
  <c r="E37" i="4"/>
  <c r="E39" i="4" s="1"/>
  <c r="L12" i="15"/>
  <c r="L16" i="15" s="1"/>
  <c r="F38" i="4"/>
  <c r="F39" i="4"/>
  <c r="O38" i="4"/>
  <c r="O39" i="4"/>
  <c r="O41" i="4"/>
  <c r="P38" i="4"/>
  <c r="P39" i="4"/>
  <c r="E12" i="15"/>
  <c r="E16" i="15" s="1"/>
  <c r="F12" i="15"/>
  <c r="F16" i="15" s="1"/>
  <c r="O13" i="15"/>
  <c r="O16" i="15" s="1"/>
  <c r="D12" i="15"/>
  <c r="D16" i="15" s="1"/>
  <c r="M42" i="1"/>
  <c r="N42" i="1"/>
  <c r="K41" i="1"/>
  <c r="M6" i="15"/>
  <c r="M11" i="15" s="1"/>
  <c r="D6" i="15"/>
  <c r="D11" i="15" s="1"/>
  <c r="L41" i="1"/>
  <c r="E11" i="15"/>
  <c r="N6" i="15"/>
  <c r="N11" i="15" s="1"/>
  <c r="G41" i="1"/>
  <c r="G42" i="1" s="1"/>
  <c r="E41" i="1"/>
  <c r="F43" i="1"/>
  <c r="K14" i="18"/>
  <c r="K8" i="18"/>
  <c r="K7" i="18"/>
  <c r="E88" i="15"/>
  <c r="K88" i="15"/>
  <c r="K17" i="20" s="1"/>
  <c r="H88" i="15"/>
  <c r="L88" i="15"/>
  <c r="N88" i="15"/>
  <c r="O88" i="15"/>
  <c r="P88" i="15"/>
  <c r="S88" i="15"/>
  <c r="G82" i="15"/>
  <c r="E82" i="15"/>
  <c r="L82" i="15"/>
  <c r="K82" i="15"/>
  <c r="K16" i="20" s="1"/>
  <c r="M82" i="15"/>
  <c r="P82" i="15"/>
  <c r="S82" i="15"/>
  <c r="H82" i="15"/>
  <c r="N82" i="15"/>
  <c r="D82" i="15"/>
  <c r="G76" i="15"/>
  <c r="E76" i="15"/>
  <c r="F76" i="15"/>
  <c r="K76" i="15"/>
  <c r="K15" i="20" s="1"/>
  <c r="M76" i="15"/>
  <c r="H76" i="15"/>
  <c r="L76" i="15"/>
  <c r="F70" i="15"/>
  <c r="L70" i="15"/>
  <c r="O70" i="15"/>
  <c r="T70" i="15"/>
  <c r="M64" i="15"/>
  <c r="N64" i="15"/>
  <c r="E64" i="15"/>
  <c r="F57" i="15"/>
  <c r="L57" i="15"/>
  <c r="L12" i="20" s="1"/>
  <c r="M57" i="15"/>
  <c r="H57" i="15"/>
  <c r="O57" i="15"/>
  <c r="P57" i="15"/>
  <c r="P12" i="20" s="1"/>
  <c r="S57" i="15"/>
  <c r="T57" i="15"/>
  <c r="G27" i="15"/>
  <c r="G16" i="15"/>
  <c r="M16" i="15"/>
  <c r="F11" i="15"/>
  <c r="C11" i="15"/>
  <c r="J10" i="18"/>
  <c r="J12" i="18"/>
  <c r="K13" i="18" s="1"/>
  <c r="J15" i="18"/>
  <c r="K16" i="18" s="1"/>
  <c r="J11" i="18"/>
  <c r="C88" i="15"/>
  <c r="K11" i="15"/>
  <c r="K6" i="20" s="1"/>
  <c r="N16" i="15"/>
  <c r="T11" i="15"/>
  <c r="X22" i="15"/>
  <c r="X41" i="15"/>
  <c r="S22" i="15"/>
  <c r="T16" i="15"/>
  <c r="T22" i="15"/>
  <c r="X11" i="15"/>
  <c r="X28" i="15"/>
  <c r="L11" i="15"/>
  <c r="O11" i="15"/>
  <c r="G11" i="15"/>
  <c r="P11" i="15"/>
  <c r="P6" i="20" s="1"/>
  <c r="C28" i="15"/>
  <c r="N43" i="14"/>
  <c r="R26" i="14"/>
  <c r="R85" i="15" s="1"/>
  <c r="R34" i="14"/>
  <c r="R86" i="15" s="1"/>
  <c r="Q26" i="14"/>
  <c r="Q85" i="15" s="1"/>
  <c r="Q34" i="14"/>
  <c r="Q86" i="15" s="1"/>
  <c r="Q18" i="14"/>
  <c r="Q84" i="15" s="1"/>
  <c r="U20" i="14"/>
  <c r="U26" i="14" s="1"/>
  <c r="U85" i="15" s="1"/>
  <c r="V18" i="14"/>
  <c r="V84" i="15" s="1"/>
  <c r="R10" i="14"/>
  <c r="R18" i="14"/>
  <c r="R84" i="15" s="1"/>
  <c r="U29" i="14"/>
  <c r="U34" i="14" s="1"/>
  <c r="U86" i="15" s="1"/>
  <c r="U11" i="14"/>
  <c r="U18" i="14" s="1"/>
  <c r="U84" i="15" s="1"/>
  <c r="V19" i="14"/>
  <c r="V26" i="14" s="1"/>
  <c r="V85" i="15" s="1"/>
  <c r="Q10" i="14"/>
  <c r="Q83" i="15" s="1"/>
  <c r="V28" i="14"/>
  <c r="V34" i="14" s="1"/>
  <c r="V86" i="15" s="1"/>
  <c r="U12" i="13"/>
  <c r="U77" i="15" s="1"/>
  <c r="U13" i="13"/>
  <c r="R20" i="13"/>
  <c r="R78" i="15" s="1"/>
  <c r="Q28" i="13"/>
  <c r="Q79" i="15" s="1"/>
  <c r="R28" i="13"/>
  <c r="R79" i="15" s="1"/>
  <c r="R36" i="13"/>
  <c r="R80" i="15" s="1"/>
  <c r="V36" i="13"/>
  <c r="V80" i="15" s="1"/>
  <c r="U28" i="13"/>
  <c r="U79" i="15" s="1"/>
  <c r="U36" i="13"/>
  <c r="U80" i="15" s="1"/>
  <c r="V28" i="13"/>
  <c r="V79" i="15" s="1"/>
  <c r="V12" i="13"/>
  <c r="V77" i="15" s="1"/>
  <c r="V13" i="13"/>
  <c r="Q36" i="13"/>
  <c r="Q80" i="15" s="1"/>
  <c r="N43" i="12"/>
  <c r="F43" i="12"/>
  <c r="U39" i="10"/>
  <c r="U41" i="10" s="1"/>
  <c r="U63" i="15" s="1"/>
  <c r="V34" i="12"/>
  <c r="R32" i="12"/>
  <c r="R74" i="15" s="1"/>
  <c r="U20" i="12"/>
  <c r="U24" i="12" s="1"/>
  <c r="U73" i="15" s="1"/>
  <c r="V16" i="12"/>
  <c r="V72" i="15" s="1"/>
  <c r="Q32" i="12"/>
  <c r="Q74" i="15" s="1"/>
  <c r="V32" i="12"/>
  <c r="V74" i="15" s="1"/>
  <c r="U32" i="12"/>
  <c r="U74" i="15" s="1"/>
  <c r="V24" i="12"/>
  <c r="V73" i="15" s="1"/>
  <c r="U16" i="12"/>
  <c r="U72" i="15" s="1"/>
  <c r="Q16" i="12"/>
  <c r="Q72" i="15" s="1"/>
  <c r="R24" i="12"/>
  <c r="R73" i="15" s="1"/>
  <c r="Q8" i="12"/>
  <c r="Q71" i="15" s="1"/>
  <c r="R8" i="12"/>
  <c r="R71" i="15" s="1"/>
  <c r="R16" i="12"/>
  <c r="R72" i="15" s="1"/>
  <c r="H42" i="11"/>
  <c r="Q18" i="11"/>
  <c r="Q66" i="15" s="1"/>
  <c r="R26" i="11"/>
  <c r="R67" i="15" s="1"/>
  <c r="Q34" i="11"/>
  <c r="Q68" i="15" s="1"/>
  <c r="R34" i="11"/>
  <c r="R68" i="15" s="1"/>
  <c r="V9" i="11"/>
  <c r="V10" i="11" s="1"/>
  <c r="V65" i="15" s="1"/>
  <c r="V18" i="11"/>
  <c r="V66" i="15" s="1"/>
  <c r="U34" i="11"/>
  <c r="U68" i="15" s="1"/>
  <c r="R18" i="11"/>
  <c r="R66" i="15" s="1"/>
  <c r="U14" i="11"/>
  <c r="U18" i="11" s="1"/>
  <c r="U19" i="11"/>
  <c r="U26" i="11" s="1"/>
  <c r="U67" i="15" s="1"/>
  <c r="V22" i="11"/>
  <c r="V26" i="11" s="1"/>
  <c r="V67" i="15" s="1"/>
  <c r="V27" i="11"/>
  <c r="V34" i="11" s="1"/>
  <c r="V68" i="15" s="1"/>
  <c r="U9" i="11"/>
  <c r="U10" i="11" s="1"/>
  <c r="U65" i="15" s="1"/>
  <c r="S22" i="10"/>
  <c r="S60" i="15" s="1"/>
  <c r="S64" i="15" s="1"/>
  <c r="T22" i="10"/>
  <c r="T60" i="15" s="1"/>
  <c r="T64" i="15" s="1"/>
  <c r="V15" i="10"/>
  <c r="V22" i="10" s="1"/>
  <c r="U31" i="10"/>
  <c r="U38" i="10" s="1"/>
  <c r="U62" i="15" s="1"/>
  <c r="R30" i="10"/>
  <c r="R61" i="15" s="1"/>
  <c r="R38" i="10"/>
  <c r="R62" i="15" s="1"/>
  <c r="Q22" i="10"/>
  <c r="Q60" i="15" s="1"/>
  <c r="Q30" i="10"/>
  <c r="Q61" i="15" s="1"/>
  <c r="R22" i="10"/>
  <c r="R60" i="15" s="1"/>
  <c r="U15" i="10"/>
  <c r="V23" i="10"/>
  <c r="V30" i="10" s="1"/>
  <c r="V61" i="15" s="1"/>
  <c r="U24" i="10"/>
  <c r="U30" i="10" s="1"/>
  <c r="U61" i="15" s="1"/>
  <c r="V32" i="10"/>
  <c r="V38" i="10" s="1"/>
  <c r="V62" i="15" s="1"/>
  <c r="Q33" i="9"/>
  <c r="Q55" i="15" s="1"/>
  <c r="R17" i="9"/>
  <c r="R53" i="15" s="1"/>
  <c r="U17" i="9"/>
  <c r="U53" i="15" s="1"/>
  <c r="V25" i="9"/>
  <c r="V54" i="15" s="1"/>
  <c r="V33" i="9"/>
  <c r="V55" i="15" s="1"/>
  <c r="U25" i="9"/>
  <c r="U54" i="15" s="1"/>
  <c r="R33" i="9"/>
  <c r="R55" i="15" s="1"/>
  <c r="Q17" i="9"/>
  <c r="Q53" i="15" s="1"/>
  <c r="R25" i="9"/>
  <c r="R54" i="15" s="1"/>
  <c r="U29" i="9"/>
  <c r="U33" i="9" s="1"/>
  <c r="U55" i="15" s="1"/>
  <c r="U36" i="9"/>
  <c r="Q25" i="9"/>
  <c r="Q54" i="15" s="1"/>
  <c r="Q9" i="9"/>
  <c r="V11" i="9"/>
  <c r="V17" i="9" s="1"/>
  <c r="V53" i="15" s="1"/>
  <c r="V36" i="9"/>
  <c r="V40" i="9" s="1"/>
  <c r="R9" i="9"/>
  <c r="R52" i="15" s="1"/>
  <c r="U39" i="8"/>
  <c r="U40" i="15" s="1"/>
  <c r="R39" i="8"/>
  <c r="R40" i="15" s="1"/>
  <c r="V35" i="8"/>
  <c r="V39" i="15" s="1"/>
  <c r="Q35" i="8"/>
  <c r="Q39" i="15" s="1"/>
  <c r="R19" i="8"/>
  <c r="R37" i="15" s="1"/>
  <c r="V39" i="8"/>
  <c r="V40" i="15" s="1"/>
  <c r="V19" i="8"/>
  <c r="V37" i="15" s="1"/>
  <c r="U19" i="8"/>
  <c r="U37" i="15" s="1"/>
  <c r="U27" i="8"/>
  <c r="U38" i="15" s="1"/>
  <c r="Q39" i="8"/>
  <c r="Q40" i="15" s="1"/>
  <c r="U29" i="8"/>
  <c r="U35" i="8" s="1"/>
  <c r="U39" i="15" s="1"/>
  <c r="V5" i="8"/>
  <c r="V11" i="8" s="1"/>
  <c r="Q27" i="8"/>
  <c r="Q38" i="15" s="1"/>
  <c r="R35" i="8"/>
  <c r="R39" i="15" s="1"/>
  <c r="U5" i="8"/>
  <c r="U11" i="8" s="1"/>
  <c r="Q19" i="8"/>
  <c r="Q37" i="15" s="1"/>
  <c r="V21" i="8"/>
  <c r="V27" i="8" s="1"/>
  <c r="V38" i="15" s="1"/>
  <c r="T41" i="7"/>
  <c r="T42" i="7" s="1"/>
  <c r="E41" i="7"/>
  <c r="E42" i="7" s="1"/>
  <c r="R31" i="7"/>
  <c r="R32" i="15" s="1"/>
  <c r="V15" i="7"/>
  <c r="V30" i="15" s="1"/>
  <c r="V24" i="7"/>
  <c r="Q23" i="7"/>
  <c r="Q31" i="15" s="1"/>
  <c r="Q35" i="15" s="1"/>
  <c r="D41" i="7"/>
  <c r="U16" i="7"/>
  <c r="U23" i="7" s="1"/>
  <c r="U31" i="15" s="1"/>
  <c r="C41" i="7"/>
  <c r="Q31" i="7"/>
  <c r="Q32" i="15" s="1"/>
  <c r="V23" i="7"/>
  <c r="V31" i="15" s="1"/>
  <c r="U31" i="7"/>
  <c r="U32" i="15" s="1"/>
  <c r="U7" i="7"/>
  <c r="U29" i="15" s="1"/>
  <c r="U8" i="7"/>
  <c r="V7" i="7"/>
  <c r="R23" i="7"/>
  <c r="R31" i="15" s="1"/>
  <c r="R15" i="7"/>
  <c r="R30" i="15" s="1"/>
  <c r="R35" i="15" s="1"/>
  <c r="R39" i="6"/>
  <c r="R27" i="15" s="1"/>
  <c r="U39" i="6"/>
  <c r="U27" i="15" s="1"/>
  <c r="Q39" i="6"/>
  <c r="Q27" i="15" s="1"/>
  <c r="C40" i="6"/>
  <c r="C41" i="6" s="1"/>
  <c r="R25" i="6"/>
  <c r="R25" i="15" s="1"/>
  <c r="V34" i="6"/>
  <c r="V39" i="6" s="1"/>
  <c r="U25" i="6"/>
  <c r="U25" i="15" s="1"/>
  <c r="V33" i="6"/>
  <c r="V26" i="15" s="1"/>
  <c r="U33" i="6"/>
  <c r="U26" i="15" s="1"/>
  <c r="U17" i="6"/>
  <c r="U24" i="15" s="1"/>
  <c r="V17" i="6"/>
  <c r="V24" i="15" s="1"/>
  <c r="Q33" i="6"/>
  <c r="Q26" i="15" s="1"/>
  <c r="Q25" i="6"/>
  <c r="Q25" i="15" s="1"/>
  <c r="R33" i="6"/>
  <c r="R26" i="15" s="1"/>
  <c r="Q17" i="6"/>
  <c r="Q24" i="15" s="1"/>
  <c r="V19" i="6"/>
  <c r="V25" i="6" s="1"/>
  <c r="V25" i="15" s="1"/>
  <c r="R17" i="6"/>
  <c r="R24" i="15" s="1"/>
  <c r="R36" i="5"/>
  <c r="R20" i="15" s="1"/>
  <c r="R40" i="5"/>
  <c r="R21" i="15" s="1"/>
  <c r="R16" i="1"/>
  <c r="R7" i="15" s="1"/>
  <c r="Q20" i="5"/>
  <c r="Q18" i="15" s="1"/>
  <c r="U12" i="5"/>
  <c r="U17" i="15" s="1"/>
  <c r="R12" i="5"/>
  <c r="V28" i="5"/>
  <c r="V19" i="15" s="1"/>
  <c r="V20" i="5"/>
  <c r="V18" i="15" s="1"/>
  <c r="U28" i="5"/>
  <c r="R20" i="5"/>
  <c r="R18" i="15" s="1"/>
  <c r="Q12" i="5"/>
  <c r="Q17" i="15" s="1"/>
  <c r="V6" i="5"/>
  <c r="V12" i="5" s="1"/>
  <c r="V33" i="5"/>
  <c r="V40" i="5" s="1"/>
  <c r="V21" i="15" s="1"/>
  <c r="U13" i="5"/>
  <c r="U20" i="5" s="1"/>
  <c r="U18" i="15" s="1"/>
  <c r="U33" i="5"/>
  <c r="U21" i="15" s="1"/>
  <c r="Q28" i="5"/>
  <c r="R28" i="5"/>
  <c r="R19" i="15" s="1"/>
  <c r="V12" i="4"/>
  <c r="Q28" i="4"/>
  <c r="Q14" i="15" s="1"/>
  <c r="U12" i="4"/>
  <c r="U21" i="4"/>
  <c r="U28" i="4" s="1"/>
  <c r="U14" i="15" s="1"/>
  <c r="R28" i="4"/>
  <c r="R14" i="15" s="1"/>
  <c r="Q20" i="4"/>
  <c r="Q13" i="15" s="1"/>
  <c r="R20" i="4"/>
  <c r="R13" i="15" s="1"/>
  <c r="R12" i="4"/>
  <c r="R12" i="15" s="1"/>
  <c r="R36" i="4"/>
  <c r="R15" i="15" s="1"/>
  <c r="V15" i="4"/>
  <c r="V20" i="4" s="1"/>
  <c r="V13" i="15" s="1"/>
  <c r="U36" i="4"/>
  <c r="U15" i="15" s="1"/>
  <c r="U20" i="4"/>
  <c r="U13" i="15" s="1"/>
  <c r="V27" i="4"/>
  <c r="V28" i="4" s="1"/>
  <c r="V14" i="15" s="1"/>
  <c r="V36" i="4"/>
  <c r="V15" i="15" s="1"/>
  <c r="Q12" i="4"/>
  <c r="Q36" i="4"/>
  <c r="Q15" i="15" s="1"/>
  <c r="S43" i="1"/>
  <c r="N43" i="1"/>
  <c r="R40" i="1"/>
  <c r="R10" i="15" s="1"/>
  <c r="U8" i="1"/>
  <c r="U6" i="15" s="1"/>
  <c r="Q10" i="15"/>
  <c r="V33" i="1"/>
  <c r="V40" i="1" s="1"/>
  <c r="V10" i="15" s="1"/>
  <c r="V8" i="1"/>
  <c r="V6" i="15" s="1"/>
  <c r="C41" i="1"/>
  <c r="U16" i="1"/>
  <c r="U7" i="15" s="1"/>
  <c r="Q8" i="1"/>
  <c r="R24" i="1"/>
  <c r="R8" i="15" s="1"/>
  <c r="V9" i="1"/>
  <c r="V16" i="1" s="1"/>
  <c r="V7" i="15" s="1"/>
  <c r="R8" i="1"/>
  <c r="R6" i="15" s="1"/>
  <c r="U39" i="1"/>
  <c r="U40" i="1" s="1"/>
  <c r="U10" i="15" s="1"/>
  <c r="V32" i="1"/>
  <c r="V9" i="15" s="1"/>
  <c r="Q16" i="1"/>
  <c r="Q7" i="15" s="1"/>
  <c r="R32" i="1"/>
  <c r="R9" i="15" s="1"/>
  <c r="V17" i="1"/>
  <c r="V24" i="1" s="1"/>
  <c r="V8" i="15" s="1"/>
  <c r="Q32" i="1"/>
  <c r="Q9" i="15" s="1"/>
  <c r="Q24" i="1"/>
  <c r="Q8" i="15" s="1"/>
  <c r="U24" i="1"/>
  <c r="U8" i="15" s="1"/>
  <c r="U32" i="1"/>
  <c r="U9" i="15" s="1"/>
  <c r="J96" i="15" l="1"/>
  <c r="O44" i="10"/>
  <c r="E41" i="8"/>
  <c r="E11" i="20"/>
  <c r="Q52" i="15"/>
  <c r="Q41" i="9"/>
  <c r="D42" i="8"/>
  <c r="D11" i="20"/>
  <c r="L41" i="8"/>
  <c r="L11" i="20"/>
  <c r="T42" i="8"/>
  <c r="T11" i="20"/>
  <c r="S41" i="4"/>
  <c r="N42" i="8"/>
  <c r="N11" i="20"/>
  <c r="D44" i="10"/>
  <c r="D43" i="10"/>
  <c r="Q41" i="15"/>
  <c r="N43" i="7"/>
  <c r="I34" i="16"/>
  <c r="E18" i="18" s="1"/>
  <c r="E20" i="18" s="1"/>
  <c r="E22" i="18" s="1"/>
  <c r="S41" i="8"/>
  <c r="S11" i="20"/>
  <c r="G41" i="8"/>
  <c r="G11" i="20"/>
  <c r="P42" i="8"/>
  <c r="P11" i="20"/>
  <c r="R41" i="15"/>
  <c r="K41" i="8"/>
  <c r="K11" i="20"/>
  <c r="F41" i="8"/>
  <c r="F11" i="20"/>
  <c r="I97" i="15"/>
  <c r="N10" i="16"/>
  <c r="N10" i="20"/>
  <c r="F25" i="16"/>
  <c r="F14" i="20"/>
  <c r="D27" i="16"/>
  <c r="D16" i="20"/>
  <c r="N6" i="16"/>
  <c r="N6" i="20"/>
  <c r="M6" i="16"/>
  <c r="M6" i="20"/>
  <c r="C7" i="16"/>
  <c r="C7" i="20"/>
  <c r="F10" i="16"/>
  <c r="F10" i="20"/>
  <c r="K11" i="16"/>
  <c r="G23" i="16"/>
  <c r="G12" i="20"/>
  <c r="D25" i="16"/>
  <c r="D14" i="20"/>
  <c r="S25" i="16"/>
  <c r="S14" i="20"/>
  <c r="G25" i="16"/>
  <c r="G14" i="20"/>
  <c r="K25" i="16"/>
  <c r="N8" i="16"/>
  <c r="N8" i="20"/>
  <c r="S6" i="16"/>
  <c r="S6" i="20"/>
  <c r="C10" i="16"/>
  <c r="C10" i="20"/>
  <c r="L6" i="16"/>
  <c r="L6" i="20"/>
  <c r="T11" i="16"/>
  <c r="S11" i="16"/>
  <c r="T6" i="16"/>
  <c r="T6" i="20"/>
  <c r="M7" i="16"/>
  <c r="M7" i="20"/>
  <c r="G11" i="16"/>
  <c r="O23" i="16"/>
  <c r="O12" i="20"/>
  <c r="F23" i="16"/>
  <c r="F12" i="20"/>
  <c r="T25" i="16"/>
  <c r="T14" i="20"/>
  <c r="L26" i="16"/>
  <c r="L15" i="20"/>
  <c r="F26" i="16"/>
  <c r="F15" i="20"/>
  <c r="N27" i="16"/>
  <c r="N16" i="20"/>
  <c r="M27" i="16"/>
  <c r="M16" i="20"/>
  <c r="G27" i="16"/>
  <c r="G16" i="20"/>
  <c r="N28" i="16"/>
  <c r="N17" i="20"/>
  <c r="E6" i="16"/>
  <c r="E6" i="20"/>
  <c r="O7" i="16"/>
  <c r="O7" i="20"/>
  <c r="K7" i="16"/>
  <c r="O10" i="16"/>
  <c r="O10" i="20"/>
  <c r="M11" i="16"/>
  <c r="D23" i="16"/>
  <c r="D12" i="20"/>
  <c r="K24" i="16"/>
  <c r="C24" i="16"/>
  <c r="C13" i="20"/>
  <c r="E25" i="16"/>
  <c r="E14" i="20"/>
  <c r="O26" i="16"/>
  <c r="O15" i="20"/>
  <c r="P26" i="16"/>
  <c r="P15" i="20"/>
  <c r="C27" i="16"/>
  <c r="C16" i="20"/>
  <c r="L8" i="16"/>
  <c r="L8" i="20"/>
  <c r="M8" i="16"/>
  <c r="M8" i="20"/>
  <c r="C8" i="16"/>
  <c r="C8" i="20"/>
  <c r="E8" i="16"/>
  <c r="E8" i="20"/>
  <c r="D8" i="16"/>
  <c r="D8" i="20"/>
  <c r="E11" i="16"/>
  <c r="L23" i="16"/>
  <c r="K26" i="16"/>
  <c r="E27" i="16"/>
  <c r="E16" i="20"/>
  <c r="D7" i="16"/>
  <c r="D7" i="20"/>
  <c r="P24" i="16"/>
  <c r="P13" i="20"/>
  <c r="L24" i="16"/>
  <c r="L13" i="20"/>
  <c r="F27" i="16"/>
  <c r="F16" i="20"/>
  <c r="H7" i="16"/>
  <c r="H7" i="20"/>
  <c r="T24" i="16"/>
  <c r="T13" i="20"/>
  <c r="D10" i="16"/>
  <c r="D10" i="20"/>
  <c r="G6" i="16"/>
  <c r="G6" i="20"/>
  <c r="H10" i="16"/>
  <c r="H10" i="20"/>
  <c r="T8" i="16"/>
  <c r="T8" i="20"/>
  <c r="S8" i="16"/>
  <c r="S8" i="20"/>
  <c r="N7" i="16"/>
  <c r="N7" i="20"/>
  <c r="G7" i="16"/>
  <c r="G7" i="20"/>
  <c r="T23" i="16"/>
  <c r="T12" i="20"/>
  <c r="H23" i="16"/>
  <c r="H12" i="20"/>
  <c r="E24" i="16"/>
  <c r="E13" i="20"/>
  <c r="O25" i="16"/>
  <c r="O14" i="20"/>
  <c r="H26" i="16"/>
  <c r="H15" i="20"/>
  <c r="E26" i="16"/>
  <c r="E15" i="20"/>
  <c r="H27" i="16"/>
  <c r="H16" i="20"/>
  <c r="K27" i="16"/>
  <c r="L28" i="16"/>
  <c r="L17" i="20"/>
  <c r="F7" i="16"/>
  <c r="F7" i="20"/>
  <c r="P7" i="16"/>
  <c r="P7" i="20"/>
  <c r="M10" i="16"/>
  <c r="M10" i="20"/>
  <c r="P11" i="16"/>
  <c r="N11" i="16"/>
  <c r="D11" i="16"/>
  <c r="G24" i="16"/>
  <c r="G13" i="20"/>
  <c r="F24" i="16"/>
  <c r="F13" i="20"/>
  <c r="D24" i="16"/>
  <c r="D13" i="20"/>
  <c r="C25" i="16"/>
  <c r="C14" i="20"/>
  <c r="H25" i="16"/>
  <c r="H14" i="20"/>
  <c r="M25" i="16"/>
  <c r="M14" i="20"/>
  <c r="C26" i="16"/>
  <c r="C15" i="20"/>
  <c r="N26" i="16"/>
  <c r="N15" i="20"/>
  <c r="T27" i="16"/>
  <c r="T16" i="20"/>
  <c r="F28" i="16"/>
  <c r="F17" i="20"/>
  <c r="H6" i="16"/>
  <c r="H6" i="20"/>
  <c r="F8" i="16"/>
  <c r="F8" i="20"/>
  <c r="C9" i="16"/>
  <c r="C9" i="20"/>
  <c r="O6" i="16"/>
  <c r="O6" i="20"/>
  <c r="G10" i="16"/>
  <c r="G10" i="20"/>
  <c r="F6" i="16"/>
  <c r="F6" i="20"/>
  <c r="H11" i="16"/>
  <c r="M24" i="16"/>
  <c r="M13" i="20"/>
  <c r="P27" i="16"/>
  <c r="P16" i="20"/>
  <c r="P10" i="16"/>
  <c r="P10" i="20"/>
  <c r="O24" i="16"/>
  <c r="O13" i="20"/>
  <c r="P8" i="16"/>
  <c r="P8" i="20"/>
  <c r="S24" i="16"/>
  <c r="S13" i="20"/>
  <c r="O11" i="16"/>
  <c r="E10" i="16"/>
  <c r="E10" i="20"/>
  <c r="T7" i="16"/>
  <c r="T7" i="20"/>
  <c r="K6" i="16"/>
  <c r="C6" i="16"/>
  <c r="C6" i="20"/>
  <c r="S23" i="16"/>
  <c r="S12" i="20"/>
  <c r="M23" i="16"/>
  <c r="M12" i="20"/>
  <c r="N24" i="16"/>
  <c r="N13" i="20"/>
  <c r="L25" i="16"/>
  <c r="L14" i="20"/>
  <c r="M26" i="16"/>
  <c r="M15" i="20"/>
  <c r="G26" i="16"/>
  <c r="G15" i="20"/>
  <c r="S27" i="16"/>
  <c r="S16" i="20"/>
  <c r="L27" i="16"/>
  <c r="L16" i="20"/>
  <c r="P28" i="16"/>
  <c r="P17" i="20"/>
  <c r="H28" i="16"/>
  <c r="H17" i="20"/>
  <c r="D6" i="16"/>
  <c r="D6" i="20"/>
  <c r="E7" i="16"/>
  <c r="E7" i="20"/>
  <c r="L7" i="16"/>
  <c r="L7" i="20"/>
  <c r="L10" i="16"/>
  <c r="L10" i="20"/>
  <c r="S10" i="16"/>
  <c r="S10" i="20"/>
  <c r="K10" i="16"/>
  <c r="L11" i="16"/>
  <c r="F11" i="16"/>
  <c r="C23" i="16"/>
  <c r="C12" i="20"/>
  <c r="E23" i="16"/>
  <c r="E12" i="20"/>
  <c r="H24" i="16"/>
  <c r="H13" i="20"/>
  <c r="N25" i="16"/>
  <c r="N14" i="20"/>
  <c r="P25" i="16"/>
  <c r="P14" i="20"/>
  <c r="S26" i="16"/>
  <c r="S29" i="16" s="1"/>
  <c r="S30" i="16" s="1"/>
  <c r="T26" i="16"/>
  <c r="T15" i="20"/>
  <c r="D26" i="16"/>
  <c r="D15" i="20"/>
  <c r="D28" i="16"/>
  <c r="D17" i="20"/>
  <c r="H8" i="16"/>
  <c r="H8" i="20"/>
  <c r="O8" i="16"/>
  <c r="O8" i="20"/>
  <c r="K8" i="16"/>
  <c r="G8" i="16"/>
  <c r="G8" i="20"/>
  <c r="O27" i="16"/>
  <c r="O16" i="20"/>
  <c r="S7" i="16"/>
  <c r="S7" i="20"/>
  <c r="T28" i="16"/>
  <c r="T17" i="20"/>
  <c r="C28" i="16"/>
  <c r="C29" i="16" s="1"/>
  <c r="C30" i="16" s="1"/>
  <c r="C17" i="20"/>
  <c r="E28" i="16"/>
  <c r="E17" i="20"/>
  <c r="G28" i="16"/>
  <c r="G17" i="20"/>
  <c r="K28" i="16"/>
  <c r="M28" i="16"/>
  <c r="M17" i="20"/>
  <c r="O28" i="16"/>
  <c r="O17" i="20"/>
  <c r="S28" i="16"/>
  <c r="S17" i="20"/>
  <c r="F42" i="11"/>
  <c r="V42" i="10"/>
  <c r="Q62" i="15"/>
  <c r="Q42" i="10"/>
  <c r="K45" i="10"/>
  <c r="K42" i="9"/>
  <c r="U40" i="9"/>
  <c r="U56" i="15" s="1"/>
  <c r="U57" i="15" s="1"/>
  <c r="V52" i="15"/>
  <c r="V41" i="9"/>
  <c r="J31" i="16"/>
  <c r="J32" i="16" s="1"/>
  <c r="J14" i="16"/>
  <c r="J16" i="16" s="1"/>
  <c r="I14" i="16"/>
  <c r="I15" i="16" s="1"/>
  <c r="I31" i="16"/>
  <c r="I32" i="16" s="1"/>
  <c r="S45" i="5"/>
  <c r="M44" i="9"/>
  <c r="C40" i="4"/>
  <c r="T42" i="13"/>
  <c r="M44" i="8"/>
  <c r="G44" i="11"/>
  <c r="K44" i="13"/>
  <c r="K39" i="4"/>
  <c r="C41" i="4"/>
  <c r="L43" i="7"/>
  <c r="G43" i="8"/>
  <c r="H43" i="1"/>
  <c r="S43" i="5"/>
  <c r="C46" i="10"/>
  <c r="D38" i="4"/>
  <c r="N41" i="8"/>
  <c r="F43" i="9"/>
  <c r="M42" i="11"/>
  <c r="L42" i="13"/>
  <c r="G43" i="14"/>
  <c r="F44" i="10"/>
  <c r="T43" i="12"/>
  <c r="K42" i="13"/>
  <c r="G43" i="11"/>
  <c r="F42" i="8"/>
  <c r="O43" i="9"/>
  <c r="E44" i="12"/>
  <c r="P41" i="8"/>
  <c r="H43" i="12"/>
  <c r="G44" i="13"/>
  <c r="N42" i="13"/>
  <c r="F43" i="14"/>
  <c r="M45" i="1"/>
  <c r="C44" i="9"/>
  <c r="S42" i="8"/>
  <c r="M44" i="13"/>
  <c r="S42" i="13"/>
  <c r="G44" i="14"/>
  <c r="O43" i="1"/>
  <c r="E42" i="8"/>
  <c r="S43" i="11"/>
  <c r="M42" i="13"/>
  <c r="H43" i="14"/>
  <c r="L43" i="14"/>
  <c r="C43" i="8"/>
  <c r="C43" i="10"/>
  <c r="M43" i="13"/>
  <c r="G45" i="14"/>
  <c r="K41" i="4"/>
  <c r="G42" i="8"/>
  <c r="S45" i="1"/>
  <c r="O44" i="8"/>
  <c r="G41" i="4"/>
  <c r="G44" i="12"/>
  <c r="P42" i="13"/>
  <c r="T43" i="1"/>
  <c r="M46" i="10"/>
  <c r="M43" i="11"/>
  <c r="P43" i="14"/>
  <c r="M44" i="1"/>
  <c r="P43" i="5"/>
  <c r="L43" i="9"/>
  <c r="N44" i="10"/>
  <c r="N42" i="11"/>
  <c r="G45" i="12"/>
  <c r="G39" i="4"/>
  <c r="M43" i="1"/>
  <c r="G40" i="4"/>
  <c r="M45" i="10"/>
  <c r="M44" i="11"/>
  <c r="G43" i="12"/>
  <c r="C44" i="11"/>
  <c r="S41" i="11"/>
  <c r="S43" i="8"/>
  <c r="O42" i="8"/>
  <c r="K45" i="9"/>
  <c r="L43" i="12"/>
  <c r="O44" i="13"/>
  <c r="D43" i="14"/>
  <c r="M45" i="14"/>
  <c r="L39" i="4"/>
  <c r="K40" i="4"/>
  <c r="E42" i="5"/>
  <c r="O41" i="8"/>
  <c r="T42" i="1"/>
  <c r="P43" i="1"/>
  <c r="G45" i="9"/>
  <c r="K44" i="9"/>
  <c r="G44" i="10"/>
  <c r="E44" i="11"/>
  <c r="K44" i="12"/>
  <c r="F42" i="13"/>
  <c r="O42" i="13"/>
  <c r="M44" i="14"/>
  <c r="O43" i="8"/>
  <c r="C45" i="10"/>
  <c r="O43" i="7"/>
  <c r="L42" i="8"/>
  <c r="G43" i="9"/>
  <c r="H42" i="13"/>
  <c r="O43" i="13"/>
  <c r="E44" i="13"/>
  <c r="H43" i="5"/>
  <c r="M38" i="4"/>
  <c r="K44" i="8"/>
  <c r="N38" i="4"/>
  <c r="M40" i="4"/>
  <c r="D41" i="8"/>
  <c r="K44" i="11"/>
  <c r="C43" i="11"/>
  <c r="S39" i="4"/>
  <c r="E38" i="4"/>
  <c r="M42" i="8"/>
  <c r="D42" i="11"/>
  <c r="C43" i="12"/>
  <c r="C42" i="13"/>
  <c r="C41" i="13"/>
  <c r="H39" i="4"/>
  <c r="H38" i="4"/>
  <c r="C45" i="9"/>
  <c r="K43" i="13"/>
  <c r="L41" i="13"/>
  <c r="T39" i="4"/>
  <c r="T38" i="4"/>
  <c r="V17" i="15"/>
  <c r="S44" i="13"/>
  <c r="S41" i="13"/>
  <c r="R41" i="1"/>
  <c r="V88" i="15"/>
  <c r="G43" i="13"/>
  <c r="G41" i="13"/>
  <c r="D42" i="13"/>
  <c r="D41" i="13"/>
  <c r="E43" i="13"/>
  <c r="E41" i="13"/>
  <c r="F42" i="5"/>
  <c r="F43" i="5"/>
  <c r="S44" i="1"/>
  <c r="S42" i="1"/>
  <c r="O42" i="5"/>
  <c r="O45" i="5"/>
  <c r="Q19" i="15"/>
  <c r="Q22" i="15" s="1"/>
  <c r="Q41" i="5"/>
  <c r="Q42" i="5" s="1"/>
  <c r="U19" i="15"/>
  <c r="R17" i="15"/>
  <c r="R22" i="15" s="1"/>
  <c r="R41" i="5"/>
  <c r="S40" i="4"/>
  <c r="M41" i="4"/>
  <c r="E40" i="4"/>
  <c r="E41" i="4"/>
  <c r="O45" i="1"/>
  <c r="G44" i="1"/>
  <c r="Q6" i="15"/>
  <c r="Q11" i="15" s="1"/>
  <c r="Q41" i="1"/>
  <c r="O44" i="1"/>
  <c r="K44" i="1"/>
  <c r="U88" i="15"/>
  <c r="E45" i="14"/>
  <c r="K43" i="14"/>
  <c r="S45" i="14"/>
  <c r="O44" i="14"/>
  <c r="Q88" i="15"/>
  <c r="E43" i="14"/>
  <c r="K44" i="14"/>
  <c r="S43" i="14"/>
  <c r="E44" i="14"/>
  <c r="V41" i="14"/>
  <c r="R83" i="15"/>
  <c r="R88" i="15" s="1"/>
  <c r="R41" i="14"/>
  <c r="C45" i="14"/>
  <c r="M43" i="14"/>
  <c r="U41" i="14"/>
  <c r="C43" i="14"/>
  <c r="Q41" i="14"/>
  <c r="K45" i="14"/>
  <c r="O45" i="14"/>
  <c r="S44" i="14"/>
  <c r="C44" i="14"/>
  <c r="O43" i="14"/>
  <c r="T43" i="14"/>
  <c r="Q82" i="15"/>
  <c r="V20" i="13"/>
  <c r="V40" i="13" s="1"/>
  <c r="V41" i="13" s="1"/>
  <c r="E42" i="13"/>
  <c r="G42" i="13"/>
  <c r="R82" i="15"/>
  <c r="U20" i="13"/>
  <c r="C44" i="13"/>
  <c r="C43" i="13"/>
  <c r="Q40" i="13"/>
  <c r="Q41" i="13" s="1"/>
  <c r="R40" i="13"/>
  <c r="R41" i="13" s="1"/>
  <c r="Q76" i="15"/>
  <c r="O42" i="12"/>
  <c r="O44" i="12"/>
  <c r="K45" i="12"/>
  <c r="E45" i="12"/>
  <c r="E43" i="12"/>
  <c r="K43" i="12"/>
  <c r="R76" i="15"/>
  <c r="S44" i="12"/>
  <c r="D42" i="12"/>
  <c r="D43" i="12"/>
  <c r="U41" i="12"/>
  <c r="U75" i="15"/>
  <c r="U76" i="15" s="1"/>
  <c r="Q41" i="12"/>
  <c r="M45" i="12"/>
  <c r="V40" i="12"/>
  <c r="V75" i="15" s="1"/>
  <c r="V76" i="15" s="1"/>
  <c r="M43" i="12"/>
  <c r="O45" i="12"/>
  <c r="P42" i="12"/>
  <c r="M44" i="12"/>
  <c r="S45" i="12"/>
  <c r="P43" i="12"/>
  <c r="S43" i="12"/>
  <c r="R41" i="12"/>
  <c r="Q70" i="15"/>
  <c r="K43" i="11"/>
  <c r="S44" i="11"/>
  <c r="E43" i="11"/>
  <c r="T42" i="11"/>
  <c r="E29" i="16"/>
  <c r="E30" i="16" s="1"/>
  <c r="U66" i="15"/>
  <c r="U70" i="15" s="1"/>
  <c r="U40" i="11"/>
  <c r="V40" i="11"/>
  <c r="V69" i="15"/>
  <c r="V70" i="15" s="1"/>
  <c r="O42" i="11"/>
  <c r="R40" i="11"/>
  <c r="R69" i="15"/>
  <c r="R70" i="15" s="1"/>
  <c r="X89" i="15"/>
  <c r="O43" i="11"/>
  <c r="L42" i="11"/>
  <c r="L41" i="11"/>
  <c r="C41" i="11"/>
  <c r="C42" i="11"/>
  <c r="E42" i="11"/>
  <c r="K41" i="11"/>
  <c r="K42" i="11"/>
  <c r="O44" i="11"/>
  <c r="P41" i="11"/>
  <c r="G42" i="11"/>
  <c r="G41" i="11"/>
  <c r="Q40" i="11"/>
  <c r="O45" i="10"/>
  <c r="P44" i="10"/>
  <c r="G46" i="10"/>
  <c r="G45" i="10"/>
  <c r="O46" i="10"/>
  <c r="H44" i="10"/>
  <c r="K46" i="10"/>
  <c r="K44" i="10"/>
  <c r="K43" i="10"/>
  <c r="Q64" i="15"/>
  <c r="S42" i="10"/>
  <c r="S43" i="10" s="1"/>
  <c r="V60" i="15"/>
  <c r="V64" i="15" s="1"/>
  <c r="R42" i="10"/>
  <c r="R64" i="15"/>
  <c r="E45" i="10"/>
  <c r="M44" i="10"/>
  <c r="E89" i="15"/>
  <c r="T42" i="10"/>
  <c r="E46" i="10"/>
  <c r="E44" i="10"/>
  <c r="H43" i="9"/>
  <c r="S45" i="9"/>
  <c r="G44" i="9"/>
  <c r="S43" i="9"/>
  <c r="S44" i="9"/>
  <c r="D29" i="16"/>
  <c r="D30" i="16" s="1"/>
  <c r="M43" i="9"/>
  <c r="O44" i="9"/>
  <c r="V56" i="15"/>
  <c r="Q44" i="9"/>
  <c r="Q56" i="15"/>
  <c r="Q57" i="15" s="1"/>
  <c r="Q12" i="20" s="1"/>
  <c r="E45" i="9"/>
  <c r="C43" i="9"/>
  <c r="C42" i="9"/>
  <c r="O45" i="9"/>
  <c r="P42" i="9"/>
  <c r="E44" i="9"/>
  <c r="U41" i="9"/>
  <c r="G89" i="15"/>
  <c r="M45" i="9"/>
  <c r="R41" i="9"/>
  <c r="R56" i="15"/>
  <c r="R57" i="15" s="1"/>
  <c r="R12" i="20" s="1"/>
  <c r="T43" i="9"/>
  <c r="M89" i="15"/>
  <c r="D42" i="9"/>
  <c r="D43" i="9"/>
  <c r="E43" i="9"/>
  <c r="P43" i="9"/>
  <c r="K42" i="8"/>
  <c r="H42" i="8"/>
  <c r="E43" i="8"/>
  <c r="K43" i="8"/>
  <c r="M41" i="8"/>
  <c r="C44" i="8"/>
  <c r="M43" i="8"/>
  <c r="E44" i="8"/>
  <c r="V36" i="15"/>
  <c r="V41" i="15" s="1"/>
  <c r="V40" i="8"/>
  <c r="V11" i="20" s="1"/>
  <c r="Q40" i="8"/>
  <c r="Q11" i="20" s="1"/>
  <c r="G44" i="8"/>
  <c r="H41" i="8"/>
  <c r="U36" i="15"/>
  <c r="U41" i="15" s="1"/>
  <c r="U40" i="8"/>
  <c r="U11" i="20" s="1"/>
  <c r="C41" i="8"/>
  <c r="C42" i="8"/>
  <c r="S44" i="8"/>
  <c r="T41" i="8"/>
  <c r="R40" i="8"/>
  <c r="R11" i="20" s="1"/>
  <c r="K42" i="7"/>
  <c r="K44" i="7"/>
  <c r="K43" i="7"/>
  <c r="K45" i="7"/>
  <c r="G45" i="7"/>
  <c r="Q41" i="7"/>
  <c r="Q42" i="7" s="1"/>
  <c r="S43" i="7"/>
  <c r="M43" i="7"/>
  <c r="G44" i="7"/>
  <c r="M44" i="7"/>
  <c r="C42" i="7"/>
  <c r="C43" i="7"/>
  <c r="P42" i="7"/>
  <c r="P43" i="7"/>
  <c r="O45" i="7"/>
  <c r="O44" i="7"/>
  <c r="F42" i="7"/>
  <c r="F43" i="7"/>
  <c r="V29" i="15"/>
  <c r="G43" i="7"/>
  <c r="M45" i="7"/>
  <c r="H43" i="7"/>
  <c r="D42" i="7"/>
  <c r="D43" i="7"/>
  <c r="R41" i="7"/>
  <c r="O44" i="5"/>
  <c r="E44" i="5"/>
  <c r="K43" i="5"/>
  <c r="M43" i="5"/>
  <c r="M42" i="5"/>
  <c r="G45" i="5"/>
  <c r="G42" i="5"/>
  <c r="E45" i="5"/>
  <c r="K44" i="5"/>
  <c r="L42" i="5"/>
  <c r="D43" i="5"/>
  <c r="D42" i="5"/>
  <c r="N43" i="5"/>
  <c r="N42" i="5"/>
  <c r="U36" i="5"/>
  <c r="U20" i="15" s="1"/>
  <c r="V37" i="4"/>
  <c r="V12" i="15"/>
  <c r="V16" i="15" s="1"/>
  <c r="U12" i="15"/>
  <c r="U16" i="15" s="1"/>
  <c r="U37" i="4"/>
  <c r="Q12" i="15"/>
  <c r="Q16" i="15" s="1"/>
  <c r="Q37" i="4"/>
  <c r="R16" i="15"/>
  <c r="V11" i="15"/>
  <c r="R11" i="15"/>
  <c r="U11" i="15"/>
  <c r="G43" i="1"/>
  <c r="G45" i="1"/>
  <c r="D43" i="1"/>
  <c r="D42" i="1"/>
  <c r="K45" i="1"/>
  <c r="L42" i="1"/>
  <c r="L43" i="1"/>
  <c r="E44" i="1"/>
  <c r="E42" i="1"/>
  <c r="K43" i="1"/>
  <c r="K42" i="1"/>
  <c r="E45" i="1"/>
  <c r="E43" i="1"/>
  <c r="C45" i="1"/>
  <c r="C42" i="1"/>
  <c r="K11" i="18"/>
  <c r="O89" i="15"/>
  <c r="D89" i="15"/>
  <c r="H29" i="16"/>
  <c r="H30" i="16" s="1"/>
  <c r="L89" i="15"/>
  <c r="T89" i="15"/>
  <c r="T29" i="16"/>
  <c r="T30" i="16" s="1"/>
  <c r="O29" i="16"/>
  <c r="O30" i="16" s="1"/>
  <c r="L29" i="16"/>
  <c r="L30" i="16" s="1"/>
  <c r="F29" i="16"/>
  <c r="F30" i="16" s="1"/>
  <c r="M29" i="16"/>
  <c r="M30" i="16" s="1"/>
  <c r="F89" i="15"/>
  <c r="P89" i="15"/>
  <c r="P23" i="16"/>
  <c r="P29" i="16" s="1"/>
  <c r="P30" i="16" s="1"/>
  <c r="H89" i="15"/>
  <c r="N89" i="15"/>
  <c r="N23" i="16"/>
  <c r="N29" i="16" s="1"/>
  <c r="N30" i="16" s="1"/>
  <c r="K89" i="15"/>
  <c r="K23" i="16"/>
  <c r="K29" i="16" s="1"/>
  <c r="K30" i="16" s="1"/>
  <c r="S89" i="15"/>
  <c r="V27" i="15"/>
  <c r="X42" i="15"/>
  <c r="C12" i="16"/>
  <c r="C13" i="16" s="1"/>
  <c r="P6" i="16"/>
  <c r="C42" i="15"/>
  <c r="C94" i="15" s="1"/>
  <c r="K12" i="18"/>
  <c r="K10" i="18"/>
  <c r="K15" i="18"/>
  <c r="C89" i="15"/>
  <c r="C45" i="12"/>
  <c r="C44" i="12"/>
  <c r="U22" i="10"/>
  <c r="U60" i="15" s="1"/>
  <c r="U64" i="15" s="1"/>
  <c r="T43" i="7"/>
  <c r="S45" i="7"/>
  <c r="S44" i="7"/>
  <c r="E43" i="7"/>
  <c r="E44" i="7"/>
  <c r="E45" i="7"/>
  <c r="C45" i="7"/>
  <c r="U15" i="7"/>
  <c r="U30" i="15" s="1"/>
  <c r="U35" i="15" s="1"/>
  <c r="C44" i="7"/>
  <c r="V31" i="7"/>
  <c r="V32" i="15" s="1"/>
  <c r="C42" i="6"/>
  <c r="S44" i="5"/>
  <c r="T43" i="5"/>
  <c r="C45" i="5"/>
  <c r="G43" i="5"/>
  <c r="G44" i="5"/>
  <c r="V36" i="5"/>
  <c r="V20" i="15" s="1"/>
  <c r="R37" i="4"/>
  <c r="M44" i="5"/>
  <c r="K45" i="5"/>
  <c r="C44" i="5"/>
  <c r="C43" i="5"/>
  <c r="M45" i="5"/>
  <c r="L43" i="5"/>
  <c r="U41" i="1"/>
  <c r="U42" i="1" s="1"/>
  <c r="V41" i="1"/>
  <c r="C43" i="1"/>
  <c r="C44" i="1"/>
  <c r="V35" i="15" l="1"/>
  <c r="V78" i="15"/>
  <c r="V82" i="15" s="1"/>
  <c r="C18" i="20"/>
  <c r="C19" i="20" s="1"/>
  <c r="Q10" i="16"/>
  <c r="Q10" i="20"/>
  <c r="V24" i="16"/>
  <c r="V13" i="20"/>
  <c r="R7" i="16"/>
  <c r="R7" i="20"/>
  <c r="U7" i="16"/>
  <c r="U7" i="20"/>
  <c r="R10" i="16"/>
  <c r="R10" i="20"/>
  <c r="V11" i="16"/>
  <c r="R11" i="16"/>
  <c r="U25" i="16"/>
  <c r="U14" i="20"/>
  <c r="V27" i="16"/>
  <c r="V16" i="20"/>
  <c r="Q8" i="16"/>
  <c r="Q8" i="20"/>
  <c r="U23" i="16"/>
  <c r="U12" i="20"/>
  <c r="G29" i="16"/>
  <c r="G30" i="16" s="1"/>
  <c r="U6" i="16"/>
  <c r="U6" i="20"/>
  <c r="R24" i="16"/>
  <c r="R13" i="20"/>
  <c r="R27" i="16"/>
  <c r="R16" i="20"/>
  <c r="Q27" i="16"/>
  <c r="Q16" i="20"/>
  <c r="Q6" i="16"/>
  <c r="Q6" i="20"/>
  <c r="R8" i="16"/>
  <c r="R8" i="20"/>
  <c r="Q11" i="16"/>
  <c r="V25" i="16"/>
  <c r="V14" i="20"/>
  <c r="U10" i="16"/>
  <c r="U10" i="20"/>
  <c r="U24" i="16"/>
  <c r="U13" i="20"/>
  <c r="R6" i="16"/>
  <c r="R6" i="20"/>
  <c r="Q7" i="16"/>
  <c r="Q7" i="20"/>
  <c r="V57" i="15"/>
  <c r="V12" i="20" s="1"/>
  <c r="Q24" i="16"/>
  <c r="Q13" i="20"/>
  <c r="R25" i="16"/>
  <c r="R14" i="20"/>
  <c r="Q25" i="16"/>
  <c r="Q14" i="20"/>
  <c r="U26" i="16"/>
  <c r="U15" i="20"/>
  <c r="Q26" i="16"/>
  <c r="Q15" i="20"/>
  <c r="R28" i="16"/>
  <c r="R17" i="20"/>
  <c r="V7" i="16"/>
  <c r="V7" i="20"/>
  <c r="V6" i="16"/>
  <c r="V6" i="20"/>
  <c r="U11" i="16"/>
  <c r="V26" i="16"/>
  <c r="V15" i="20"/>
  <c r="R26" i="16"/>
  <c r="R15" i="20"/>
  <c r="V28" i="16"/>
  <c r="V17" i="20"/>
  <c r="Q28" i="16"/>
  <c r="Q17" i="20"/>
  <c r="U28" i="16"/>
  <c r="U17" i="20"/>
  <c r="J15" i="16"/>
  <c r="J35" i="16"/>
  <c r="J37" i="16" s="1"/>
  <c r="J17" i="16"/>
  <c r="F90" i="15"/>
  <c r="F91" i="15" s="1"/>
  <c r="F95" i="15" s="1"/>
  <c r="I16" i="16"/>
  <c r="I17" i="16"/>
  <c r="I35" i="16"/>
  <c r="L90" i="15"/>
  <c r="L91" i="15" s="1"/>
  <c r="L95" i="15" s="1"/>
  <c r="N90" i="15"/>
  <c r="N91" i="15" s="1"/>
  <c r="N95" i="15" s="1"/>
  <c r="V22" i="15"/>
  <c r="P90" i="15"/>
  <c r="P31" i="16" s="1"/>
  <c r="P32" i="16" s="1"/>
  <c r="H90" i="15"/>
  <c r="H91" i="15" s="1"/>
  <c r="H95" i="15" s="1"/>
  <c r="O90" i="15"/>
  <c r="O91" i="15" s="1"/>
  <c r="O95" i="15" s="1"/>
  <c r="D90" i="15"/>
  <c r="D91" i="15" s="1"/>
  <c r="D95" i="15" s="1"/>
  <c r="S44" i="10"/>
  <c r="S90" i="15" s="1"/>
  <c r="S91" i="15" s="1"/>
  <c r="S95" i="15" s="1"/>
  <c r="V41" i="5"/>
  <c r="V42" i="5" s="1"/>
  <c r="V41" i="7"/>
  <c r="U41" i="5"/>
  <c r="U43" i="5" s="1"/>
  <c r="U22" i="15"/>
  <c r="V42" i="14"/>
  <c r="V43" i="14"/>
  <c r="U42" i="14"/>
  <c r="U44" i="14"/>
  <c r="U43" i="14"/>
  <c r="Q42" i="14"/>
  <c r="Q44" i="14"/>
  <c r="Q43" i="14"/>
  <c r="U45" i="14"/>
  <c r="R42" i="14"/>
  <c r="Q45" i="14"/>
  <c r="R43" i="14"/>
  <c r="G90" i="15"/>
  <c r="G91" i="15" s="1"/>
  <c r="G95" i="15" s="1"/>
  <c r="Q42" i="13"/>
  <c r="Q43" i="13"/>
  <c r="V42" i="13"/>
  <c r="Q44" i="13"/>
  <c r="R42" i="13"/>
  <c r="U78" i="15"/>
  <c r="U82" i="15" s="1"/>
  <c r="U40" i="13"/>
  <c r="V41" i="12"/>
  <c r="V43" i="12" s="1"/>
  <c r="Q42" i="12"/>
  <c r="Q43" i="12"/>
  <c r="Q44" i="12"/>
  <c r="V42" i="12"/>
  <c r="U42" i="12"/>
  <c r="U43" i="12"/>
  <c r="R42" i="12"/>
  <c r="Q45" i="12"/>
  <c r="R43" i="12"/>
  <c r="E90" i="15"/>
  <c r="E91" i="15" s="1"/>
  <c r="E95" i="15" s="1"/>
  <c r="R41" i="11"/>
  <c r="R42" i="11"/>
  <c r="Q44" i="11"/>
  <c r="C90" i="15"/>
  <c r="C91" i="15" s="1"/>
  <c r="C95" i="15" s="1"/>
  <c r="C97" i="15" s="1"/>
  <c r="V41" i="11"/>
  <c r="U44" i="11"/>
  <c r="V42" i="11"/>
  <c r="U41" i="11"/>
  <c r="U42" i="11"/>
  <c r="U43" i="11"/>
  <c r="K90" i="15"/>
  <c r="K91" i="15" s="1"/>
  <c r="K95" i="15" s="1"/>
  <c r="Q41" i="11"/>
  <c r="Q43" i="11"/>
  <c r="Q42" i="11"/>
  <c r="Q89" i="15"/>
  <c r="M90" i="15"/>
  <c r="M91" i="15" s="1"/>
  <c r="M95" i="15" s="1"/>
  <c r="S45" i="10"/>
  <c r="Q43" i="10"/>
  <c r="Q45" i="10"/>
  <c r="Q44" i="10"/>
  <c r="V43" i="10"/>
  <c r="V44" i="10"/>
  <c r="T43" i="10"/>
  <c r="T44" i="10"/>
  <c r="T90" i="15" s="1"/>
  <c r="S46" i="10"/>
  <c r="Q46" i="10"/>
  <c r="R43" i="10"/>
  <c r="R44" i="10"/>
  <c r="U42" i="10"/>
  <c r="V89" i="15"/>
  <c r="R23" i="16"/>
  <c r="R89" i="15"/>
  <c r="U45" i="9"/>
  <c r="U42" i="9"/>
  <c r="U44" i="9"/>
  <c r="U43" i="9"/>
  <c r="Q42" i="9"/>
  <c r="Q43" i="9"/>
  <c r="R42" i="9"/>
  <c r="Q45" i="9"/>
  <c r="R43" i="9"/>
  <c r="Q23" i="16"/>
  <c r="V42" i="9"/>
  <c r="V43" i="9"/>
  <c r="U43" i="8"/>
  <c r="U41" i="8"/>
  <c r="U42" i="8"/>
  <c r="R42" i="8"/>
  <c r="R41" i="8"/>
  <c r="Q44" i="8"/>
  <c r="Q43" i="8"/>
  <c r="Q41" i="8"/>
  <c r="Q42" i="8"/>
  <c r="U44" i="8"/>
  <c r="V41" i="8"/>
  <c r="V42" i="8"/>
  <c r="Q43" i="7"/>
  <c r="R42" i="7"/>
  <c r="Q44" i="7"/>
  <c r="Q45" i="7"/>
  <c r="R43" i="7"/>
  <c r="U41" i="7"/>
  <c r="R43" i="5"/>
  <c r="R42" i="5"/>
  <c r="U40" i="4"/>
  <c r="V38" i="4"/>
  <c r="V39" i="4"/>
  <c r="U41" i="4"/>
  <c r="Q38" i="4"/>
  <c r="Q39" i="4"/>
  <c r="R38" i="4"/>
  <c r="R39" i="4"/>
  <c r="U38" i="4"/>
  <c r="U39" i="4"/>
  <c r="Q44" i="1"/>
  <c r="R43" i="1"/>
  <c r="R42" i="1"/>
  <c r="V43" i="1"/>
  <c r="V42" i="1"/>
  <c r="Q45" i="1"/>
  <c r="U44" i="1"/>
  <c r="C43" i="15"/>
  <c r="C44" i="15" s="1"/>
  <c r="Q43" i="1"/>
  <c r="Q42" i="1"/>
  <c r="U43" i="1"/>
  <c r="C34" i="16"/>
  <c r="Q41" i="4"/>
  <c r="Q40" i="4"/>
  <c r="Q44" i="5"/>
  <c r="Q43" i="5"/>
  <c r="Q45" i="5"/>
  <c r="U45" i="1"/>
  <c r="R29" i="16" l="1"/>
  <c r="R30" i="16" s="1"/>
  <c r="Q29" i="16"/>
  <c r="Q30" i="16" s="1"/>
  <c r="C96" i="15"/>
  <c r="V23" i="16"/>
  <c r="V29" i="16"/>
  <c r="V30" i="16" s="1"/>
  <c r="U27" i="16"/>
  <c r="U29" i="16" s="1"/>
  <c r="U30" i="16" s="1"/>
  <c r="U16" i="20"/>
  <c r="U8" i="16"/>
  <c r="U8" i="20"/>
  <c r="V8" i="16"/>
  <c r="V8" i="20"/>
  <c r="V10" i="16"/>
  <c r="V10" i="20"/>
  <c r="O31" i="16"/>
  <c r="O32" i="16" s="1"/>
  <c r="L31" i="16"/>
  <c r="L32" i="16" s="1"/>
  <c r="J36" i="16"/>
  <c r="F31" i="16"/>
  <c r="F32" i="16" s="1"/>
  <c r="I36" i="16"/>
  <c r="I37" i="16"/>
  <c r="N31" i="16"/>
  <c r="N32" i="16" s="1"/>
  <c r="V43" i="5"/>
  <c r="P91" i="15"/>
  <c r="P95" i="15" s="1"/>
  <c r="H31" i="16"/>
  <c r="H32" i="16" s="1"/>
  <c r="U44" i="5"/>
  <c r="U42" i="5"/>
  <c r="D31" i="16"/>
  <c r="D32" i="16" s="1"/>
  <c r="U44" i="12"/>
  <c r="U45" i="12"/>
  <c r="U44" i="13"/>
  <c r="U41" i="13"/>
  <c r="U45" i="5"/>
  <c r="G31" i="16"/>
  <c r="G32" i="16" s="1"/>
  <c r="U89" i="15"/>
  <c r="U43" i="13"/>
  <c r="U42" i="13"/>
  <c r="C31" i="16"/>
  <c r="C32" i="16" s="1"/>
  <c r="E31" i="16"/>
  <c r="E32" i="16" s="1"/>
  <c r="S31" i="16"/>
  <c r="S32" i="16" s="1"/>
  <c r="K31" i="16"/>
  <c r="K32" i="16" s="1"/>
  <c r="R90" i="15"/>
  <c r="R31" i="16" s="1"/>
  <c r="R32" i="16" s="1"/>
  <c r="Q90" i="15"/>
  <c r="Q91" i="15" s="1"/>
  <c r="Q95" i="15" s="1"/>
  <c r="M31" i="16"/>
  <c r="M32" i="16" s="1"/>
  <c r="V90" i="15"/>
  <c r="V91" i="15" s="1"/>
  <c r="V95" i="15" s="1"/>
  <c r="T31" i="16"/>
  <c r="T32" i="16" s="1"/>
  <c r="T91" i="15"/>
  <c r="T95" i="15" s="1"/>
  <c r="U45" i="10"/>
  <c r="U43" i="10"/>
  <c r="U44" i="10"/>
  <c r="U46" i="10"/>
  <c r="V42" i="7"/>
  <c r="U45" i="7"/>
  <c r="V43" i="7"/>
  <c r="U42" i="7"/>
  <c r="U43" i="7"/>
  <c r="U44" i="7"/>
  <c r="C14" i="16"/>
  <c r="C15" i="16" s="1"/>
  <c r="B18" i="18"/>
  <c r="M9" i="6"/>
  <c r="E9" i="6"/>
  <c r="D9" i="6"/>
  <c r="N9" i="6"/>
  <c r="S9" i="6"/>
  <c r="T9" i="6"/>
  <c r="R9" i="6"/>
  <c r="P9" i="6"/>
  <c r="H9" i="6"/>
  <c r="U9" i="6"/>
  <c r="O9" i="6"/>
  <c r="Q9" i="6"/>
  <c r="G9" i="6"/>
  <c r="K9" i="6"/>
  <c r="L9" i="6"/>
  <c r="V9" i="6"/>
  <c r="F9" i="6"/>
  <c r="B20" i="18" l="1"/>
  <c r="B22" i="18" s="1"/>
  <c r="U90" i="15"/>
  <c r="U31" i="16" s="1"/>
  <c r="U32" i="16" s="1"/>
  <c r="R91" i="15"/>
  <c r="R95" i="15" s="1"/>
  <c r="Q31" i="16"/>
  <c r="Q32" i="16" s="1"/>
  <c r="V31" i="16"/>
  <c r="V32" i="16" s="1"/>
  <c r="C35" i="16"/>
  <c r="C36" i="16" s="1"/>
  <c r="C17" i="16"/>
  <c r="C16" i="16"/>
  <c r="M23" i="15"/>
  <c r="M28" i="15" s="1"/>
  <c r="M9" i="20" s="1"/>
  <c r="M18" i="20" s="1"/>
  <c r="M19" i="20" s="1"/>
  <c r="M40" i="6"/>
  <c r="M41" i="6" s="1"/>
  <c r="P23" i="15"/>
  <c r="P28" i="15" s="1"/>
  <c r="P9" i="20" s="1"/>
  <c r="P18" i="20" s="1"/>
  <c r="P19" i="20" s="1"/>
  <c r="P40" i="6"/>
  <c r="P41" i="6" s="1"/>
  <c r="R23" i="15"/>
  <c r="R28" i="15" s="1"/>
  <c r="R9" i="20" s="1"/>
  <c r="R18" i="20" s="1"/>
  <c r="R19" i="20" s="1"/>
  <c r="R40" i="6"/>
  <c r="R41" i="6" s="1"/>
  <c r="T23" i="15"/>
  <c r="T28" i="15" s="1"/>
  <c r="T9" i="20" s="1"/>
  <c r="T18" i="20" s="1"/>
  <c r="T19" i="20" s="1"/>
  <c r="T40" i="6"/>
  <c r="T41" i="6" s="1"/>
  <c r="G23" i="15"/>
  <c r="G28" i="15" s="1"/>
  <c r="G9" i="20" s="1"/>
  <c r="G18" i="20" s="1"/>
  <c r="G19" i="20" s="1"/>
  <c r="G40" i="6"/>
  <c r="S23" i="15"/>
  <c r="S28" i="15" s="1"/>
  <c r="S9" i="20" s="1"/>
  <c r="S18" i="20" s="1"/>
  <c r="S40" i="6"/>
  <c r="S41" i="6" s="1"/>
  <c r="N23" i="15"/>
  <c r="N28" i="15" s="1"/>
  <c r="N9" i="20" s="1"/>
  <c r="N18" i="20" s="1"/>
  <c r="N19" i="20" s="1"/>
  <c r="N40" i="6"/>
  <c r="N41" i="6" s="1"/>
  <c r="F23" i="15"/>
  <c r="F28" i="15" s="1"/>
  <c r="F9" i="20" s="1"/>
  <c r="F18" i="20" s="1"/>
  <c r="F19" i="20" s="1"/>
  <c r="F40" i="6"/>
  <c r="F41" i="6" s="1"/>
  <c r="H23" i="15"/>
  <c r="H28" i="15" s="1"/>
  <c r="H9" i="20" s="1"/>
  <c r="H18" i="20" s="1"/>
  <c r="H19" i="20" s="1"/>
  <c r="H40" i="6"/>
  <c r="H41" i="6" s="1"/>
  <c r="L40" i="6"/>
  <c r="L41" i="6" s="1"/>
  <c r="L23" i="15"/>
  <c r="L28" i="15" s="1"/>
  <c r="L9" i="20" s="1"/>
  <c r="L18" i="20" s="1"/>
  <c r="L19" i="20" s="1"/>
  <c r="K23" i="15"/>
  <c r="K28" i="15" s="1"/>
  <c r="K40" i="6"/>
  <c r="K41" i="6" s="1"/>
  <c r="Q23" i="15"/>
  <c r="Q28" i="15" s="1"/>
  <c r="Q9" i="20" s="1"/>
  <c r="Q18" i="20" s="1"/>
  <c r="Q19" i="20" s="1"/>
  <c r="Q40" i="6"/>
  <c r="Q41" i="6" s="1"/>
  <c r="O23" i="15"/>
  <c r="O28" i="15" s="1"/>
  <c r="O9" i="20" s="1"/>
  <c r="O18" i="20" s="1"/>
  <c r="O19" i="20" s="1"/>
  <c r="O40" i="6"/>
  <c r="O41" i="6" s="1"/>
  <c r="D23" i="15"/>
  <c r="D28" i="15" s="1"/>
  <c r="D9" i="20" s="1"/>
  <c r="D18" i="20" s="1"/>
  <c r="D19" i="20" s="1"/>
  <c r="D40" i="6"/>
  <c r="D41" i="6" s="1"/>
  <c r="U23" i="15"/>
  <c r="U28" i="15" s="1"/>
  <c r="U9" i="20" s="1"/>
  <c r="U18" i="20" s="1"/>
  <c r="U19" i="20" s="1"/>
  <c r="U40" i="6"/>
  <c r="U41" i="6" s="1"/>
  <c r="E23" i="15"/>
  <c r="E28" i="15" s="1"/>
  <c r="E9" i="20" s="1"/>
  <c r="E18" i="20" s="1"/>
  <c r="E19" i="20" s="1"/>
  <c r="E40" i="6"/>
  <c r="E41" i="6" s="1"/>
  <c r="V23" i="15"/>
  <c r="V28" i="15" s="1"/>
  <c r="V9" i="20" s="1"/>
  <c r="V18" i="20" s="1"/>
  <c r="V19" i="20" s="1"/>
  <c r="V40" i="6"/>
  <c r="V41" i="6" s="1"/>
  <c r="K9" i="20" l="1"/>
  <c r="K18" i="20" s="1"/>
  <c r="K19" i="20" s="1"/>
  <c r="S19" i="20"/>
  <c r="U91" i="15"/>
  <c r="U95" i="15" s="1"/>
  <c r="G42" i="6"/>
  <c r="G43" i="15" s="1"/>
  <c r="G44" i="15" s="1"/>
  <c r="G41" i="6"/>
  <c r="C37" i="16"/>
  <c r="F42" i="6"/>
  <c r="F43" i="15" s="1"/>
  <c r="E44" i="6"/>
  <c r="T9" i="16"/>
  <c r="T12" i="16" s="1"/>
  <c r="T42" i="15"/>
  <c r="T94" i="15" s="1"/>
  <c r="V9" i="16"/>
  <c r="V12" i="16" s="1"/>
  <c r="V42" i="15"/>
  <c r="V94" i="15" s="1"/>
  <c r="Q9" i="16"/>
  <c r="Q12" i="16" s="1"/>
  <c r="Q42" i="15"/>
  <c r="Q94" i="15" s="1"/>
  <c r="R42" i="6"/>
  <c r="R43" i="15" s="1"/>
  <c r="Q44" i="6"/>
  <c r="V42" i="6"/>
  <c r="V43" i="15" s="1"/>
  <c r="U44" i="6"/>
  <c r="Q42" i="6"/>
  <c r="Q43" i="15" s="1"/>
  <c r="Q43" i="6"/>
  <c r="K42" i="6"/>
  <c r="K43" i="15" s="1"/>
  <c r="K43" i="6"/>
  <c r="K9" i="16"/>
  <c r="K12" i="16" s="1"/>
  <c r="K42" i="15"/>
  <c r="K94" i="15" s="1"/>
  <c r="R9" i="16"/>
  <c r="R12" i="16" s="1"/>
  <c r="R42" i="15"/>
  <c r="R94" i="15" s="1"/>
  <c r="R96" i="15" s="1"/>
  <c r="O42" i="6"/>
  <c r="O43" i="15" s="1"/>
  <c r="O43" i="6"/>
  <c r="E42" i="6"/>
  <c r="E43" i="15" s="1"/>
  <c r="E43" i="6"/>
  <c r="S44" i="6"/>
  <c r="T42" i="6"/>
  <c r="T43" i="15" s="1"/>
  <c r="E9" i="16"/>
  <c r="E12" i="16" s="1"/>
  <c r="E42" i="15"/>
  <c r="E94" i="15" s="1"/>
  <c r="F9" i="16"/>
  <c r="F12" i="16" s="1"/>
  <c r="F42" i="15"/>
  <c r="F94" i="15" s="1"/>
  <c r="U42" i="6"/>
  <c r="U43" i="15" s="1"/>
  <c r="U43" i="6"/>
  <c r="N42" i="6"/>
  <c r="N43" i="15" s="1"/>
  <c r="M44" i="6"/>
  <c r="U9" i="16"/>
  <c r="U12" i="16" s="1"/>
  <c r="U42" i="15"/>
  <c r="U94" i="15" s="1"/>
  <c r="U96" i="15" s="1"/>
  <c r="N9" i="16"/>
  <c r="N12" i="16" s="1"/>
  <c r="N42" i="15"/>
  <c r="N94" i="15" s="1"/>
  <c r="D42" i="6"/>
  <c r="D43" i="15" s="1"/>
  <c r="C43" i="6"/>
  <c r="C44" i="6"/>
  <c r="L9" i="16"/>
  <c r="L12" i="16" s="1"/>
  <c r="L42" i="15"/>
  <c r="L94" i="15" s="1"/>
  <c r="S43" i="6"/>
  <c r="S42" i="6"/>
  <c r="S43" i="15" s="1"/>
  <c r="P42" i="6"/>
  <c r="P43" i="15" s="1"/>
  <c r="O44" i="6"/>
  <c r="G43" i="6"/>
  <c r="G44" i="6"/>
  <c r="H42" i="6"/>
  <c r="H43" i="15" s="1"/>
  <c r="D9" i="16"/>
  <c r="D12" i="16" s="1"/>
  <c r="D42" i="15"/>
  <c r="D94" i="15" s="1"/>
  <c r="L42" i="6"/>
  <c r="L43" i="15" s="1"/>
  <c r="K44" i="6"/>
  <c r="S9" i="16"/>
  <c r="S12" i="16" s="1"/>
  <c r="S42" i="15"/>
  <c r="S94" i="15" s="1"/>
  <c r="P9" i="16"/>
  <c r="P12" i="16" s="1"/>
  <c r="P42" i="15"/>
  <c r="P94" i="15" s="1"/>
  <c r="M43" i="6"/>
  <c r="M42" i="6"/>
  <c r="M43" i="15" s="1"/>
  <c r="O9" i="16"/>
  <c r="O12" i="16" s="1"/>
  <c r="O42" i="15"/>
  <c r="O94" i="15" s="1"/>
  <c r="H9" i="16"/>
  <c r="H12" i="16" s="1"/>
  <c r="H42" i="15"/>
  <c r="H94" i="15" s="1"/>
  <c r="G9" i="16"/>
  <c r="G12" i="16" s="1"/>
  <c r="G42" i="15"/>
  <c r="G94" i="15" s="1"/>
  <c r="M9" i="16"/>
  <c r="M12" i="16" s="1"/>
  <c r="M42" i="15"/>
  <c r="M94" i="15" s="1"/>
  <c r="M96" i="15" l="1"/>
  <c r="M97" i="15"/>
  <c r="H96" i="15"/>
  <c r="H97" i="15"/>
  <c r="O96" i="15"/>
  <c r="O97" i="15"/>
  <c r="V96" i="15"/>
  <c r="V97" i="15"/>
  <c r="K96" i="15"/>
  <c r="K97" i="15"/>
  <c r="T96" i="15"/>
  <c r="T97" i="15"/>
  <c r="P96" i="15"/>
  <c r="P97" i="15"/>
  <c r="F96" i="15"/>
  <c r="F97" i="15"/>
  <c r="E96" i="15"/>
  <c r="E97" i="15"/>
  <c r="U97" i="15"/>
  <c r="G96" i="15"/>
  <c r="G97" i="15"/>
  <c r="D96" i="15"/>
  <c r="D97" i="15"/>
  <c r="N96" i="15"/>
  <c r="N97" i="15"/>
  <c r="L96" i="15"/>
  <c r="L97" i="15"/>
  <c r="S96" i="15"/>
  <c r="S97" i="15"/>
  <c r="Q96" i="15"/>
  <c r="Q97" i="15"/>
  <c r="R97" i="15"/>
  <c r="G14" i="16"/>
  <c r="G35" i="16" s="1"/>
  <c r="D44" i="15"/>
  <c r="D14" i="16"/>
  <c r="D17" i="16" s="1"/>
  <c r="U44" i="15"/>
  <c r="U14" i="16"/>
  <c r="U16" i="16" s="1"/>
  <c r="E44" i="15"/>
  <c r="E14" i="16"/>
  <c r="E16" i="16" s="1"/>
  <c r="K44" i="15"/>
  <c r="K14" i="16"/>
  <c r="Q34" i="16"/>
  <c r="Q13" i="16"/>
  <c r="Q44" i="15"/>
  <c r="Q14" i="16"/>
  <c r="V13" i="16"/>
  <c r="V34" i="16"/>
  <c r="S34" i="16"/>
  <c r="S13" i="16"/>
  <c r="P44" i="15"/>
  <c r="P14" i="16"/>
  <c r="P16" i="16" s="1"/>
  <c r="M13" i="16"/>
  <c r="M34" i="16"/>
  <c r="G18" i="18" s="1"/>
  <c r="L14" i="16"/>
  <c r="L16" i="16" s="1"/>
  <c r="L44" i="15"/>
  <c r="O44" i="15"/>
  <c r="O14" i="16"/>
  <c r="O13" i="16"/>
  <c r="O34" i="16"/>
  <c r="H18" i="18" s="1"/>
  <c r="M44" i="15"/>
  <c r="M14" i="16"/>
  <c r="M16" i="16" s="1"/>
  <c r="S44" i="15"/>
  <c r="S14" i="16"/>
  <c r="N34" i="16"/>
  <c r="N13" i="16"/>
  <c r="F13" i="16"/>
  <c r="F34" i="16"/>
  <c r="G34" i="16"/>
  <c r="D18" i="18" s="1"/>
  <c r="G13" i="16"/>
  <c r="D34" i="16"/>
  <c r="D13" i="16"/>
  <c r="U13" i="16"/>
  <c r="U34" i="16"/>
  <c r="E13" i="16"/>
  <c r="E34" i="16"/>
  <c r="C18" i="18" s="1"/>
  <c r="R13" i="16"/>
  <c r="R34" i="16"/>
  <c r="V44" i="15"/>
  <c r="V14" i="16"/>
  <c r="V16" i="16" s="1"/>
  <c r="T34" i="16"/>
  <c r="T13" i="16"/>
  <c r="H44" i="15"/>
  <c r="H14" i="16"/>
  <c r="H16" i="16" s="1"/>
  <c r="L34" i="16"/>
  <c r="L13" i="16"/>
  <c r="T44" i="15"/>
  <c r="T14" i="16"/>
  <c r="T17" i="16" s="1"/>
  <c r="H13" i="16"/>
  <c r="H34" i="16"/>
  <c r="P34" i="16"/>
  <c r="P13" i="16"/>
  <c r="N44" i="15"/>
  <c r="N14" i="16"/>
  <c r="N16" i="16" s="1"/>
  <c r="K13" i="16"/>
  <c r="K34" i="16"/>
  <c r="F18" i="18" s="1"/>
  <c r="R44" i="15"/>
  <c r="R14" i="16"/>
  <c r="F44" i="15"/>
  <c r="F14" i="16"/>
  <c r="F16" i="16" s="1"/>
  <c r="I18" i="18" l="1"/>
  <c r="J18" i="18" s="1"/>
  <c r="P17" i="16"/>
  <c r="G16" i="16"/>
  <c r="G17" i="16"/>
  <c r="G15" i="16"/>
  <c r="D16" i="16"/>
  <c r="T16" i="16"/>
  <c r="R35" i="16"/>
  <c r="R37" i="16" s="1"/>
  <c r="R17" i="16"/>
  <c r="R15" i="16"/>
  <c r="G20" i="18"/>
  <c r="G22" i="18" s="1"/>
  <c r="G36" i="16"/>
  <c r="G37" i="16"/>
  <c r="P15" i="16"/>
  <c r="P35" i="16"/>
  <c r="P37" i="16" s="1"/>
  <c r="Q17" i="16"/>
  <c r="Q35" i="16"/>
  <c r="Q37" i="16" s="1"/>
  <c r="Q15" i="16"/>
  <c r="O15" i="16"/>
  <c r="O35" i="16"/>
  <c r="O37" i="16" s="1"/>
  <c r="O17" i="16"/>
  <c r="H20" i="18"/>
  <c r="H22" i="18" s="1"/>
  <c r="E17" i="16"/>
  <c r="E35" i="16"/>
  <c r="E37" i="16" s="1"/>
  <c r="E15" i="16"/>
  <c r="M35" i="16"/>
  <c r="M37" i="16" s="1"/>
  <c r="M17" i="16"/>
  <c r="M15" i="16"/>
  <c r="U15" i="16"/>
  <c r="U35" i="16"/>
  <c r="U37" i="16" s="1"/>
  <c r="U17" i="16"/>
  <c r="N15" i="16"/>
  <c r="N35" i="16"/>
  <c r="N37" i="16" s="1"/>
  <c r="N17" i="16"/>
  <c r="Q16" i="16"/>
  <c r="D35" i="16"/>
  <c r="D37" i="16" s="1"/>
  <c r="D15" i="16"/>
  <c r="K35" i="16"/>
  <c r="K37" i="16" s="1"/>
  <c r="K15" i="16"/>
  <c r="K17" i="16"/>
  <c r="V35" i="16"/>
  <c r="V37" i="16" s="1"/>
  <c r="V15" i="16"/>
  <c r="V17" i="16"/>
  <c r="S17" i="16"/>
  <c r="S15" i="16"/>
  <c r="S35" i="16"/>
  <c r="S37" i="16" s="1"/>
  <c r="I20" i="18"/>
  <c r="I22" i="18" s="1"/>
  <c r="H35" i="16"/>
  <c r="H37" i="16" s="1"/>
  <c r="H15" i="16"/>
  <c r="H17" i="16"/>
  <c r="F20" i="18"/>
  <c r="F22" i="18" s="1"/>
  <c r="K16" i="16"/>
  <c r="R16" i="16"/>
  <c r="S16" i="16"/>
  <c r="F35" i="16"/>
  <c r="F37" i="16" s="1"/>
  <c r="F15" i="16"/>
  <c r="F17" i="16"/>
  <c r="T35" i="16"/>
  <c r="T36" i="16" s="1"/>
  <c r="T15" i="16"/>
  <c r="D20" i="18"/>
  <c r="D22" i="18" s="1"/>
  <c r="O16" i="16"/>
  <c r="L35" i="16"/>
  <c r="L37" i="16" s="1"/>
  <c r="L15" i="16"/>
  <c r="L17" i="16"/>
  <c r="U36" i="16" l="1"/>
  <c r="R36" i="16"/>
  <c r="P36" i="16"/>
  <c r="H36" i="16"/>
  <c r="S36" i="16"/>
  <c r="E36" i="16"/>
  <c r="O36" i="16"/>
  <c r="V36" i="16"/>
  <c r="C20" i="18"/>
  <c r="C22" i="18" s="1"/>
  <c r="D36" i="16"/>
  <c r="K36" i="16"/>
  <c r="N36" i="16"/>
  <c r="L36" i="16"/>
  <c r="Q36" i="16"/>
  <c r="T37" i="16"/>
  <c r="M36" i="16"/>
  <c r="F36" i="16"/>
  <c r="K18" i="18" l="1"/>
  <c r="J20" i="18"/>
  <c r="J22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Sonne Seehotel Reception</author>
  </authors>
  <commentList>
    <comment ref="C36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Restaurant + 
Total F&amp;B Pauschalen</t>
        </r>
      </text>
    </comment>
    <comment ref="E36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Terrrasse</t>
        </r>
      </text>
    </comment>
    <comment ref="G36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Lounge</t>
        </r>
      </text>
    </comment>
    <comment ref="I36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Pavillon + 
Vermietung Pavillon</t>
        </r>
      </text>
    </comment>
    <comment ref="K36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Bankett</t>
        </r>
      </text>
    </comment>
    <comment ref="M36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Seminar F&amp;B +
Total Seminarbereich</t>
        </r>
      </text>
    </comment>
    <comment ref="O36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Total Logement +
Total Frühstück +
Total Sonstiges +
Total Kurtaxe</t>
        </r>
      </text>
    </comment>
    <comment ref="Q36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Total Hotelumsatz (Tag)</t>
        </r>
      </text>
    </comment>
  </commentList>
</comments>
</file>

<file path=xl/sharedStrings.xml><?xml version="1.0" encoding="utf-8"?>
<sst xmlns="http://schemas.openxmlformats.org/spreadsheetml/2006/main" count="2402" uniqueCount="160">
  <si>
    <t>Info's</t>
  </si>
  <si>
    <t xml:space="preserve"> </t>
  </si>
  <si>
    <t>Hotel</t>
  </si>
  <si>
    <t>Wetter</t>
  </si>
  <si>
    <t>Temp.</t>
  </si>
  <si>
    <t>Bemerkung</t>
  </si>
  <si>
    <t>1</t>
  </si>
  <si>
    <t>Fr</t>
  </si>
  <si>
    <t>°C</t>
  </si>
  <si>
    <t>Sa</t>
  </si>
  <si>
    <t>So</t>
  </si>
  <si>
    <t>KW</t>
  </si>
  <si>
    <r>
      <rPr>
        <b/>
        <sz val="11"/>
        <rFont val="Calibri"/>
        <family val="2"/>
      </rPr>
      <t>Ø</t>
    </r>
    <r>
      <rPr>
        <b/>
        <sz val="11"/>
        <rFont val="DIN Offc"/>
        <family val="2"/>
      </rPr>
      <t xml:space="preserve"> Temp</t>
    </r>
  </si>
  <si>
    <t>Mo</t>
  </si>
  <si>
    <t>Di</t>
  </si>
  <si>
    <t>Mi</t>
  </si>
  <si>
    <t>Do</t>
  </si>
  <si>
    <t>Umsatz kumuliert</t>
  </si>
  <si>
    <t>Budget pro Tag</t>
  </si>
  <si>
    <t>Diff. zu Budget</t>
  </si>
  <si>
    <t>Index</t>
  </si>
  <si>
    <t>Restaurant</t>
  </si>
  <si>
    <t>Budget</t>
  </si>
  <si>
    <t>IST</t>
  </si>
  <si>
    <t>Terrasse</t>
  </si>
  <si>
    <t>Lounge</t>
  </si>
  <si>
    <t>Bankett</t>
  </si>
  <si>
    <t>Seebad</t>
  </si>
  <si>
    <t>TOTAL Gesamtbetrieb mit Seebad</t>
  </si>
  <si>
    <t>Umsatz pro Tag</t>
  </si>
  <si>
    <r>
      <rPr>
        <b/>
        <sz val="11"/>
        <rFont val="DIN Offc Medium"/>
        <family val="2"/>
      </rPr>
      <t>TOTAL</t>
    </r>
    <r>
      <rPr>
        <sz val="11"/>
        <rFont val="DIN Offc Medium"/>
        <family val="2"/>
      </rPr>
      <t xml:space="preserve"> Gesamtbetrieb ohne Seebad</t>
    </r>
  </si>
  <si>
    <t>Seminar</t>
  </si>
  <si>
    <t xml:space="preserve">Wochenumsätze </t>
  </si>
  <si>
    <t>Zusammenzug 2021</t>
  </si>
  <si>
    <t>Januar - Juni</t>
  </si>
  <si>
    <t>01</t>
  </si>
  <si>
    <t>02</t>
  </si>
  <si>
    <t>03</t>
  </si>
  <si>
    <t>04</t>
  </si>
  <si>
    <t>05</t>
  </si>
  <si>
    <t>Januar</t>
  </si>
  <si>
    <t>06</t>
  </si>
  <si>
    <t>07</t>
  </si>
  <si>
    <t>08</t>
  </si>
  <si>
    <t>09</t>
  </si>
  <si>
    <t>Februar</t>
  </si>
  <si>
    <t>10</t>
  </si>
  <si>
    <t>11</t>
  </si>
  <si>
    <t>12</t>
  </si>
  <si>
    <t>13</t>
  </si>
  <si>
    <t>14</t>
  </si>
  <si>
    <t>März</t>
  </si>
  <si>
    <t>15</t>
  </si>
  <si>
    <t>16</t>
  </si>
  <si>
    <t>17</t>
  </si>
  <si>
    <t>18</t>
  </si>
  <si>
    <t>April</t>
  </si>
  <si>
    <t>19</t>
  </si>
  <si>
    <t>20</t>
  </si>
  <si>
    <t>21</t>
  </si>
  <si>
    <t>22</t>
  </si>
  <si>
    <t>Mai</t>
  </si>
  <si>
    <t>23</t>
  </si>
  <si>
    <t>24</t>
  </si>
  <si>
    <t>25</t>
  </si>
  <si>
    <t>26</t>
  </si>
  <si>
    <t>27</t>
  </si>
  <si>
    <t>Juni</t>
  </si>
  <si>
    <t>Budget 1/2 Jahr</t>
  </si>
  <si>
    <t>Budget pro Monat</t>
  </si>
  <si>
    <t>28</t>
  </si>
  <si>
    <t>29</t>
  </si>
  <si>
    <t>30</t>
  </si>
  <si>
    <t>31</t>
  </si>
  <si>
    <t>Juli</t>
  </si>
  <si>
    <t>32</t>
  </si>
  <si>
    <t>33</t>
  </si>
  <si>
    <t>34</t>
  </si>
  <si>
    <t>35</t>
  </si>
  <si>
    <t>36</t>
  </si>
  <si>
    <t>August</t>
  </si>
  <si>
    <t>37</t>
  </si>
  <si>
    <t>38</t>
  </si>
  <si>
    <t>39</t>
  </si>
  <si>
    <t>40</t>
  </si>
  <si>
    <t>September</t>
  </si>
  <si>
    <t>41</t>
  </si>
  <si>
    <t>42</t>
  </si>
  <si>
    <t>43</t>
  </si>
  <si>
    <t>44</t>
  </si>
  <si>
    <t>Oktober</t>
  </si>
  <si>
    <t>45</t>
  </si>
  <si>
    <t>46</t>
  </si>
  <si>
    <t>47</t>
  </si>
  <si>
    <t>48</t>
  </si>
  <si>
    <t>49</t>
  </si>
  <si>
    <t>November</t>
  </si>
  <si>
    <t>50</t>
  </si>
  <si>
    <t>51</t>
  </si>
  <si>
    <t>52</t>
  </si>
  <si>
    <t>53</t>
  </si>
  <si>
    <t>Dezember</t>
  </si>
  <si>
    <t>Juli - Dezember</t>
  </si>
  <si>
    <t xml:space="preserve">Monatsumsätze </t>
  </si>
  <si>
    <t>1/2 Jahr</t>
  </si>
  <si>
    <r>
      <rPr>
        <sz val="10"/>
        <rFont val="Calibri"/>
        <family val="2"/>
      </rPr>
      <t>Ø</t>
    </r>
    <r>
      <rPr>
        <sz val="10"/>
        <rFont val="DIN Offc"/>
        <family val="2"/>
      </rPr>
      <t xml:space="preserve"> Umsatz pro Monat</t>
    </r>
  </si>
  <si>
    <r>
      <rPr>
        <sz val="9"/>
        <rFont val="Calibri"/>
        <family val="2"/>
      </rPr>
      <t>Ø</t>
    </r>
    <r>
      <rPr>
        <sz val="7.2"/>
        <rFont val="DIN Offc"/>
        <family val="2"/>
      </rPr>
      <t xml:space="preserve"> </t>
    </r>
    <r>
      <rPr>
        <sz val="9"/>
        <rFont val="DIN Offc"/>
        <family val="2"/>
      </rPr>
      <t>Budget pro Monat</t>
    </r>
  </si>
  <si>
    <t>Umsatz TOTAL</t>
  </si>
  <si>
    <t>Budget TOTAL</t>
  </si>
  <si>
    <t>Gesamt</t>
  </si>
  <si>
    <t>Jahr</t>
  </si>
  <si>
    <t>Ist</t>
  </si>
  <si>
    <t>2010</t>
  </si>
  <si>
    <t>INDEX 
in%</t>
  </si>
  <si>
    <t>MA Kosten in%</t>
  </si>
  <si>
    <t>TOTAL</t>
  </si>
  <si>
    <t>2022</t>
  </si>
  <si>
    <t>Umsatz Forecast</t>
  </si>
  <si>
    <t>Pavillon</t>
  </si>
  <si>
    <t>Hotel inkl. Fr</t>
  </si>
  <si>
    <t xml:space="preserve">Tagesumsätze </t>
  </si>
  <si>
    <t>Rest. geschlossen Corona</t>
  </si>
  <si>
    <t>Tagesumsätze</t>
  </si>
  <si>
    <t>Umsatz-Jahresvergleich Netto</t>
  </si>
  <si>
    <t>Monats- Umsatzentwicklung Brutto</t>
  </si>
  <si>
    <t>Hotel geschlossen</t>
  </si>
  <si>
    <t>bewölkt</t>
  </si>
  <si>
    <t>ziemlich sonnig</t>
  </si>
  <si>
    <t>sonnig</t>
  </si>
  <si>
    <t>Schneeschauer</t>
  </si>
  <si>
    <t>Karfreitag</t>
  </si>
  <si>
    <t>Ostern</t>
  </si>
  <si>
    <t>Ostermontag</t>
  </si>
  <si>
    <t>wechselnd bewölkt</t>
  </si>
  <si>
    <t>leicht bewölkt</t>
  </si>
  <si>
    <t>Regenschauer</t>
  </si>
  <si>
    <t>Regen</t>
  </si>
  <si>
    <t>veränderlich</t>
  </si>
  <si>
    <t>Pfingstmontag</t>
  </si>
  <si>
    <t>Pfingsten</t>
  </si>
  <si>
    <t>Auffahrt</t>
  </si>
  <si>
    <t>Hochnebel</t>
  </si>
  <si>
    <t>bedeckt</t>
  </si>
  <si>
    <t>sonnig, nachm. Gewitter</t>
  </si>
  <si>
    <t>sonnig, Jahrhundert Hagel</t>
  </si>
  <si>
    <t>sonnig, Regen</t>
  </si>
  <si>
    <t>Hochwasser</t>
  </si>
  <si>
    <t>regnerisch</t>
  </si>
  <si>
    <t>gewittrig</t>
  </si>
  <si>
    <t>leichter Regen</t>
  </si>
  <si>
    <t>hochnebel</t>
  </si>
  <si>
    <t>hochnebel/sonne</t>
  </si>
  <si>
    <t>regen/bewölkt</t>
  </si>
  <si>
    <t>nebel/sonne</t>
  </si>
  <si>
    <t>leichte Regenschauer</t>
  </si>
  <si>
    <t>Nebel</t>
  </si>
  <si>
    <t>Schneefall</t>
  </si>
  <si>
    <t>Durchschnitt</t>
  </si>
  <si>
    <t>teilweise sonnig</t>
  </si>
  <si>
    <t>Januar - 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</si>
</sst>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.0_ ;_ * \-#,##0.0_ ;_ * &quot;-&quot;??_ ;_ @_ "/>
    <numFmt numFmtId="165" formatCode="0.0"/>
    <numFmt numFmtId="166" formatCode="#,##0.0"/>
    <numFmt numFmtId="167" formatCode="0.00_ ;[Red]\-0.00\ "/>
    <numFmt numFmtId="168" formatCode="mmmm\ yyyy"/>
    <numFmt numFmtId="169" formatCode="_ * #,##0_ ;_ * \-#,##0_ ;_ * &quot;-&quot;??_ ;_ @_ 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Pluto Bold"/>
      <family val="2"/>
    </font>
    <font>
      <sz val="24"/>
      <color theme="1"/>
      <name val="Pluto Bold"/>
      <family val="2"/>
    </font>
    <font>
      <sz val="24"/>
      <color theme="1"/>
      <name val="DIN Offc Medium"/>
      <family val="2"/>
    </font>
    <font>
      <sz val="14"/>
      <color theme="1"/>
      <name val="DIN Offc Medium"/>
      <family val="2"/>
    </font>
    <font>
      <sz val="10"/>
      <color theme="1"/>
      <name val="DIN Offc"/>
      <family val="2"/>
    </font>
    <font>
      <b/>
      <sz val="14"/>
      <color theme="1"/>
      <name val="DIN Offc Medium"/>
      <family val="2"/>
    </font>
    <font>
      <b/>
      <sz val="14"/>
      <color theme="1"/>
      <name val="DIN Offc"/>
      <family val="2"/>
    </font>
    <font>
      <sz val="11"/>
      <color theme="1"/>
      <name val="DIN Offc"/>
      <family val="2"/>
    </font>
    <font>
      <sz val="11"/>
      <name val="DIN Offc Medium"/>
      <family val="2"/>
    </font>
    <font>
      <b/>
      <sz val="11"/>
      <name val="DIN Offc Medium"/>
      <family val="2"/>
    </font>
    <font>
      <b/>
      <sz val="11"/>
      <name val="Univers LT Std 47 Cn Lt"/>
      <family val="2"/>
    </font>
    <font>
      <sz val="11"/>
      <name val="DIN Offc"/>
      <family val="2"/>
    </font>
    <font>
      <sz val="10"/>
      <name val="DIN Offc"/>
      <family val="2"/>
    </font>
    <font>
      <b/>
      <sz val="11"/>
      <name val="DIN Offc"/>
      <family val="2"/>
    </font>
    <font>
      <b/>
      <sz val="11"/>
      <name val="Calibri"/>
      <family val="2"/>
    </font>
    <font>
      <b/>
      <sz val="11"/>
      <color theme="1"/>
      <name val="DIN Offc"/>
      <family val="2"/>
    </font>
    <font>
      <sz val="9"/>
      <name val="DIN Offc"/>
      <family val="2"/>
    </font>
    <font>
      <sz val="16"/>
      <color theme="1"/>
      <name val="DIN Offc Medium"/>
      <family val="2"/>
    </font>
    <font>
      <sz val="14"/>
      <color theme="1"/>
      <name val="DIN Offc"/>
      <family val="2"/>
    </font>
    <font>
      <b/>
      <sz val="10"/>
      <name val="DIN Offc"/>
      <family val="2"/>
    </font>
    <font>
      <sz val="10"/>
      <name val="Calibri"/>
      <family val="2"/>
    </font>
    <font>
      <sz val="9"/>
      <name val="Calibri"/>
      <family val="2"/>
    </font>
    <font>
      <sz val="7.2"/>
      <name val="DIN Offc"/>
      <family val="2"/>
    </font>
    <font>
      <b/>
      <sz val="24"/>
      <color theme="1"/>
      <name val="DIN Offc"/>
      <family val="2"/>
    </font>
    <font>
      <sz val="14"/>
      <name val="DIN Offc"/>
      <family val="2"/>
    </font>
    <font>
      <sz val="11"/>
      <color rgb="FF0070C0"/>
      <name val="DIN Offc"/>
      <family val="2"/>
    </font>
    <font>
      <b/>
      <sz val="9"/>
      <name val="DIN Offc"/>
      <family val="2"/>
    </font>
    <font>
      <sz val="11"/>
      <color rgb="FFFF0000"/>
      <name val="DIN Offc"/>
      <family val="2"/>
    </font>
    <font>
      <sz val="18"/>
      <color theme="1"/>
      <name val="DIN Offc Medium"/>
      <family val="2"/>
    </font>
    <font>
      <b/>
      <sz val="10"/>
      <color theme="1"/>
      <name val="DIN Offc"/>
      <family val="2"/>
    </font>
    <font>
      <sz val="8"/>
      <name val="DIN Off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DIN Offc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</cellStyleXfs>
  <cellXfs count="399">
    <xf numFmtId="0" fontId="0" fillId="0" borderId="0" xfId="0"/>
    <xf numFmtId="2" fontId="3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49" fontId="5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2" fontId="13" fillId="0" borderId="4" xfId="0" applyNumberFormat="1" applyFont="1" applyBorder="1" applyAlignment="1">
      <alignment horizontal="center" vertical="center"/>
    </xf>
    <xf numFmtId="17" fontId="11" fillId="0" borderId="5" xfId="0" applyNumberFormat="1" applyFont="1" applyBorder="1" applyAlignment="1">
      <alignment horizontal="center" vertical="center"/>
    </xf>
    <xf numFmtId="43" fontId="12" fillId="0" borderId="6" xfId="1" applyFont="1" applyFill="1" applyBorder="1" applyAlignment="1">
      <alignment horizontal="center" vertical="center"/>
    </xf>
    <xf numFmtId="43" fontId="11" fillId="0" borderId="7" xfId="1" applyFont="1" applyFill="1" applyBorder="1" applyAlignment="1">
      <alignment horizontal="center" vertical="center" wrapText="1"/>
    </xf>
    <xf numFmtId="43" fontId="11" fillId="0" borderId="6" xfId="1" applyFont="1" applyFill="1" applyBorder="1" applyAlignment="1">
      <alignment horizontal="center" vertical="center"/>
    </xf>
    <xf numFmtId="43" fontId="11" fillId="0" borderId="8" xfId="1" applyFont="1" applyFill="1" applyBorder="1" applyAlignment="1">
      <alignment horizontal="center" vertical="center"/>
    </xf>
    <xf numFmtId="2" fontId="14" fillId="0" borderId="12" xfId="1" applyNumberFormat="1" applyFont="1" applyBorder="1" applyAlignment="1">
      <alignment horizontal="center" vertical="center"/>
    </xf>
    <xf numFmtId="43" fontId="14" fillId="0" borderId="7" xfId="1" applyFont="1" applyBorder="1" applyAlignment="1">
      <alignment horizontal="center" vertical="center"/>
    </xf>
    <xf numFmtId="4" fontId="14" fillId="0" borderId="12" xfId="1" applyNumberFormat="1" applyFont="1" applyBorder="1" applyAlignment="1">
      <alignment vertical="center"/>
    </xf>
    <xf numFmtId="4" fontId="14" fillId="0" borderId="13" xfId="1" applyNumberFormat="1" applyFont="1" applyBorder="1" applyAlignment="1">
      <alignment vertical="center"/>
    </xf>
    <xf numFmtId="4" fontId="14" fillId="0" borderId="14" xfId="1" applyNumberFormat="1" applyFont="1" applyBorder="1" applyAlignment="1">
      <alignment vertical="center"/>
    </xf>
    <xf numFmtId="4" fontId="14" fillId="0" borderId="15" xfId="1" applyNumberFormat="1" applyFont="1" applyBorder="1" applyAlignment="1">
      <alignment vertical="center"/>
    </xf>
    <xf numFmtId="4" fontId="14" fillId="0" borderId="12" xfId="1" applyNumberFormat="1" applyFont="1" applyFill="1" applyBorder="1" applyAlignment="1">
      <alignment vertical="center"/>
    </xf>
    <xf numFmtId="164" fontId="15" fillId="0" borderId="16" xfId="1" applyNumberFormat="1" applyFont="1" applyBorder="1" applyAlignment="1">
      <alignment vertical="center"/>
    </xf>
    <xf numFmtId="49" fontId="15" fillId="0" borderId="17" xfId="1" applyNumberFormat="1" applyFont="1" applyBorder="1" applyAlignment="1">
      <alignment horizontal="center" vertical="center"/>
    </xf>
    <xf numFmtId="49" fontId="15" fillId="0" borderId="8" xfId="1" applyNumberFormat="1" applyFont="1" applyBorder="1" applyAlignment="1">
      <alignment horizontal="center" vertical="center"/>
    </xf>
    <xf numFmtId="1" fontId="14" fillId="4" borderId="12" xfId="1" applyNumberFormat="1" applyFont="1" applyFill="1" applyBorder="1" applyAlignment="1">
      <alignment horizontal="center" vertical="center"/>
    </xf>
    <xf numFmtId="43" fontId="14" fillId="4" borderId="7" xfId="1" applyFont="1" applyFill="1" applyBorder="1" applyAlignment="1">
      <alignment horizontal="center" vertical="center"/>
    </xf>
    <xf numFmtId="4" fontId="14" fillId="4" borderId="12" xfId="1" applyNumberFormat="1" applyFont="1" applyFill="1" applyBorder="1" applyAlignment="1">
      <alignment vertical="center"/>
    </xf>
    <xf numFmtId="4" fontId="14" fillId="4" borderId="13" xfId="1" applyNumberFormat="1" applyFont="1" applyFill="1" applyBorder="1" applyAlignment="1">
      <alignment vertical="center"/>
    </xf>
    <xf numFmtId="4" fontId="14" fillId="4" borderId="14" xfId="1" applyNumberFormat="1" applyFont="1" applyFill="1" applyBorder="1" applyAlignment="1">
      <alignment vertical="center"/>
    </xf>
    <xf numFmtId="4" fontId="14" fillId="4" borderId="15" xfId="1" applyNumberFormat="1" applyFont="1" applyFill="1" applyBorder="1" applyAlignment="1">
      <alignment vertical="center"/>
    </xf>
    <xf numFmtId="43" fontId="15" fillId="4" borderId="15" xfId="1" applyFont="1" applyFill="1" applyBorder="1" applyAlignment="1">
      <alignment horizontal="left" vertical="center"/>
    </xf>
    <xf numFmtId="164" fontId="15" fillId="4" borderId="16" xfId="1" applyNumberFormat="1" applyFont="1" applyFill="1" applyBorder="1" applyAlignment="1">
      <alignment horizontal="left" vertical="center"/>
    </xf>
    <xf numFmtId="49" fontId="15" fillId="4" borderId="17" xfId="1" applyNumberFormat="1" applyFont="1" applyFill="1" applyBorder="1" applyAlignment="1">
      <alignment horizontal="center" vertical="center"/>
    </xf>
    <xf numFmtId="49" fontId="15" fillId="4" borderId="8" xfId="1" applyNumberFormat="1" applyFont="1" applyFill="1" applyBorder="1" applyAlignment="1">
      <alignment horizontal="center" vertical="center"/>
    </xf>
    <xf numFmtId="43" fontId="16" fillId="5" borderId="18" xfId="1" applyFont="1" applyFill="1" applyBorder="1" applyAlignment="1">
      <alignment horizontal="right" vertical="center"/>
    </xf>
    <xf numFmtId="1" fontId="16" fillId="5" borderId="14" xfId="1" applyNumberFormat="1" applyFont="1" applyFill="1" applyBorder="1" applyAlignment="1">
      <alignment horizontal="left" vertical="center"/>
    </xf>
    <xf numFmtId="4" fontId="16" fillId="5" borderId="12" xfId="1" applyNumberFormat="1" applyFont="1" applyFill="1" applyBorder="1" applyAlignment="1">
      <alignment vertical="center"/>
    </xf>
    <xf numFmtId="4" fontId="16" fillId="5" borderId="13" xfId="1" applyNumberFormat="1" applyFont="1" applyFill="1" applyBorder="1" applyAlignment="1">
      <alignment vertical="center"/>
    </xf>
    <xf numFmtId="4" fontId="16" fillId="5" borderId="14" xfId="1" applyNumberFormat="1" applyFont="1" applyFill="1" applyBorder="1" applyAlignment="1">
      <alignment vertical="center"/>
    </xf>
    <xf numFmtId="4" fontId="16" fillId="5" borderId="15" xfId="1" applyNumberFormat="1" applyFont="1" applyFill="1" applyBorder="1" applyAlignment="1">
      <alignment vertical="center"/>
    </xf>
    <xf numFmtId="43" fontId="16" fillId="5" borderId="15" xfId="1" applyFont="1" applyFill="1" applyBorder="1" applyAlignment="1">
      <alignment horizontal="left" vertical="center"/>
    </xf>
    <xf numFmtId="164" fontId="16" fillId="5" borderId="16" xfId="1" applyNumberFormat="1" applyFont="1" applyFill="1" applyBorder="1" applyAlignment="1">
      <alignment horizontal="left" vertical="center"/>
    </xf>
    <xf numFmtId="49" fontId="15" fillId="5" borderId="17" xfId="1" applyNumberFormat="1" applyFont="1" applyFill="1" applyBorder="1" applyAlignment="1">
      <alignment horizontal="center" vertical="center"/>
    </xf>
    <xf numFmtId="49" fontId="15" fillId="5" borderId="14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" fontId="14" fillId="0" borderId="12" xfId="1" applyNumberFormat="1" applyFont="1" applyBorder="1" applyAlignment="1">
      <alignment horizontal="center" vertical="center"/>
    </xf>
    <xf numFmtId="43" fontId="15" fillId="0" borderId="15" xfId="1" applyFont="1" applyBorder="1" applyAlignment="1">
      <alignment horizontal="left" vertical="center"/>
    </xf>
    <xf numFmtId="164" fontId="15" fillId="0" borderId="16" xfId="1" applyNumberFormat="1" applyFont="1" applyBorder="1" applyAlignment="1">
      <alignment horizontal="left" vertical="center"/>
    </xf>
    <xf numFmtId="1" fontId="14" fillId="0" borderId="12" xfId="1" applyNumberFormat="1" applyFont="1" applyFill="1" applyBorder="1" applyAlignment="1">
      <alignment horizontal="center" vertical="center"/>
    </xf>
    <xf numFmtId="4" fontId="14" fillId="0" borderId="18" xfId="1" applyNumberFormat="1" applyFont="1" applyBorder="1" applyAlignment="1">
      <alignment vertical="center"/>
    </xf>
    <xf numFmtId="4" fontId="14" fillId="0" borderId="12" xfId="1" applyNumberFormat="1" applyFont="1" applyBorder="1" applyAlignment="1">
      <alignment horizontal="right" vertical="center"/>
    </xf>
    <xf numFmtId="43" fontId="15" fillId="0" borderId="15" xfId="1" applyFont="1" applyFill="1" applyBorder="1" applyAlignment="1">
      <alignment horizontal="left" vertical="center"/>
    </xf>
    <xf numFmtId="164" fontId="15" fillId="0" borderId="16" xfId="1" applyNumberFormat="1" applyFont="1" applyFill="1" applyBorder="1" applyAlignment="1">
      <alignment horizontal="left" vertical="center"/>
    </xf>
    <xf numFmtId="43" fontId="14" fillId="0" borderId="6" xfId="1" applyFont="1" applyBorder="1" applyAlignment="1">
      <alignment vertical="center"/>
    </xf>
    <xf numFmtId="43" fontId="14" fillId="0" borderId="13" xfId="1" applyFont="1" applyBorder="1" applyAlignment="1">
      <alignment horizontal="center" vertical="center"/>
    </xf>
    <xf numFmtId="43" fontId="14" fillId="0" borderId="12" xfId="1" applyFont="1" applyBorder="1" applyAlignment="1">
      <alignment vertical="center"/>
    </xf>
    <xf numFmtId="49" fontId="15" fillId="0" borderId="14" xfId="1" applyNumberFormat="1" applyFont="1" applyBorder="1" applyAlignment="1">
      <alignment horizontal="center" vertical="center"/>
    </xf>
    <xf numFmtId="43" fontId="14" fillId="4" borderId="12" xfId="1" applyFont="1" applyFill="1" applyBorder="1" applyAlignment="1">
      <alignment vertical="center"/>
    </xf>
    <xf numFmtId="49" fontId="15" fillId="4" borderId="14" xfId="1" applyNumberFormat="1" applyFont="1" applyFill="1" applyBorder="1" applyAlignment="1">
      <alignment horizontal="center" vertical="center"/>
    </xf>
    <xf numFmtId="43" fontId="14" fillId="4" borderId="13" xfId="1" applyFont="1" applyFill="1" applyBorder="1" applyAlignment="1">
      <alignment horizontal="center" vertical="center"/>
    </xf>
    <xf numFmtId="4" fontId="16" fillId="5" borderId="19" xfId="1" applyNumberFormat="1" applyFont="1" applyFill="1" applyBorder="1" applyAlignment="1">
      <alignment vertical="center"/>
    </xf>
    <xf numFmtId="4" fontId="16" fillId="5" borderId="20" xfId="1" applyNumberFormat="1" applyFont="1" applyFill="1" applyBorder="1" applyAlignment="1">
      <alignment vertical="center"/>
    </xf>
    <xf numFmtId="4" fontId="16" fillId="5" borderId="21" xfId="1" applyNumberFormat="1" applyFont="1" applyFill="1" applyBorder="1" applyAlignment="1">
      <alignment vertical="center"/>
    </xf>
    <xf numFmtId="43" fontId="16" fillId="5" borderId="21" xfId="1" applyFont="1" applyFill="1" applyBorder="1" applyAlignment="1">
      <alignment horizontal="left" vertical="center"/>
    </xf>
    <xf numFmtId="164" fontId="16" fillId="5" borderId="22" xfId="1" applyNumberFormat="1" applyFont="1" applyFill="1" applyBorder="1" applyAlignment="1">
      <alignment horizontal="left" vertical="center"/>
    </xf>
    <xf numFmtId="49" fontId="15" fillId="5" borderId="23" xfId="1" applyNumberFormat="1" applyFont="1" applyFill="1" applyBorder="1" applyAlignment="1">
      <alignment horizontal="center" vertical="center"/>
    </xf>
    <xf numFmtId="49" fontId="15" fillId="5" borderId="24" xfId="1" applyNumberFormat="1" applyFont="1" applyFill="1" applyBorder="1" applyAlignment="1">
      <alignment horizontal="center" vertical="center"/>
    </xf>
    <xf numFmtId="43" fontId="19" fillId="6" borderId="26" xfId="1" applyFont="1" applyFill="1" applyBorder="1" applyAlignment="1">
      <alignment horizontal="center" vertical="center"/>
    </xf>
    <xf numFmtId="43" fontId="16" fillId="6" borderId="25" xfId="1" applyFont="1" applyFill="1" applyBorder="1" applyAlignment="1">
      <alignment horizontal="left" vertical="center"/>
    </xf>
    <xf numFmtId="43" fontId="19" fillId="5" borderId="5" xfId="1" applyFont="1" applyFill="1" applyBorder="1" applyAlignment="1">
      <alignment horizontal="center" vertical="center"/>
    </xf>
    <xf numFmtId="4" fontId="14" fillId="5" borderId="4" xfId="1" applyNumberFormat="1" applyFont="1" applyFill="1" applyBorder="1" applyAlignment="1">
      <alignment vertical="center"/>
    </xf>
    <xf numFmtId="43" fontId="14" fillId="5" borderId="4" xfId="1" applyFont="1" applyFill="1" applyBorder="1" applyAlignment="1">
      <alignment horizontal="left" vertical="center"/>
    </xf>
    <xf numFmtId="43" fontId="19" fillId="5" borderId="32" xfId="1" applyFont="1" applyFill="1" applyBorder="1" applyAlignment="1">
      <alignment horizontal="center" vertical="center"/>
    </xf>
    <xf numFmtId="2" fontId="14" fillId="5" borderId="33" xfId="1" applyNumberFormat="1" applyFont="1" applyFill="1" applyBorder="1" applyAlignment="1">
      <alignment horizontal="left" vertical="center"/>
    </xf>
    <xf numFmtId="43" fontId="19" fillId="5" borderId="34" xfId="1" applyFont="1" applyFill="1" applyBorder="1" applyAlignment="1">
      <alignment horizontal="center" vertical="center"/>
    </xf>
    <xf numFmtId="4" fontId="14" fillId="5" borderId="35" xfId="1" applyNumberFormat="1" applyFont="1" applyFill="1" applyBorder="1" applyAlignment="1">
      <alignment vertical="center"/>
    </xf>
    <xf numFmtId="4" fontId="14" fillId="5" borderId="34" xfId="1" applyNumberFormat="1" applyFont="1" applyFill="1" applyBorder="1" applyAlignment="1">
      <alignment vertical="center"/>
    </xf>
    <xf numFmtId="4" fontId="14" fillId="5" borderId="36" xfId="1" applyNumberFormat="1" applyFont="1" applyFill="1" applyBorder="1" applyAlignment="1">
      <alignment vertical="center"/>
    </xf>
    <xf numFmtId="4" fontId="16" fillId="5" borderId="35" xfId="1" applyNumberFormat="1" applyFont="1" applyFill="1" applyBorder="1" applyAlignment="1">
      <alignment vertical="center"/>
    </xf>
    <xf numFmtId="43" fontId="14" fillId="5" borderId="33" xfId="1" applyFont="1" applyFill="1" applyBorder="1" applyAlignment="1">
      <alignment horizontal="left" vertical="center"/>
    </xf>
    <xf numFmtId="43" fontId="19" fillId="5" borderId="37" xfId="1" applyFont="1" applyFill="1" applyBorder="1" applyAlignment="1">
      <alignment horizontal="center" vertical="center"/>
    </xf>
    <xf numFmtId="4" fontId="16" fillId="5" borderId="38" xfId="1" applyNumberFormat="1" applyFont="1" applyFill="1" applyBorder="1" applyAlignment="1">
      <alignment vertical="center"/>
    </xf>
    <xf numFmtId="4" fontId="16" fillId="5" borderId="36" xfId="1" applyNumberFormat="1" applyFont="1" applyFill="1" applyBorder="1" applyAlignment="1">
      <alignment vertical="center"/>
    </xf>
    <xf numFmtId="2" fontId="18" fillId="0" borderId="18" xfId="0" applyNumberFormat="1" applyFont="1" applyBorder="1" applyAlignment="1">
      <alignment horizontal="left" vertical="center"/>
    </xf>
    <xf numFmtId="0" fontId="0" fillId="0" borderId="14" xfId="0" applyBorder="1" applyAlignment="1">
      <alignment vertical="center"/>
    </xf>
    <xf numFmtId="4" fontId="0" fillId="0" borderId="12" xfId="0" applyNumberFormat="1" applyBorder="1" applyAlignment="1">
      <alignment vertical="center"/>
    </xf>
    <xf numFmtId="4" fontId="0" fillId="0" borderId="13" xfId="0" applyNumberFormat="1" applyBorder="1" applyAlignment="1">
      <alignment vertical="center"/>
    </xf>
    <xf numFmtId="4" fontId="0" fillId="0" borderId="4" xfId="0" applyNumberFormat="1" applyBorder="1" applyAlignment="1">
      <alignment vertical="center"/>
    </xf>
    <xf numFmtId="4" fontId="0" fillId="0" borderId="5" xfId="0" applyNumberFormat="1" applyBorder="1" applyAlignment="1">
      <alignment vertical="center"/>
    </xf>
    <xf numFmtId="2" fontId="18" fillId="0" borderId="33" xfId="0" applyNumberFormat="1" applyFont="1" applyBorder="1" applyAlignment="1">
      <alignment horizontal="left" vertical="center"/>
    </xf>
    <xf numFmtId="0" fontId="0" fillId="0" borderId="36" xfId="0" applyBorder="1" applyAlignment="1">
      <alignment vertical="center"/>
    </xf>
    <xf numFmtId="2" fontId="0" fillId="0" borderId="35" xfId="0" applyNumberFormat="1" applyBorder="1" applyAlignment="1">
      <alignment vertical="center"/>
    </xf>
    <xf numFmtId="2" fontId="0" fillId="0" borderId="34" xfId="0" applyNumberForma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37" xfId="0" applyNumberFormat="1" applyBorder="1" applyAlignment="1">
      <alignment vertical="center"/>
    </xf>
    <xf numFmtId="4" fontId="14" fillId="0" borderId="17" xfId="1" applyNumberFormat="1" applyFont="1" applyBorder="1" applyAlignment="1">
      <alignment vertical="center"/>
    </xf>
    <xf numFmtId="4" fontId="14" fillId="4" borderId="17" xfId="1" applyNumberFormat="1" applyFont="1" applyFill="1" applyBorder="1" applyAlignment="1">
      <alignment vertical="center"/>
    </xf>
    <xf numFmtId="4" fontId="16" fillId="5" borderId="17" xfId="1" applyNumberFormat="1" applyFont="1" applyFill="1" applyBorder="1" applyAlignment="1">
      <alignment vertical="center"/>
    </xf>
    <xf numFmtId="4" fontId="14" fillId="5" borderId="50" xfId="1" applyNumberFormat="1" applyFont="1" applyFill="1" applyBorder="1" applyAlignment="1">
      <alignment vertical="center"/>
    </xf>
    <xf numFmtId="4" fontId="14" fillId="5" borderId="38" xfId="1" applyNumberFormat="1" applyFont="1" applyFill="1" applyBorder="1" applyAlignment="1">
      <alignment vertical="center"/>
    </xf>
    <xf numFmtId="43" fontId="12" fillId="0" borderId="11" xfId="1" applyFont="1" applyFill="1" applyBorder="1" applyAlignment="1">
      <alignment horizontal="center" vertical="center"/>
    </xf>
    <xf numFmtId="4" fontId="0" fillId="0" borderId="50" xfId="0" applyNumberFormat="1" applyBorder="1" applyAlignment="1">
      <alignment vertical="center"/>
    </xf>
    <xf numFmtId="2" fontId="0" fillId="0" borderId="38" xfId="0" applyNumberFormat="1" applyBorder="1" applyAlignment="1">
      <alignment vertical="center"/>
    </xf>
    <xf numFmtId="4" fontId="14" fillId="0" borderId="13" xfId="1" applyNumberFormat="1" applyFont="1" applyBorder="1" applyAlignment="1">
      <alignment horizontal="right" vertical="center"/>
    </xf>
    <xf numFmtId="4" fontId="14" fillId="4" borderId="13" xfId="1" applyNumberFormat="1" applyFont="1" applyFill="1" applyBorder="1" applyAlignment="1">
      <alignment horizontal="right" vertical="center"/>
    </xf>
    <xf numFmtId="4" fontId="0" fillId="0" borderId="3" xfId="0" applyNumberFormat="1" applyBorder="1" applyAlignment="1">
      <alignment vertical="center"/>
    </xf>
    <xf numFmtId="2" fontId="0" fillId="0" borderId="45" xfId="0" applyNumberFormat="1" applyBorder="1" applyAlignment="1">
      <alignment vertical="center"/>
    </xf>
    <xf numFmtId="4" fontId="14" fillId="2" borderId="12" xfId="1" applyNumberFormat="1" applyFont="1" applyFill="1" applyBorder="1" applyAlignment="1">
      <alignment vertical="center"/>
    </xf>
    <xf numFmtId="4" fontId="14" fillId="2" borderId="13" xfId="1" applyNumberFormat="1" applyFont="1" applyFill="1" applyBorder="1" applyAlignment="1">
      <alignment vertical="center"/>
    </xf>
    <xf numFmtId="43" fontId="14" fillId="0" borderId="44" xfId="1" applyFont="1" applyBorder="1" applyAlignment="1">
      <alignment horizontal="center" vertical="center"/>
    </xf>
    <xf numFmtId="43" fontId="14" fillId="4" borderId="44" xfId="1" applyFont="1" applyFill="1" applyBorder="1" applyAlignment="1">
      <alignment horizontal="center" vertical="center"/>
    </xf>
    <xf numFmtId="43" fontId="14" fillId="0" borderId="12" xfId="1" applyFont="1" applyBorder="1" applyAlignment="1">
      <alignment horizontal="center" vertical="center"/>
    </xf>
    <xf numFmtId="4" fontId="16" fillId="6" borderId="39" xfId="1" applyNumberFormat="1" applyFont="1" applyFill="1" applyBorder="1" applyAlignment="1">
      <alignment vertical="center"/>
    </xf>
    <xf numFmtId="43" fontId="14" fillId="4" borderId="6" xfId="1" applyFont="1" applyFill="1" applyBorder="1" applyAlignment="1">
      <alignment vertical="center"/>
    </xf>
    <xf numFmtId="43" fontId="15" fillId="0" borderId="17" xfId="1" applyFont="1" applyBorder="1" applyAlignment="1">
      <alignment vertical="center"/>
    </xf>
    <xf numFmtId="43" fontId="15" fillId="4" borderId="17" xfId="1" applyFont="1" applyFill="1" applyBorder="1" applyAlignment="1">
      <alignment horizontal="left" vertical="center"/>
    </xf>
    <xf numFmtId="43" fontId="16" fillId="5" borderId="17" xfId="1" applyFont="1" applyFill="1" applyBorder="1" applyAlignment="1">
      <alignment horizontal="left" vertical="center"/>
    </xf>
    <xf numFmtId="43" fontId="14" fillId="4" borderId="7" xfId="1" applyFont="1" applyFill="1" applyBorder="1" applyAlignment="1">
      <alignment vertical="center"/>
    </xf>
    <xf numFmtId="165" fontId="0" fillId="0" borderId="35" xfId="0" applyNumberFormat="1" applyBorder="1" applyAlignment="1">
      <alignment vertical="center"/>
    </xf>
    <xf numFmtId="4" fontId="2" fillId="0" borderId="12" xfId="0" applyNumberFormat="1" applyFont="1" applyBorder="1" applyAlignment="1">
      <alignment vertical="center"/>
    </xf>
    <xf numFmtId="165" fontId="2" fillId="0" borderId="35" xfId="0" applyNumberFormat="1" applyFont="1" applyBorder="1" applyAlignment="1">
      <alignment vertical="center"/>
    </xf>
    <xf numFmtId="43" fontId="19" fillId="5" borderId="43" xfId="1" applyFont="1" applyFill="1" applyBorder="1" applyAlignment="1">
      <alignment horizontal="center" vertical="center"/>
    </xf>
    <xf numFmtId="4" fontId="16" fillId="5" borderId="40" xfId="1" applyNumberFormat="1" applyFont="1" applyFill="1" applyBorder="1" applyAlignment="1">
      <alignment vertical="center"/>
    </xf>
    <xf numFmtId="4" fontId="16" fillId="5" borderId="41" xfId="1" applyNumberFormat="1" applyFont="1" applyFill="1" applyBorder="1" applyAlignment="1">
      <alignment vertical="center"/>
    </xf>
    <xf numFmtId="43" fontId="19" fillId="6" borderId="32" xfId="1" applyFont="1" applyFill="1" applyBorder="1" applyAlignment="1">
      <alignment horizontal="center" vertical="center"/>
    </xf>
    <xf numFmtId="4" fontId="14" fillId="6" borderId="50" xfId="1" applyNumberFormat="1" applyFont="1" applyFill="1" applyBorder="1" applyAlignment="1">
      <alignment vertical="center"/>
    </xf>
    <xf numFmtId="4" fontId="14" fillId="6" borderId="2" xfId="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" fontId="13" fillId="0" borderId="4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43" fontId="12" fillId="7" borderId="11" xfId="1" applyFont="1" applyFill="1" applyBorder="1" applyAlignment="1">
      <alignment horizontal="center" vertical="center"/>
    </xf>
    <xf numFmtId="43" fontId="11" fillId="7" borderId="7" xfId="1" applyFont="1" applyFill="1" applyBorder="1" applyAlignment="1">
      <alignment horizontal="center" vertical="center" wrapText="1"/>
    </xf>
    <xf numFmtId="43" fontId="14" fillId="7" borderId="6" xfId="1" applyFont="1" applyFill="1" applyBorder="1" applyAlignment="1">
      <alignment vertical="center"/>
    </xf>
    <xf numFmtId="43" fontId="14" fillId="7" borderId="13" xfId="1" applyFont="1" applyFill="1" applyBorder="1" applyAlignment="1">
      <alignment vertical="center"/>
    </xf>
    <xf numFmtId="4" fontId="2" fillId="7" borderId="12" xfId="0" applyNumberFormat="1" applyFont="1" applyFill="1" applyBorder="1" applyAlignment="1">
      <alignment vertical="center"/>
    </xf>
    <xf numFmtId="4" fontId="0" fillId="7" borderId="13" xfId="0" applyNumberFormat="1" applyFill="1" applyBorder="1" applyAlignment="1">
      <alignment vertical="center"/>
    </xf>
    <xf numFmtId="165" fontId="2" fillId="7" borderId="35" xfId="0" applyNumberFormat="1" applyFont="1" applyFill="1" applyBorder="1" applyAlignment="1">
      <alignment vertical="center"/>
    </xf>
    <xf numFmtId="2" fontId="0" fillId="7" borderId="34" xfId="0" applyNumberFormat="1" applyFill="1" applyBorder="1" applyAlignment="1">
      <alignment vertical="center"/>
    </xf>
    <xf numFmtId="43" fontId="14" fillId="7" borderId="12" xfId="1" applyFont="1" applyFill="1" applyBorder="1" applyAlignment="1">
      <alignment vertical="center"/>
    </xf>
    <xf numFmtId="4" fontId="16" fillId="6" borderId="4" xfId="1" applyNumberFormat="1" applyFont="1" applyFill="1" applyBorder="1" applyAlignment="1">
      <alignment vertical="center"/>
    </xf>
    <xf numFmtId="4" fontId="16" fillId="6" borderId="50" xfId="1" applyNumberFormat="1" applyFont="1" applyFill="1" applyBorder="1" applyAlignment="1">
      <alignment vertical="center"/>
    </xf>
    <xf numFmtId="4" fontId="14" fillId="7" borderId="12" xfId="1" applyNumberFormat="1" applyFont="1" applyFill="1" applyBorder="1" applyAlignment="1">
      <alignment vertical="center"/>
    </xf>
    <xf numFmtId="4" fontId="16" fillId="5" borderId="34" xfId="1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4" fillId="0" borderId="12" xfId="1" applyNumberFormat="1" applyFont="1" applyBorder="1" applyAlignment="1">
      <alignment horizontal="center" vertical="center"/>
    </xf>
    <xf numFmtId="49" fontId="14" fillId="0" borderId="7" xfId="1" applyNumberFormat="1" applyFont="1" applyBorder="1" applyAlignment="1">
      <alignment horizontal="center" vertical="center"/>
    </xf>
    <xf numFmtId="43" fontId="16" fillId="8" borderId="25" xfId="1" applyFont="1" applyFill="1" applyBorder="1" applyAlignment="1">
      <alignment horizontal="left" vertical="center"/>
    </xf>
    <xf numFmtId="43" fontId="19" fillId="8" borderId="26" xfId="1" applyFont="1" applyFill="1" applyBorder="1" applyAlignment="1">
      <alignment horizontal="center" vertical="center"/>
    </xf>
    <xf numFmtId="4" fontId="16" fillId="5" borderId="53" xfId="1" applyNumberFormat="1" applyFont="1" applyFill="1" applyBorder="1" applyAlignment="1">
      <alignment vertical="center"/>
    </xf>
    <xf numFmtId="4" fontId="16" fillId="9" borderId="39" xfId="1" applyNumberFormat="1" applyFont="1" applyFill="1" applyBorder="1" applyAlignment="1">
      <alignment vertical="center"/>
    </xf>
    <xf numFmtId="4" fontId="14" fillId="0" borderId="17" xfId="1" applyNumberFormat="1" applyFont="1" applyFill="1" applyBorder="1" applyAlignment="1">
      <alignment vertical="center"/>
    </xf>
    <xf numFmtId="4" fontId="16" fillId="5" borderId="54" xfId="1" applyNumberFormat="1" applyFont="1" applyFill="1" applyBorder="1" applyAlignment="1">
      <alignment vertical="center"/>
    </xf>
    <xf numFmtId="4" fontId="16" fillId="9" borderId="31" xfId="1" applyNumberFormat="1" applyFont="1" applyFill="1" applyBorder="1" applyAlignment="1">
      <alignment vertical="center"/>
    </xf>
    <xf numFmtId="4" fontId="14" fillId="3" borderId="12" xfId="1" applyNumberFormat="1" applyFont="1" applyFill="1" applyBorder="1" applyAlignment="1">
      <alignment vertical="center"/>
    </xf>
    <xf numFmtId="4" fontId="14" fillId="7" borderId="17" xfId="1" applyNumberFormat="1" applyFont="1" applyFill="1" applyBorder="1" applyAlignment="1">
      <alignment vertical="center"/>
    </xf>
    <xf numFmtId="4" fontId="16" fillId="11" borderId="39" xfId="1" applyNumberFormat="1" applyFont="1" applyFill="1" applyBorder="1" applyAlignment="1">
      <alignment vertical="center"/>
    </xf>
    <xf numFmtId="4" fontId="16" fillId="11" borderId="31" xfId="1" applyNumberFormat="1" applyFont="1" applyFill="1" applyBorder="1" applyAlignment="1">
      <alignment vertical="center"/>
    </xf>
    <xf numFmtId="4" fontId="16" fillId="12" borderId="39" xfId="1" applyNumberFormat="1" applyFont="1" applyFill="1" applyBorder="1" applyAlignment="1">
      <alignment vertical="center"/>
    </xf>
    <xf numFmtId="4" fontId="16" fillId="12" borderId="31" xfId="1" applyNumberFormat="1" applyFont="1" applyFill="1" applyBorder="1" applyAlignment="1">
      <alignment vertical="center"/>
    </xf>
    <xf numFmtId="4" fontId="16" fillId="6" borderId="31" xfId="1" applyNumberFormat="1" applyFont="1" applyFill="1" applyBorder="1" applyAlignment="1">
      <alignment vertical="center"/>
    </xf>
    <xf numFmtId="4" fontId="16" fillId="13" borderId="39" xfId="1" applyNumberFormat="1" applyFont="1" applyFill="1" applyBorder="1" applyAlignment="1">
      <alignment vertical="center"/>
    </xf>
    <xf numFmtId="4" fontId="16" fillId="13" borderId="31" xfId="1" applyNumberFormat="1" applyFont="1" applyFill="1" applyBorder="1" applyAlignment="1">
      <alignment vertical="center"/>
    </xf>
    <xf numFmtId="4" fontId="16" fillId="10" borderId="39" xfId="1" applyNumberFormat="1" applyFont="1" applyFill="1" applyBorder="1" applyAlignment="1">
      <alignment vertical="center"/>
    </xf>
    <xf numFmtId="4" fontId="16" fillId="10" borderId="31" xfId="1" applyNumberFormat="1" applyFont="1" applyFill="1" applyBorder="1" applyAlignment="1">
      <alignment vertical="center"/>
    </xf>
    <xf numFmtId="166" fontId="14" fillId="0" borderId="16" xfId="1" applyNumberFormat="1" applyFont="1" applyBorder="1" applyAlignment="1">
      <alignment vertical="center"/>
    </xf>
    <xf numFmtId="166" fontId="16" fillId="5" borderId="16" xfId="1" applyNumberFormat="1" applyFont="1" applyFill="1" applyBorder="1" applyAlignment="1">
      <alignment vertical="center"/>
    </xf>
    <xf numFmtId="43" fontId="16" fillId="5" borderId="54" xfId="1" applyFont="1" applyFill="1" applyBorder="1" applyAlignment="1">
      <alignment horizontal="left" vertical="center"/>
    </xf>
    <xf numFmtId="166" fontId="16" fillId="5" borderId="55" xfId="1" applyNumberFormat="1" applyFont="1" applyFill="1" applyBorder="1" applyAlignment="1">
      <alignment vertical="center"/>
    </xf>
    <xf numFmtId="49" fontId="15" fillId="5" borderId="52" xfId="1" applyNumberFormat="1" applyFont="1" applyFill="1" applyBorder="1" applyAlignment="1">
      <alignment horizontal="center" vertical="center"/>
    </xf>
    <xf numFmtId="166" fontId="16" fillId="8" borderId="30" xfId="1" applyNumberFormat="1" applyFont="1" applyFill="1" applyBorder="1" applyAlignment="1">
      <alignment vertical="center"/>
    </xf>
    <xf numFmtId="49" fontId="22" fillId="8" borderId="29" xfId="1" applyNumberFormat="1" applyFont="1" applyFill="1" applyBorder="1" applyAlignment="1">
      <alignment horizontal="center" vertical="center"/>
    </xf>
    <xf numFmtId="43" fontId="16" fillId="5" borderId="2" xfId="1" applyFont="1" applyFill="1" applyBorder="1" applyAlignment="1">
      <alignment vertical="center"/>
    </xf>
    <xf numFmtId="43" fontId="11" fillId="4" borderId="7" xfId="1" applyFont="1" applyFill="1" applyBorder="1" applyAlignment="1">
      <alignment horizontal="center" vertical="center" wrapText="1"/>
    </xf>
    <xf numFmtId="4" fontId="14" fillId="3" borderId="35" xfId="1" applyNumberFormat="1" applyFont="1" applyFill="1" applyBorder="1" applyAlignment="1">
      <alignment vertical="center"/>
    </xf>
    <xf numFmtId="43" fontId="16" fillId="6" borderId="4" xfId="1" applyFont="1" applyFill="1" applyBorder="1" applyAlignment="1">
      <alignment horizontal="left" vertical="center"/>
    </xf>
    <xf numFmtId="43" fontId="19" fillId="6" borderId="5" xfId="1" applyFont="1" applyFill="1" applyBorder="1" applyAlignment="1">
      <alignment horizontal="center" vertical="center"/>
    </xf>
    <xf numFmtId="4" fontId="16" fillId="6" borderId="5" xfId="1" applyNumberFormat="1" applyFont="1" applyFill="1" applyBorder="1" applyAlignment="1">
      <alignment vertical="center"/>
    </xf>
    <xf numFmtId="43" fontId="15" fillId="6" borderId="18" xfId="1" applyFont="1" applyFill="1" applyBorder="1" applyAlignment="1">
      <alignment horizontal="left" vertical="center"/>
    </xf>
    <xf numFmtId="43" fontId="19" fillId="6" borderId="14" xfId="1" applyFont="1" applyFill="1" applyBorder="1" applyAlignment="1">
      <alignment horizontal="center" vertical="center"/>
    </xf>
    <xf numFmtId="4" fontId="14" fillId="6" borderId="12" xfId="1" applyNumberFormat="1" applyFont="1" applyFill="1" applyBorder="1" applyAlignment="1">
      <alignment vertical="center"/>
    </xf>
    <xf numFmtId="43" fontId="19" fillId="5" borderId="6" xfId="1" applyFont="1" applyFill="1" applyBorder="1" applyAlignment="1">
      <alignment horizontal="left" vertical="center"/>
    </xf>
    <xf numFmtId="43" fontId="19" fillId="5" borderId="7" xfId="1" applyFont="1" applyFill="1" applyBorder="1" applyAlignment="1">
      <alignment horizontal="center" vertical="center"/>
    </xf>
    <xf numFmtId="4" fontId="14" fillId="5" borderId="12" xfId="1" applyNumberFormat="1" applyFont="1" applyFill="1" applyBorder="1" applyAlignment="1">
      <alignment vertical="center"/>
    </xf>
    <xf numFmtId="43" fontId="19" fillId="5" borderId="33" xfId="1" applyFont="1" applyFill="1" applyBorder="1" applyAlignment="1">
      <alignment horizontal="left" vertical="center"/>
    </xf>
    <xf numFmtId="43" fontId="19" fillId="0" borderId="0" xfId="1" applyFont="1" applyFill="1" applyBorder="1" applyAlignment="1">
      <alignment horizontal="left" vertical="center"/>
    </xf>
    <xf numFmtId="43" fontId="19" fillId="0" borderId="0" xfId="1" applyFont="1" applyFill="1" applyBorder="1" applyAlignment="1">
      <alignment horizontal="center" vertical="center"/>
    </xf>
    <xf numFmtId="4" fontId="14" fillId="0" borderId="0" xfId="1" applyNumberFormat="1" applyFont="1" applyFill="1" applyBorder="1" applyAlignment="1">
      <alignment vertical="center"/>
    </xf>
    <xf numFmtId="4" fontId="16" fillId="0" borderId="0" xfId="1" applyNumberFormat="1" applyFont="1" applyFill="1" applyBorder="1" applyAlignment="1">
      <alignment vertical="center"/>
    </xf>
    <xf numFmtId="43" fontId="19" fillId="5" borderId="42" xfId="1" applyFont="1" applyFill="1" applyBorder="1" applyAlignment="1">
      <alignment horizontal="left" vertical="center"/>
    </xf>
    <xf numFmtId="4" fontId="14" fillId="6" borderId="17" xfId="1" applyNumberFormat="1" applyFont="1" applyFill="1" applyBorder="1" applyAlignment="1">
      <alignment vertical="center"/>
    </xf>
    <xf numFmtId="4" fontId="14" fillId="5" borderId="17" xfId="1" applyNumberFormat="1" applyFont="1" applyFill="1" applyBorder="1" applyAlignment="1">
      <alignment vertical="center"/>
    </xf>
    <xf numFmtId="4" fontId="0" fillId="0" borderId="17" xfId="0" applyNumberFormat="1" applyBorder="1" applyAlignment="1">
      <alignment vertical="center"/>
    </xf>
    <xf numFmtId="4" fontId="14" fillId="7" borderId="35" xfId="1" applyNumberFormat="1" applyFont="1" applyFill="1" applyBorder="1" applyAlignment="1">
      <alignment vertical="center"/>
    </xf>
    <xf numFmtId="4" fontId="14" fillId="4" borderId="38" xfId="1" applyNumberFormat="1" applyFont="1" applyFill="1" applyBorder="1" applyAlignment="1">
      <alignment vertical="center"/>
    </xf>
    <xf numFmtId="43" fontId="12" fillId="7" borderId="6" xfId="1" applyFont="1" applyFill="1" applyBorder="1" applyAlignment="1">
      <alignment horizontal="center" vertical="center"/>
    </xf>
    <xf numFmtId="4" fontId="14" fillId="7" borderId="14" xfId="1" applyNumberFormat="1" applyFont="1" applyFill="1" applyBorder="1" applyAlignment="1">
      <alignment vertical="center"/>
    </xf>
    <xf numFmtId="4" fontId="14" fillId="7" borderId="36" xfId="1" applyNumberFormat="1" applyFont="1" applyFill="1" applyBorder="1" applyAlignment="1">
      <alignment vertical="center"/>
    </xf>
    <xf numFmtId="4" fontId="16" fillId="6" borderId="2" xfId="1" applyNumberFormat="1" applyFont="1" applyFill="1" applyBorder="1" applyAlignment="1">
      <alignment vertical="center"/>
    </xf>
    <xf numFmtId="4" fontId="14" fillId="6" borderId="14" xfId="1" applyNumberFormat="1" applyFont="1" applyFill="1" applyBorder="1" applyAlignment="1">
      <alignment vertical="center"/>
    </xf>
    <xf numFmtId="4" fontId="14" fillId="5" borderId="14" xfId="1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0" fillId="0" borderId="48" xfId="0" applyBorder="1" applyAlignment="1">
      <alignment vertical="center"/>
    </xf>
    <xf numFmtId="0" fontId="0" fillId="0" borderId="45" xfId="0" applyBorder="1" applyAlignment="1">
      <alignment vertical="center"/>
    </xf>
    <xf numFmtId="4" fontId="16" fillId="6" borderId="32" xfId="1" applyNumberFormat="1" applyFont="1" applyFill="1" applyBorder="1" applyAlignment="1">
      <alignment vertical="center"/>
    </xf>
    <xf numFmtId="4" fontId="14" fillId="5" borderId="37" xfId="1" applyNumberFormat="1" applyFont="1" applyFill="1" applyBorder="1" applyAlignment="1">
      <alignment vertical="center"/>
    </xf>
    <xf numFmtId="4" fontId="0" fillId="0" borderId="16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3" fontId="16" fillId="0" borderId="0" xfId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43" fontId="14" fillId="0" borderId="0" xfId="1" applyFont="1" applyFill="1" applyAlignment="1">
      <alignment vertical="center"/>
    </xf>
    <xf numFmtId="43" fontId="14" fillId="0" borderId="0" xfId="1" applyFont="1" applyAlignment="1">
      <alignment vertical="center"/>
    </xf>
    <xf numFmtId="43" fontId="16" fillId="0" borderId="0" xfId="1" applyFont="1" applyAlignment="1">
      <alignment vertical="center"/>
    </xf>
    <xf numFmtId="0" fontId="14" fillId="0" borderId="0" xfId="0" applyFont="1" applyAlignment="1">
      <alignment horizontal="center" vertical="center"/>
    </xf>
    <xf numFmtId="4" fontId="14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167" fontId="27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26" fillId="0" borderId="0" xfId="0" applyFont="1" applyAlignment="1">
      <alignment horizontal="left" vertical="center"/>
    </xf>
    <xf numFmtId="17" fontId="16" fillId="5" borderId="28" xfId="0" applyNumberFormat="1" applyFont="1" applyFill="1" applyBorder="1" applyAlignment="1">
      <alignment horizontal="center" vertical="center"/>
    </xf>
    <xf numFmtId="17" fontId="16" fillId="5" borderId="9" xfId="0" applyNumberFormat="1" applyFont="1" applyFill="1" applyBorder="1" applyAlignment="1">
      <alignment horizontal="center" vertical="center"/>
    </xf>
    <xf numFmtId="43" fontId="14" fillId="0" borderId="8" xfId="1" applyFont="1" applyBorder="1" applyAlignment="1">
      <alignment horizontal="left" vertical="center"/>
    </xf>
    <xf numFmtId="43" fontId="14" fillId="0" borderId="14" xfId="1" applyFont="1" applyBorder="1" applyAlignment="1">
      <alignment horizontal="left" vertical="center"/>
    </xf>
    <xf numFmtId="43" fontId="14" fillId="0" borderId="29" xfId="1" applyFont="1" applyBorder="1" applyAlignment="1">
      <alignment horizontal="left" vertical="center"/>
    </xf>
    <xf numFmtId="4" fontId="14" fillId="0" borderId="11" xfId="1" applyNumberFormat="1" applyFont="1" applyBorder="1" applyAlignment="1">
      <alignment vertical="center"/>
    </xf>
    <xf numFmtId="43" fontId="14" fillId="7" borderId="11" xfId="1" applyFont="1" applyFill="1" applyBorder="1" applyAlignment="1">
      <alignment vertical="center"/>
    </xf>
    <xf numFmtId="43" fontId="28" fillId="7" borderId="17" xfId="1" applyFont="1" applyFill="1" applyBorder="1" applyAlignment="1">
      <alignment vertical="center"/>
    </xf>
    <xf numFmtId="43" fontId="14" fillId="7" borderId="17" xfId="1" applyFont="1" applyFill="1" applyBorder="1" applyAlignment="1">
      <alignment vertical="center"/>
    </xf>
    <xf numFmtId="43" fontId="16" fillId="7" borderId="11" xfId="1" applyFont="1" applyFill="1" applyBorder="1" applyAlignment="1">
      <alignment vertical="center"/>
    </xf>
    <xf numFmtId="43" fontId="16" fillId="6" borderId="39" xfId="1" applyFont="1" applyFill="1" applyBorder="1" applyAlignment="1">
      <alignment horizontal="center" vertical="center" wrapText="1"/>
    </xf>
    <xf numFmtId="3" fontId="16" fillId="6" borderId="31" xfId="1" applyNumberFormat="1" applyFont="1" applyFill="1" applyBorder="1" applyAlignment="1">
      <alignment vertical="center"/>
    </xf>
    <xf numFmtId="3" fontId="16" fillId="6" borderId="58" xfId="1" applyNumberFormat="1" applyFont="1" applyFill="1" applyBorder="1" applyAlignment="1">
      <alignment vertical="center"/>
    </xf>
    <xf numFmtId="43" fontId="14" fillId="3" borderId="31" xfId="1" applyFont="1" applyFill="1" applyBorder="1" applyAlignment="1">
      <alignment vertical="center"/>
    </xf>
    <xf numFmtId="4" fontId="16" fillId="4" borderId="17" xfId="1" applyNumberFormat="1" applyFont="1" applyFill="1" applyBorder="1" applyAlignment="1">
      <alignment vertical="center"/>
    </xf>
    <xf numFmtId="4" fontId="16" fillId="4" borderId="15" xfId="1" applyNumberFormat="1" applyFont="1" applyFill="1" applyBorder="1" applyAlignment="1">
      <alignment vertical="center"/>
    </xf>
    <xf numFmtId="49" fontId="16" fillId="5" borderId="12" xfId="1" applyNumberFormat="1" applyFont="1" applyFill="1" applyBorder="1" applyAlignment="1">
      <alignment horizontal="center" vertical="center"/>
    </xf>
    <xf numFmtId="49" fontId="16" fillId="5" borderId="6" xfId="1" applyNumberFormat="1" applyFont="1" applyFill="1" applyBorder="1" applyAlignment="1">
      <alignment horizontal="center" vertical="center"/>
    </xf>
    <xf numFmtId="4" fontId="14" fillId="0" borderId="23" xfId="1" applyNumberFormat="1" applyFont="1" applyBorder="1" applyAlignment="1">
      <alignment vertical="center"/>
    </xf>
    <xf numFmtId="4" fontId="14" fillId="0" borderId="21" xfId="1" applyNumberFormat="1" applyFont="1" applyBorder="1" applyAlignment="1">
      <alignment vertical="center"/>
    </xf>
    <xf numFmtId="43" fontId="14" fillId="7" borderId="23" xfId="1" applyFont="1" applyFill="1" applyBorder="1" applyAlignment="1">
      <alignment vertical="center"/>
    </xf>
    <xf numFmtId="43" fontId="14" fillId="0" borderId="24" xfId="1" applyFont="1" applyBorder="1" applyAlignment="1">
      <alignment horizontal="left" vertical="center"/>
    </xf>
    <xf numFmtId="43" fontId="16" fillId="7" borderId="19" xfId="1" applyFont="1" applyFill="1" applyBorder="1" applyAlignment="1">
      <alignment horizontal="left" vertical="center"/>
    </xf>
    <xf numFmtId="43" fontId="29" fillId="7" borderId="20" xfId="1" applyFont="1" applyFill="1" applyBorder="1" applyAlignment="1">
      <alignment horizontal="center" vertical="center"/>
    </xf>
    <xf numFmtId="4" fontId="16" fillId="7" borderId="42" xfId="1" applyNumberFormat="1" applyFont="1" applyFill="1" applyBorder="1" applyAlignment="1">
      <alignment vertical="center"/>
    </xf>
    <xf numFmtId="4" fontId="16" fillId="7" borderId="40" xfId="1" applyNumberFormat="1" applyFont="1" applyFill="1" applyBorder="1" applyAlignment="1">
      <alignment vertical="center"/>
    </xf>
    <xf numFmtId="2" fontId="16" fillId="6" borderId="4" xfId="1" applyNumberFormat="1" applyFont="1" applyFill="1" applyBorder="1" applyAlignment="1">
      <alignment horizontal="left" vertical="center"/>
    </xf>
    <xf numFmtId="43" fontId="14" fillId="5" borderId="59" xfId="1" applyFont="1" applyFill="1" applyBorder="1" applyAlignment="1">
      <alignment horizontal="left" vertical="center"/>
    </xf>
    <xf numFmtId="43" fontId="16" fillId="7" borderId="35" xfId="1" applyFont="1" applyFill="1" applyBorder="1" applyAlignment="1">
      <alignment horizontal="left" vertical="center"/>
    </xf>
    <xf numFmtId="43" fontId="19" fillId="7" borderId="37" xfId="1" applyFont="1" applyFill="1" applyBorder="1" applyAlignment="1">
      <alignment horizontal="center" vertical="center"/>
    </xf>
    <xf numFmtId="4" fontId="14" fillId="7" borderId="38" xfId="1" applyNumberFormat="1" applyFont="1" applyFill="1" applyBorder="1" applyAlignment="1">
      <alignment vertical="center"/>
    </xf>
    <xf numFmtId="2" fontId="14" fillId="5" borderId="59" xfId="1" applyNumberFormat="1" applyFont="1" applyFill="1" applyBorder="1" applyAlignment="1">
      <alignment horizontal="left" vertical="center"/>
    </xf>
    <xf numFmtId="43" fontId="19" fillId="5" borderId="60" xfId="1" applyFont="1" applyFill="1" applyBorder="1" applyAlignment="1">
      <alignment horizontal="center" vertical="center"/>
    </xf>
    <xf numFmtId="43" fontId="29" fillId="7" borderId="34" xfId="1" applyFont="1" applyFill="1" applyBorder="1" applyAlignment="1">
      <alignment horizontal="center" vertical="center"/>
    </xf>
    <xf numFmtId="43" fontId="16" fillId="7" borderId="42" xfId="1" applyFont="1" applyFill="1" applyBorder="1" applyAlignment="1">
      <alignment horizontal="left" vertical="center"/>
    </xf>
    <xf numFmtId="43" fontId="29" fillId="7" borderId="60" xfId="1" applyFont="1" applyFill="1" applyBorder="1" applyAlignment="1">
      <alignment horizontal="center" vertical="center"/>
    </xf>
    <xf numFmtId="4" fontId="14" fillId="5" borderId="42" xfId="1" applyNumberFormat="1" applyFont="1" applyFill="1" applyBorder="1" applyAlignment="1">
      <alignment vertical="center"/>
    </xf>
    <xf numFmtId="4" fontId="14" fillId="5" borderId="60" xfId="1" applyNumberFormat="1" applyFont="1" applyFill="1" applyBorder="1" applyAlignment="1">
      <alignment vertical="center"/>
    </xf>
    <xf numFmtId="43" fontId="30" fillId="7" borderId="17" xfId="1" applyFont="1" applyFill="1" applyBorder="1" applyAlignment="1">
      <alignment vertical="center"/>
    </xf>
    <xf numFmtId="43" fontId="16" fillId="6" borderId="17" xfId="1" applyFont="1" applyFill="1" applyBorder="1" applyAlignment="1">
      <alignment vertical="center"/>
    </xf>
    <xf numFmtId="43" fontId="16" fillId="6" borderId="11" xfId="1" applyFont="1" applyFill="1" applyBorder="1" applyAlignment="1">
      <alignment vertical="center"/>
    </xf>
    <xf numFmtId="43" fontId="16" fillId="6" borderId="23" xfId="1" applyFont="1" applyFill="1" applyBorder="1" applyAlignment="1">
      <alignment vertical="center"/>
    </xf>
    <xf numFmtId="43" fontId="14" fillId="4" borderId="12" xfId="1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26" fillId="0" borderId="0" xfId="2" applyFont="1" applyAlignment="1">
      <alignment vertical="center"/>
    </xf>
    <xf numFmtId="0" fontId="10" fillId="0" borderId="0" xfId="2" applyAlignment="1">
      <alignment vertical="center"/>
    </xf>
    <xf numFmtId="14" fontId="10" fillId="0" borderId="0" xfId="2" applyNumberFormat="1" applyAlignment="1">
      <alignment horizontal="center" vertical="center"/>
    </xf>
    <xf numFmtId="0" fontId="10" fillId="0" borderId="0" xfId="2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18" fillId="14" borderId="61" xfId="2" applyFont="1" applyFill="1" applyBorder="1" applyAlignment="1">
      <alignment horizontal="center" vertical="center"/>
    </xf>
    <xf numFmtId="0" fontId="18" fillId="14" borderId="4" xfId="2" applyFont="1" applyFill="1" applyBorder="1" applyAlignment="1">
      <alignment horizontal="center" vertical="center"/>
    </xf>
    <xf numFmtId="0" fontId="32" fillId="14" borderId="27" xfId="2" applyFont="1" applyFill="1" applyBorder="1" applyAlignment="1">
      <alignment horizontal="center" vertical="center"/>
    </xf>
    <xf numFmtId="0" fontId="21" fillId="0" borderId="0" xfId="2" applyFont="1" applyAlignment="1">
      <alignment vertical="center"/>
    </xf>
    <xf numFmtId="169" fontId="14" fillId="3" borderId="62" xfId="2" applyNumberFormat="1" applyFont="1" applyFill="1" applyBorder="1" applyAlignment="1">
      <alignment vertical="center"/>
    </xf>
    <xf numFmtId="169" fontId="14" fillId="0" borderId="12" xfId="2" applyNumberFormat="1" applyFont="1" applyBorder="1" applyAlignment="1">
      <alignment vertical="center"/>
    </xf>
    <xf numFmtId="4" fontId="15" fillId="0" borderId="13" xfId="3" applyNumberFormat="1" applyFont="1" applyFill="1" applyBorder="1" applyAlignment="1">
      <alignment vertical="center"/>
    </xf>
    <xf numFmtId="4" fontId="7" fillId="0" borderId="14" xfId="3" applyNumberFormat="1" applyFont="1" applyFill="1" applyBorder="1" applyAlignment="1">
      <alignment vertical="center"/>
    </xf>
    <xf numFmtId="3" fontId="14" fillId="0" borderId="17" xfId="3" applyNumberFormat="1" applyFont="1" applyFill="1" applyBorder="1" applyAlignment="1">
      <alignment vertical="center"/>
    </xf>
    <xf numFmtId="4" fontId="15" fillId="0" borderId="14" xfId="3" applyNumberFormat="1" applyFont="1" applyFill="1" applyBorder="1" applyAlignment="1">
      <alignment vertical="center"/>
    </xf>
    <xf numFmtId="0" fontId="18" fillId="0" borderId="0" xfId="2" applyFont="1" applyAlignment="1">
      <alignment vertical="center"/>
    </xf>
    <xf numFmtId="169" fontId="14" fillId="0" borderId="62" xfId="2" applyNumberFormat="1" applyFont="1" applyBorder="1" applyAlignment="1">
      <alignment vertical="center"/>
    </xf>
    <xf numFmtId="3" fontId="14" fillId="0" borderId="12" xfId="2" applyNumberFormat="1" applyFont="1" applyBorder="1" applyAlignment="1">
      <alignment vertical="center"/>
    </xf>
    <xf numFmtId="169" fontId="14" fillId="3" borderId="12" xfId="2" applyNumberFormat="1" applyFont="1" applyFill="1" applyBorder="1" applyAlignment="1">
      <alignment vertical="center"/>
    </xf>
    <xf numFmtId="169" fontId="14" fillId="0" borderId="64" xfId="2" applyNumberFormat="1" applyFont="1" applyBorder="1" applyAlignment="1">
      <alignment vertical="center"/>
    </xf>
    <xf numFmtId="4" fontId="15" fillId="0" borderId="34" xfId="3" applyNumberFormat="1" applyFont="1" applyFill="1" applyBorder="1" applyAlignment="1">
      <alignment vertical="center"/>
    </xf>
    <xf numFmtId="169" fontId="14" fillId="0" borderId="35" xfId="2" applyNumberFormat="1" applyFont="1" applyBorder="1" applyAlignment="1">
      <alignment vertical="center"/>
    </xf>
    <xf numFmtId="3" fontId="14" fillId="0" borderId="35" xfId="2" applyNumberFormat="1" applyFont="1" applyBorder="1" applyAlignment="1">
      <alignment vertical="center"/>
    </xf>
    <xf numFmtId="4" fontId="15" fillId="0" borderId="52" xfId="3" applyNumberFormat="1" applyFont="1" applyFill="1" applyBorder="1" applyAlignment="1">
      <alignment vertical="center"/>
    </xf>
    <xf numFmtId="43" fontId="16" fillId="6" borderId="4" xfId="3" applyFont="1" applyFill="1" applyBorder="1" applyAlignment="1">
      <alignment horizontal="left" vertical="center"/>
    </xf>
    <xf numFmtId="43" fontId="19" fillId="6" borderId="32" xfId="3" applyFont="1" applyFill="1" applyBorder="1" applyAlignment="1">
      <alignment horizontal="center" vertical="center"/>
    </xf>
    <xf numFmtId="4" fontId="14" fillId="6" borderId="65" xfId="3" applyNumberFormat="1" applyFont="1" applyFill="1" applyBorder="1" applyAlignment="1">
      <alignment vertical="center"/>
    </xf>
    <xf numFmtId="4" fontId="14" fillId="6" borderId="4" xfId="3" applyNumberFormat="1" applyFont="1" applyFill="1" applyBorder="1" applyAlignment="1">
      <alignment vertical="center"/>
    </xf>
    <xf numFmtId="4" fontId="22" fillId="6" borderId="2" xfId="3" applyNumberFormat="1" applyFont="1" applyFill="1" applyBorder="1" applyAlignment="1">
      <alignment vertical="center"/>
    </xf>
    <xf numFmtId="4" fontId="14" fillId="6" borderId="50" xfId="3" applyNumberFormat="1" applyFont="1" applyFill="1" applyBorder="1" applyAlignment="1">
      <alignment vertical="center"/>
    </xf>
    <xf numFmtId="43" fontId="16" fillId="7" borderId="42" xfId="3" applyFont="1" applyFill="1" applyBorder="1" applyAlignment="1">
      <alignment horizontal="left" vertical="center"/>
    </xf>
    <xf numFmtId="43" fontId="19" fillId="7" borderId="43" xfId="3" applyFont="1" applyFill="1" applyBorder="1" applyAlignment="1">
      <alignment horizontal="center" vertical="center"/>
    </xf>
    <xf numFmtId="4" fontId="14" fillId="7" borderId="42" xfId="3" applyNumberFormat="1" applyFont="1" applyFill="1" applyBorder="1" applyAlignment="1">
      <alignment vertical="center"/>
    </xf>
    <xf numFmtId="4" fontId="22" fillId="7" borderId="41" xfId="3" applyNumberFormat="1" applyFont="1" applyFill="1" applyBorder="1" applyAlignment="1">
      <alignment vertical="center"/>
    </xf>
    <xf numFmtId="0" fontId="18" fillId="5" borderId="61" xfId="2" applyFont="1" applyFill="1" applyBorder="1" applyAlignment="1">
      <alignment horizontal="center" vertical="center"/>
    </xf>
    <xf numFmtId="0" fontId="18" fillId="5" borderId="4" xfId="2" applyFont="1" applyFill="1" applyBorder="1" applyAlignment="1">
      <alignment horizontal="center" vertical="center"/>
    </xf>
    <xf numFmtId="0" fontId="32" fillId="5" borderId="27" xfId="2" applyFont="1" applyFill="1" applyBorder="1" applyAlignment="1">
      <alignment horizontal="center" vertical="center"/>
    </xf>
    <xf numFmtId="3" fontId="14" fillId="0" borderId="62" xfId="3" applyNumberFormat="1" applyFont="1" applyFill="1" applyBorder="1" applyAlignment="1">
      <alignment vertical="center"/>
    </xf>
    <xf numFmtId="3" fontId="14" fillId="0" borderId="12" xfId="3" applyNumberFormat="1" applyFont="1" applyFill="1" applyBorder="1" applyAlignment="1">
      <alignment vertical="center"/>
    </xf>
    <xf numFmtId="3" fontId="14" fillId="0" borderId="66" xfId="3" applyNumberFormat="1" applyFont="1" applyFill="1" applyBorder="1" applyAlignment="1">
      <alignment vertical="center"/>
    </xf>
    <xf numFmtId="3" fontId="14" fillId="0" borderId="53" xfId="3" applyNumberFormat="1" applyFont="1" applyFill="1" applyBorder="1" applyAlignment="1">
      <alignment vertical="center"/>
    </xf>
    <xf numFmtId="43" fontId="16" fillId="6" borderId="39" xfId="3" applyFont="1" applyFill="1" applyBorder="1" applyAlignment="1">
      <alignment horizontal="left" vertical="center"/>
    </xf>
    <xf numFmtId="43" fontId="19" fillId="6" borderId="30" xfId="3" applyFont="1" applyFill="1" applyBorder="1" applyAlignment="1">
      <alignment horizontal="center" vertical="center"/>
    </xf>
    <xf numFmtId="4" fontId="14" fillId="6" borderId="67" xfId="3" applyNumberFormat="1" applyFont="1" applyFill="1" applyBorder="1" applyAlignment="1">
      <alignment vertical="center"/>
    </xf>
    <xf numFmtId="4" fontId="14" fillId="6" borderId="39" xfId="3" applyNumberFormat="1" applyFont="1" applyFill="1" applyBorder="1" applyAlignment="1">
      <alignment vertical="center"/>
    </xf>
    <xf numFmtId="4" fontId="22" fillId="6" borderId="29" xfId="3" applyNumberFormat="1" applyFont="1" applyFill="1" applyBorder="1" applyAlignment="1">
      <alignment vertical="center"/>
    </xf>
    <xf numFmtId="4" fontId="14" fillId="6" borderId="31" xfId="3" applyNumberFormat="1" applyFont="1" applyFill="1" applyBorder="1" applyAlignment="1">
      <alignment vertical="center"/>
    </xf>
    <xf numFmtId="3" fontId="14" fillId="0" borderId="35" xfId="3" applyNumberFormat="1" applyFont="1" applyFill="1" applyBorder="1" applyAlignment="1">
      <alignment vertical="center"/>
    </xf>
    <xf numFmtId="43" fontId="16" fillId="0" borderId="0" xfId="3" applyFont="1" applyFill="1" applyBorder="1" applyAlignment="1">
      <alignment horizontal="left" vertical="center"/>
    </xf>
    <xf numFmtId="43" fontId="19" fillId="0" borderId="0" xfId="3" applyFont="1" applyFill="1" applyBorder="1" applyAlignment="1">
      <alignment horizontal="center" vertical="center"/>
    </xf>
    <xf numFmtId="4" fontId="14" fillId="0" borderId="0" xfId="3" applyNumberFormat="1" applyFont="1" applyFill="1" applyBorder="1" applyAlignment="1">
      <alignment vertical="center"/>
    </xf>
    <xf numFmtId="4" fontId="22" fillId="0" borderId="0" xfId="3" applyNumberFormat="1" applyFont="1" applyFill="1" applyBorder="1" applyAlignment="1">
      <alignment vertical="center"/>
    </xf>
    <xf numFmtId="4" fontId="33" fillId="0" borderId="14" xfId="3" applyNumberFormat="1" applyFont="1" applyFill="1" applyBorder="1" applyAlignment="1">
      <alignment vertical="center"/>
    </xf>
    <xf numFmtId="4" fontId="33" fillId="0" borderId="52" xfId="3" applyNumberFormat="1" applyFont="1" applyFill="1" applyBorder="1" applyAlignment="1">
      <alignment vertical="center"/>
    </xf>
    <xf numFmtId="3" fontId="14" fillId="0" borderId="6" xfId="2" applyNumberFormat="1" applyFont="1" applyBorder="1" applyAlignment="1">
      <alignment horizontal="right" vertical="center"/>
    </xf>
    <xf numFmtId="3" fontId="14" fillId="0" borderId="12" xfId="2" applyNumberFormat="1" applyFont="1" applyBorder="1" applyAlignment="1">
      <alignment horizontal="right" vertical="center"/>
    </xf>
    <xf numFmtId="3" fontId="14" fillId="0" borderId="35" xfId="2" applyNumberFormat="1" applyFont="1" applyBorder="1" applyAlignment="1">
      <alignment horizontal="right" vertical="center"/>
    </xf>
    <xf numFmtId="4" fontId="14" fillId="6" borderId="42" xfId="3" applyNumberFormat="1" applyFont="1" applyFill="1" applyBorder="1" applyAlignment="1">
      <alignment vertical="center"/>
    </xf>
    <xf numFmtId="49" fontId="15" fillId="0" borderId="8" xfId="1" applyNumberFormat="1" applyFont="1" applyBorder="1" applyAlignment="1">
      <alignment horizontal="left" vertical="center"/>
    </xf>
    <xf numFmtId="43" fontId="14" fillId="0" borderId="0" xfId="1" applyFont="1" applyFill="1" applyAlignment="1">
      <alignment horizontal="center" vertical="center"/>
    </xf>
    <xf numFmtId="4" fontId="14" fillId="4" borderId="12" xfId="1" applyNumberFormat="1" applyFont="1" applyFill="1" applyBorder="1" applyAlignment="1">
      <alignment horizontal="right" vertical="center"/>
    </xf>
    <xf numFmtId="4" fontId="14" fillId="0" borderId="13" xfId="1" applyNumberFormat="1" applyFont="1" applyFill="1" applyBorder="1" applyAlignment="1">
      <alignment vertical="center"/>
    </xf>
    <xf numFmtId="43" fontId="14" fillId="7" borderId="7" xfId="1" applyFont="1" applyFill="1" applyBorder="1" applyAlignment="1">
      <alignment vertical="center"/>
    </xf>
    <xf numFmtId="4" fontId="14" fillId="0" borderId="14" xfId="1" applyNumberFormat="1" applyFont="1" applyFill="1" applyBorder="1" applyAlignment="1">
      <alignment vertical="center"/>
    </xf>
    <xf numFmtId="43" fontId="14" fillId="0" borderId="12" xfId="1" applyFont="1" applyFill="1" applyBorder="1" applyAlignment="1">
      <alignment horizontal="center" vertical="center"/>
    </xf>
    <xf numFmtId="43" fontId="14" fillId="0" borderId="44" xfId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4" fontId="16" fillId="4" borderId="13" xfId="1" applyNumberFormat="1" applyFont="1" applyFill="1" applyBorder="1" applyAlignment="1">
      <alignment vertical="center"/>
    </xf>
    <xf numFmtId="3" fontId="16" fillId="15" borderId="31" xfId="1" applyNumberFormat="1" applyFont="1" applyFill="1" applyBorder="1" applyAlignment="1">
      <alignment vertical="center"/>
    </xf>
    <xf numFmtId="49" fontId="14" fillId="0" borderId="18" xfId="1" applyNumberFormat="1" applyFont="1" applyBorder="1" applyAlignment="1">
      <alignment horizontal="center" vertical="center"/>
    </xf>
    <xf numFmtId="49" fontId="14" fillId="0" borderId="8" xfId="1" applyNumberFormat="1" applyFont="1" applyBorder="1" applyAlignment="1">
      <alignment horizontal="center" vertical="center"/>
    </xf>
    <xf numFmtId="4" fontId="18" fillId="0" borderId="0" xfId="0" applyNumberFormat="1" applyFont="1" applyAlignment="1">
      <alignment vertical="center"/>
    </xf>
    <xf numFmtId="168" fontId="31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3" fontId="11" fillId="0" borderId="1" xfId="1" applyFont="1" applyFill="1" applyBorder="1" applyAlignment="1">
      <alignment horizontal="center" vertical="center" wrapText="1"/>
    </xf>
    <xf numFmtId="43" fontId="11" fillId="0" borderId="2" xfId="1" applyFont="1" applyFill="1" applyBorder="1" applyAlignment="1">
      <alignment horizontal="center" vertical="center" wrapText="1"/>
    </xf>
    <xf numFmtId="43" fontId="12" fillId="7" borderId="1" xfId="1" applyFont="1" applyFill="1" applyBorder="1" applyAlignment="1">
      <alignment horizontal="center" vertical="center" wrapText="1"/>
    </xf>
    <xf numFmtId="43" fontId="12" fillId="7" borderId="2" xfId="1" applyFont="1" applyFill="1" applyBorder="1" applyAlignment="1">
      <alignment horizontal="center" vertical="center" wrapText="1"/>
    </xf>
    <xf numFmtId="43" fontId="11" fillId="0" borderId="10" xfId="1" applyFont="1" applyFill="1" applyBorder="1" applyAlignment="1">
      <alignment horizontal="center" vertical="center"/>
    </xf>
    <xf numFmtId="43" fontId="11" fillId="0" borderId="11" xfId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43" fontId="16" fillId="5" borderId="18" xfId="1" applyFont="1" applyFill="1" applyBorder="1" applyAlignment="1">
      <alignment horizontal="left" vertical="center"/>
    </xf>
    <xf numFmtId="43" fontId="16" fillId="5" borderId="14" xfId="1" applyFont="1" applyFill="1" applyBorder="1" applyAlignment="1">
      <alignment horizontal="left" vertical="center"/>
    </xf>
    <xf numFmtId="0" fontId="9" fillId="0" borderId="5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43" fontId="11" fillId="4" borderId="10" xfId="1" applyFont="1" applyFill="1" applyBorder="1" applyAlignment="1">
      <alignment horizontal="center" vertical="center"/>
    </xf>
    <xf numFmtId="43" fontId="11" fillId="4" borderId="8" xfId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43" fontId="16" fillId="5" borderId="51" xfId="1" applyFont="1" applyFill="1" applyBorder="1" applyAlignment="1">
      <alignment horizontal="left" vertical="center"/>
    </xf>
    <xf numFmtId="43" fontId="16" fillId="5" borderId="52" xfId="1" applyFont="1" applyFill="1" applyBorder="1" applyAlignment="1">
      <alignment horizontal="left" vertical="center"/>
    </xf>
    <xf numFmtId="43" fontId="16" fillId="0" borderId="18" xfId="1" applyFont="1" applyFill="1" applyBorder="1" applyAlignment="1">
      <alignment horizontal="left" vertical="center"/>
    </xf>
    <xf numFmtId="43" fontId="16" fillId="0" borderId="14" xfId="1" applyFont="1" applyFill="1" applyBorder="1" applyAlignment="1">
      <alignment horizontal="left" vertical="center"/>
    </xf>
    <xf numFmtId="43" fontId="16" fillId="0" borderId="51" xfId="1" applyFont="1" applyFill="1" applyBorder="1" applyAlignment="1">
      <alignment horizontal="left" vertical="center"/>
    </xf>
    <xf numFmtId="43" fontId="16" fillId="0" borderId="52" xfId="1" applyFont="1" applyFill="1" applyBorder="1" applyAlignment="1">
      <alignment horizontal="left" vertical="center"/>
    </xf>
    <xf numFmtId="17" fontId="13" fillId="0" borderId="1" xfId="0" applyNumberFormat="1" applyFont="1" applyBorder="1" applyAlignment="1">
      <alignment horizontal="center" vertical="center"/>
    </xf>
    <xf numFmtId="17" fontId="13" fillId="0" borderId="2" xfId="0" applyNumberFormat="1" applyFont="1" applyBorder="1" applyAlignment="1">
      <alignment horizontal="center" vertical="center"/>
    </xf>
    <xf numFmtId="17" fontId="16" fillId="0" borderId="47" xfId="0" applyNumberFormat="1" applyFont="1" applyBorder="1" applyAlignment="1">
      <alignment horizontal="center" vertical="center"/>
    </xf>
    <xf numFmtId="17" fontId="16" fillId="0" borderId="46" xfId="0" applyNumberFormat="1" applyFont="1" applyBorder="1" applyAlignment="1">
      <alignment horizontal="center" vertical="center"/>
    </xf>
    <xf numFmtId="43" fontId="16" fillId="7" borderId="49" xfId="1" applyFont="1" applyFill="1" applyBorder="1" applyAlignment="1">
      <alignment horizontal="center" vertical="center" wrapText="1"/>
    </xf>
    <xf numFmtId="43" fontId="16" fillId="7" borderId="11" xfId="1" applyFont="1" applyFill="1" applyBorder="1" applyAlignment="1">
      <alignment horizontal="center" vertical="center" wrapText="1"/>
    </xf>
    <xf numFmtId="17" fontId="16" fillId="0" borderId="27" xfId="0" applyNumberFormat="1" applyFont="1" applyBorder="1" applyAlignment="1">
      <alignment horizontal="center" vertical="center" wrapText="1"/>
    </xf>
    <xf numFmtId="17" fontId="16" fillId="0" borderId="8" xfId="0" applyNumberFormat="1" applyFont="1" applyBorder="1" applyAlignment="1">
      <alignment horizontal="center" vertical="center" wrapText="1"/>
    </xf>
    <xf numFmtId="43" fontId="16" fillId="0" borderId="18" xfId="3" applyFont="1" applyFill="1" applyBorder="1" applyAlignment="1">
      <alignment horizontal="left" vertical="center"/>
    </xf>
    <xf numFmtId="43" fontId="16" fillId="0" borderId="48" xfId="3" applyFont="1" applyFill="1" applyBorder="1" applyAlignment="1">
      <alignment horizontal="left" vertical="center"/>
    </xf>
    <xf numFmtId="43" fontId="16" fillId="0" borderId="51" xfId="3" applyFont="1" applyFill="1" applyBorder="1" applyAlignment="1">
      <alignment horizontal="left" vertical="center"/>
    </xf>
    <xf numFmtId="43" fontId="16" fillId="0" borderId="63" xfId="3" applyFont="1" applyFill="1" applyBorder="1" applyAlignment="1">
      <alignment horizontal="left" vertical="center"/>
    </xf>
    <xf numFmtId="0" fontId="9" fillId="5" borderId="1" xfId="2" applyFont="1" applyFill="1" applyBorder="1" applyAlignment="1">
      <alignment horizontal="left" vertical="center"/>
    </xf>
    <xf numFmtId="0" fontId="9" fillId="5" borderId="3" xfId="2" applyFont="1" applyFill="1" applyBorder="1" applyAlignment="1">
      <alignment horizontal="left" vertical="center"/>
    </xf>
    <xf numFmtId="43" fontId="16" fillId="0" borderId="46" xfId="3" applyFont="1" applyFill="1" applyBorder="1" applyAlignment="1">
      <alignment horizontal="left" vertical="center"/>
    </xf>
    <xf numFmtId="43" fontId="16" fillId="0" borderId="44" xfId="3" applyFont="1" applyFill="1" applyBorder="1" applyAlignment="1">
      <alignment horizontal="left" vertical="center"/>
    </xf>
    <xf numFmtId="0" fontId="9" fillId="5" borderId="2" xfId="2" applyFont="1" applyFill="1" applyBorder="1" applyAlignment="1">
      <alignment horizontal="left" vertical="center"/>
    </xf>
    <xf numFmtId="43" fontId="16" fillId="0" borderId="14" xfId="3" applyFont="1" applyFill="1" applyBorder="1" applyAlignment="1">
      <alignment horizontal="left" vertical="center"/>
    </xf>
    <xf numFmtId="0" fontId="9" fillId="14" borderId="1" xfId="2" applyFont="1" applyFill="1" applyBorder="1" applyAlignment="1">
      <alignment horizontal="left" vertical="center"/>
    </xf>
    <xf numFmtId="0" fontId="9" fillId="14" borderId="3" xfId="2" applyFont="1" applyFill="1" applyBorder="1" applyAlignment="1">
      <alignment horizontal="left" vertical="center"/>
    </xf>
    <xf numFmtId="0" fontId="36" fillId="0" borderId="1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</cellXfs>
  <cellStyles count="4">
    <cellStyle name="Komma" xfId="1" builtinId="3"/>
    <cellStyle name="Komma 2" xfId="3" xr:uid="{00000000-0005-0000-0000-000001000000}"/>
    <cellStyle name="Standard" xfId="0" builtinId="0"/>
    <cellStyle name="Standard 2" xfId="2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5"/>
  <sheetViews>
    <sheetView tabSelected="1" zoomScale="90" zoomScaleNormal="90" workbookViewId="0">
      <selection activeCell="C3" sqref="C3:D3"/>
    </sheetView>
  </sheetViews>
  <sheetFormatPr baseColWidth="10" defaultColWidth="11.5" defaultRowHeight="15"/>
  <cols>
    <col min="1" max="1" width="9.33203125" style="94" customWidth="1"/>
    <col min="2" max="2" width="9.1640625" style="2" customWidth="1"/>
    <col min="3" max="3" width="11.6640625" style="2" customWidth="1"/>
    <col min="4" max="4" width="12.33203125" style="2" bestFit="1" customWidth="1"/>
    <col min="5" max="6" width="11.6640625" style="2" customWidth="1"/>
    <col min="7" max="10" width="11.6640625" style="6" customWidth="1"/>
    <col min="11" max="16" width="11.6640625" style="2" customWidth="1"/>
    <col min="17" max="17" width="12.6640625" style="2" customWidth="1"/>
    <col min="18" max="18" width="14.1640625" style="2" bestFit="1" customWidth="1"/>
    <col min="19" max="20" width="11.6640625" style="2" customWidth="1"/>
    <col min="21" max="22" width="12.6640625" style="2" customWidth="1"/>
    <col min="23" max="23" width="18.6640625" style="2" customWidth="1"/>
    <col min="24" max="24" width="5.6640625" style="2" customWidth="1"/>
    <col min="25" max="25" width="5.1640625" style="4" customWidth="1"/>
    <col min="26" max="26" width="24.33203125" style="4" bestFit="1" customWidth="1"/>
    <col min="27" max="16384" width="11.5" style="2"/>
  </cols>
  <sheetData>
    <row r="1" spans="1:26" ht="34.25" customHeight="1">
      <c r="A1" s="1" t="s">
        <v>120</v>
      </c>
      <c r="G1" s="2"/>
      <c r="H1" s="343">
        <v>44197</v>
      </c>
      <c r="I1" s="343"/>
      <c r="J1" s="343"/>
      <c r="K1" s="343"/>
    </row>
    <row r="2" spans="1:26" ht="19" thickBot="1">
      <c r="A2" s="5"/>
    </row>
    <row r="3" spans="1:26" s="8" customFormat="1" ht="61.5" customHeight="1" thickBot="1">
      <c r="A3" s="7"/>
      <c r="C3" s="397" t="s">
        <v>21</v>
      </c>
      <c r="D3" s="398"/>
      <c r="E3" s="344" t="s">
        <v>24</v>
      </c>
      <c r="F3" s="345"/>
      <c r="G3" s="344" t="s">
        <v>25</v>
      </c>
      <c r="H3" s="345"/>
      <c r="I3" s="344" t="s">
        <v>118</v>
      </c>
      <c r="J3" s="345"/>
      <c r="K3" s="344" t="s">
        <v>26</v>
      </c>
      <c r="L3" s="345"/>
      <c r="M3" s="344" t="s">
        <v>31</v>
      </c>
      <c r="N3" s="345"/>
      <c r="O3" s="352" t="s">
        <v>2</v>
      </c>
      <c r="P3" s="352"/>
      <c r="Q3" s="346" t="s">
        <v>30</v>
      </c>
      <c r="R3" s="347"/>
      <c r="S3" s="344" t="s">
        <v>27</v>
      </c>
      <c r="T3" s="345"/>
      <c r="U3" s="348" t="s">
        <v>28</v>
      </c>
      <c r="V3" s="349"/>
      <c r="W3" s="344" t="s">
        <v>0</v>
      </c>
      <c r="X3" s="352"/>
      <c r="Y3" s="352"/>
      <c r="Z3" s="345"/>
    </row>
    <row r="4" spans="1:26" s="4" customFormat="1" ht="18.5" customHeight="1">
      <c r="A4" s="9" t="s">
        <v>1</v>
      </c>
      <c r="B4" s="10"/>
      <c r="C4" s="11" t="s">
        <v>23</v>
      </c>
      <c r="D4" s="12" t="s">
        <v>22</v>
      </c>
      <c r="E4" s="11" t="s">
        <v>23</v>
      </c>
      <c r="F4" s="12" t="s">
        <v>22</v>
      </c>
      <c r="G4" s="11" t="s">
        <v>23</v>
      </c>
      <c r="H4" s="12" t="s">
        <v>22</v>
      </c>
      <c r="I4" s="11" t="s">
        <v>23</v>
      </c>
      <c r="J4" s="12" t="s">
        <v>22</v>
      </c>
      <c r="K4" s="11" t="s">
        <v>23</v>
      </c>
      <c r="L4" s="12" t="s">
        <v>22</v>
      </c>
      <c r="M4" s="11" t="s">
        <v>23</v>
      </c>
      <c r="N4" s="12" t="s">
        <v>22</v>
      </c>
      <c r="O4" s="101" t="s">
        <v>23</v>
      </c>
      <c r="P4" s="12" t="s">
        <v>22</v>
      </c>
      <c r="Q4" s="101" t="s">
        <v>23</v>
      </c>
      <c r="R4" s="12" t="s">
        <v>22</v>
      </c>
      <c r="S4" s="11" t="s">
        <v>23</v>
      </c>
      <c r="T4" s="12" t="s">
        <v>22</v>
      </c>
      <c r="U4" s="133" t="s">
        <v>23</v>
      </c>
      <c r="V4" s="134" t="s">
        <v>22</v>
      </c>
      <c r="W4" s="13" t="s">
        <v>3</v>
      </c>
      <c r="X4" s="350" t="s">
        <v>4</v>
      </c>
      <c r="Y4" s="351"/>
      <c r="Z4" s="14" t="s">
        <v>5</v>
      </c>
    </row>
    <row r="5" spans="1:26" ht="18.5" customHeight="1">
      <c r="A5" s="15" t="s">
        <v>6</v>
      </c>
      <c r="B5" s="16" t="s">
        <v>7</v>
      </c>
      <c r="C5" s="17">
        <v>1620.2</v>
      </c>
      <c r="D5" s="18">
        <v>2096.7741900000001</v>
      </c>
      <c r="E5" s="17">
        <v>0</v>
      </c>
      <c r="F5" s="19">
        <v>29.032250000000001</v>
      </c>
      <c r="G5" s="20">
        <v>0</v>
      </c>
      <c r="H5" s="19">
        <v>56.451599999999999</v>
      </c>
      <c r="I5" s="20">
        <v>0</v>
      </c>
      <c r="J5" s="19">
        <v>0</v>
      </c>
      <c r="K5" s="17">
        <v>0</v>
      </c>
      <c r="L5" s="104">
        <v>306.45159999999998</v>
      </c>
      <c r="M5" s="108">
        <v>0</v>
      </c>
      <c r="N5" s="109">
        <v>137.0967</v>
      </c>
      <c r="O5" s="108">
        <v>1808</v>
      </c>
      <c r="P5" s="109">
        <v>385.48379999999997</v>
      </c>
      <c r="Q5" s="112">
        <f>SUM(C5+E5+G5+I5+K5+M5+O5)</f>
        <v>3428.2</v>
      </c>
      <c r="R5" s="110">
        <f>SUM(D5+F5+H5+J5+L5+N5+P5)</f>
        <v>3011.2901400000001</v>
      </c>
      <c r="S5" s="108"/>
      <c r="T5" s="109"/>
      <c r="U5" s="141">
        <f>SUM(Q5+S5)</f>
        <v>3428.2</v>
      </c>
      <c r="V5" s="136">
        <f>SUM(R5+T5)</f>
        <v>3011.2901400000001</v>
      </c>
      <c r="W5" s="115"/>
      <c r="X5" s="22"/>
      <c r="Y5" s="23" t="s">
        <v>8</v>
      </c>
      <c r="Z5" s="329" t="s">
        <v>121</v>
      </c>
    </row>
    <row r="6" spans="1:26" ht="18.5" customHeight="1">
      <c r="A6" s="25">
        <f>SUM(A5+1)</f>
        <v>2</v>
      </c>
      <c r="B6" s="26" t="s">
        <v>9</v>
      </c>
      <c r="C6" s="27">
        <v>872.9</v>
      </c>
      <c r="D6" s="18">
        <v>2096.7741900000001</v>
      </c>
      <c r="E6" s="27">
        <v>0</v>
      </c>
      <c r="F6" s="29">
        <v>29.032250000000001</v>
      </c>
      <c r="G6" s="30">
        <v>0</v>
      </c>
      <c r="H6" s="29">
        <v>56.451599999999999</v>
      </c>
      <c r="I6" s="30">
        <v>0</v>
      </c>
      <c r="J6" s="29">
        <v>0</v>
      </c>
      <c r="K6" s="27">
        <v>0</v>
      </c>
      <c r="L6" s="105">
        <v>306.45159999999998</v>
      </c>
      <c r="M6" s="27">
        <v>0</v>
      </c>
      <c r="N6" s="28">
        <v>137.0967</v>
      </c>
      <c r="O6" s="27">
        <v>1522</v>
      </c>
      <c r="P6" s="28">
        <v>385.48379999999997</v>
      </c>
      <c r="Q6" s="268">
        <f>SUM(C6+E6+G6+I6+K6+M6+O6)</f>
        <v>2394.9</v>
      </c>
      <c r="R6" s="111">
        <f t="shared" ref="R6:R7" si="0">SUM(D6+F6+H6+J6+L6+N6+P6)</f>
        <v>3011.2901400000001</v>
      </c>
      <c r="S6" s="27"/>
      <c r="T6" s="28"/>
      <c r="U6" s="114">
        <f t="shared" ref="U6:U7" si="1">SUM(Q6+S6)</f>
        <v>2394.9</v>
      </c>
      <c r="V6" s="118">
        <f t="shared" ref="V6:V7" si="2">SUM(R6+T6)</f>
        <v>3011.2901400000001</v>
      </c>
      <c r="W6" s="116"/>
      <c r="X6" s="32"/>
      <c r="Y6" s="33" t="s">
        <v>8</v>
      </c>
      <c r="Z6" s="34" t="s">
        <v>121</v>
      </c>
    </row>
    <row r="7" spans="1:26" ht="18.5" customHeight="1">
      <c r="A7" s="25">
        <f>SUM(A6+1)</f>
        <v>3</v>
      </c>
      <c r="B7" s="26" t="s">
        <v>10</v>
      </c>
      <c r="C7" s="27">
        <v>0</v>
      </c>
      <c r="D7" s="18">
        <v>2096.7741900000001</v>
      </c>
      <c r="E7" s="27">
        <v>0</v>
      </c>
      <c r="F7" s="29">
        <v>29.032250000000001</v>
      </c>
      <c r="G7" s="30">
        <v>0</v>
      </c>
      <c r="H7" s="29">
        <v>56.451599999999999</v>
      </c>
      <c r="I7" s="30">
        <v>0</v>
      </c>
      <c r="J7" s="29">
        <v>0</v>
      </c>
      <c r="K7" s="27">
        <v>0</v>
      </c>
      <c r="L7" s="105">
        <v>306.45159999999998</v>
      </c>
      <c r="M7" s="27">
        <v>0</v>
      </c>
      <c r="N7" s="28">
        <v>137.0967</v>
      </c>
      <c r="O7" s="27">
        <v>257.60000000000002</v>
      </c>
      <c r="P7" s="28">
        <v>385.48379999999997</v>
      </c>
      <c r="Q7" s="268">
        <f t="shared" ref="Q7" si="3">SUM(C7+E7+G7+I7+K7+M7+O7)</f>
        <v>257.60000000000002</v>
      </c>
      <c r="R7" s="111">
        <f t="shared" si="0"/>
        <v>3011.2901400000001</v>
      </c>
      <c r="S7" s="27"/>
      <c r="T7" s="28"/>
      <c r="U7" s="114">
        <f t="shared" si="1"/>
        <v>257.60000000000002</v>
      </c>
      <c r="V7" s="118">
        <f t="shared" si="2"/>
        <v>3011.2901400000001</v>
      </c>
      <c r="W7" s="116"/>
      <c r="X7" s="32"/>
      <c r="Y7" s="33" t="s">
        <v>8</v>
      </c>
      <c r="Z7" s="34" t="s">
        <v>121</v>
      </c>
    </row>
    <row r="8" spans="1:26" s="45" customFormat="1" ht="18.5" customHeight="1">
      <c r="A8" s="35" t="s">
        <v>11</v>
      </c>
      <c r="B8" s="36">
        <v>1</v>
      </c>
      <c r="C8" s="37">
        <f t="shared" ref="C8:N8" si="4">SUM(C5:C7)</f>
        <v>2493.1</v>
      </c>
      <c r="D8" s="38">
        <f t="shared" si="4"/>
        <v>6290.3225700000003</v>
      </c>
      <c r="E8" s="37">
        <f t="shared" si="4"/>
        <v>0</v>
      </c>
      <c r="F8" s="39">
        <f t="shared" si="4"/>
        <v>87.09675</v>
      </c>
      <c r="G8" s="40">
        <f t="shared" si="4"/>
        <v>0</v>
      </c>
      <c r="H8" s="39">
        <f t="shared" ref="H8:J8" si="5">SUM(H5:H7)</f>
        <v>169.35480000000001</v>
      </c>
      <c r="I8" s="40">
        <f>SUM(I5:I7)</f>
        <v>0</v>
      </c>
      <c r="J8" s="39">
        <f t="shared" si="5"/>
        <v>0</v>
      </c>
      <c r="K8" s="37">
        <f t="shared" si="4"/>
        <v>0</v>
      </c>
      <c r="L8" s="38">
        <f t="shared" si="4"/>
        <v>919.35479999999995</v>
      </c>
      <c r="M8" s="37">
        <f t="shared" si="4"/>
        <v>0</v>
      </c>
      <c r="N8" s="38">
        <f t="shared" si="4"/>
        <v>411.2901</v>
      </c>
      <c r="O8" s="37">
        <f t="shared" ref="O8:R8" si="6">SUM(O5:O7)</f>
        <v>3587.6</v>
      </c>
      <c r="P8" s="38">
        <f t="shared" si="6"/>
        <v>1156.4513999999999</v>
      </c>
      <c r="Q8" s="37">
        <f t="shared" si="6"/>
        <v>6080.7000000000007</v>
      </c>
      <c r="R8" s="38">
        <f t="shared" si="6"/>
        <v>9033.8704199999993</v>
      </c>
      <c r="S8" s="37">
        <f t="shared" ref="S8:V8" si="7">SUM(S5:S7)</f>
        <v>0</v>
      </c>
      <c r="T8" s="38">
        <f t="shared" si="7"/>
        <v>0</v>
      </c>
      <c r="U8" s="37">
        <f t="shared" si="7"/>
        <v>6080.7000000000007</v>
      </c>
      <c r="V8" s="38">
        <f t="shared" si="7"/>
        <v>9033.8704199999993</v>
      </c>
      <c r="W8" s="117" t="s">
        <v>12</v>
      </c>
      <c r="X8" s="42">
        <f>SUM(X5:X7)/5</f>
        <v>0</v>
      </c>
      <c r="Y8" s="43" t="s">
        <v>8</v>
      </c>
      <c r="Z8" s="44"/>
    </row>
    <row r="9" spans="1:26" ht="18.5" customHeight="1">
      <c r="A9" s="46">
        <f>SUM(A7+1)</f>
        <v>4</v>
      </c>
      <c r="B9" s="16" t="s">
        <v>13</v>
      </c>
      <c r="C9" s="17">
        <v>636.20000000000005</v>
      </c>
      <c r="D9" s="18">
        <v>2096.7741900000001</v>
      </c>
      <c r="E9" s="17">
        <v>0</v>
      </c>
      <c r="F9" s="19">
        <v>29.032250000000001</v>
      </c>
      <c r="G9" s="20">
        <v>0</v>
      </c>
      <c r="H9" s="19">
        <v>56.451599999999999</v>
      </c>
      <c r="I9" s="20">
        <v>0</v>
      </c>
      <c r="J9" s="19">
        <v>0</v>
      </c>
      <c r="K9" s="17">
        <v>0</v>
      </c>
      <c r="L9" s="104">
        <v>306.45159999999998</v>
      </c>
      <c r="M9" s="17">
        <v>0</v>
      </c>
      <c r="N9" s="109">
        <v>137.0967</v>
      </c>
      <c r="O9" s="17">
        <v>1240.2</v>
      </c>
      <c r="P9" s="109">
        <v>385.48379999999997</v>
      </c>
      <c r="Q9" s="112">
        <f t="shared" ref="Q9:Q12" si="8">SUM(C9+E9+G9+I9+K9+M9+O9)</f>
        <v>1876.4</v>
      </c>
      <c r="R9" s="110">
        <f t="shared" ref="R9:R15" si="9">SUM(D9+F9+H9+J9+L9+N9+P9)</f>
        <v>3011.2901400000001</v>
      </c>
      <c r="S9" s="17"/>
      <c r="T9" s="18"/>
      <c r="U9" s="135">
        <f t="shared" ref="U9:U39" si="10">SUM(Q9+S9)</f>
        <v>1876.4</v>
      </c>
      <c r="V9" s="136">
        <f t="shared" ref="V9:V39" si="11">SUM(R9+T9)</f>
        <v>3011.2901400000001</v>
      </c>
      <c r="W9" s="47"/>
      <c r="X9" s="48"/>
      <c r="Y9" s="23" t="s">
        <v>8</v>
      </c>
      <c r="Z9" s="24" t="s">
        <v>121</v>
      </c>
    </row>
    <row r="10" spans="1:26" ht="18.5" customHeight="1">
      <c r="A10" s="49">
        <f>SUM(A9+1)</f>
        <v>5</v>
      </c>
      <c r="B10" s="16" t="s">
        <v>14</v>
      </c>
      <c r="C10" s="17">
        <v>694.5</v>
      </c>
      <c r="D10" s="18">
        <v>2096.7741900000001</v>
      </c>
      <c r="E10" s="17">
        <v>0</v>
      </c>
      <c r="F10" s="19">
        <v>29.032250000000001</v>
      </c>
      <c r="G10" s="20">
        <v>0</v>
      </c>
      <c r="H10" s="19">
        <v>56.451599999999999</v>
      </c>
      <c r="I10" s="20">
        <v>0</v>
      </c>
      <c r="J10" s="19">
        <v>0</v>
      </c>
      <c r="K10" s="17">
        <v>0</v>
      </c>
      <c r="L10" s="104">
        <v>306.45159999999998</v>
      </c>
      <c r="M10" s="17">
        <v>0</v>
      </c>
      <c r="N10" s="109">
        <v>137.0967</v>
      </c>
      <c r="O10" s="17">
        <v>1246.7</v>
      </c>
      <c r="P10" s="109">
        <v>385.48379999999997</v>
      </c>
      <c r="Q10" s="112">
        <f t="shared" si="8"/>
        <v>1941.2</v>
      </c>
      <c r="R10" s="110">
        <f t="shared" si="9"/>
        <v>3011.2901400000001</v>
      </c>
      <c r="S10" s="17"/>
      <c r="T10" s="18"/>
      <c r="U10" s="135">
        <f t="shared" si="10"/>
        <v>1941.2</v>
      </c>
      <c r="V10" s="136">
        <f t="shared" si="11"/>
        <v>3011.2901400000001</v>
      </c>
      <c r="W10" s="47"/>
      <c r="X10" s="48"/>
      <c r="Y10" s="23" t="s">
        <v>8</v>
      </c>
      <c r="Z10" s="24" t="s">
        <v>121</v>
      </c>
    </row>
    <row r="11" spans="1:26" ht="18.5" customHeight="1">
      <c r="A11" s="49">
        <f t="shared" ref="A11:A15" si="12">SUM(A10+1)</f>
        <v>6</v>
      </c>
      <c r="B11" s="16" t="s">
        <v>15</v>
      </c>
      <c r="C11" s="17">
        <v>378.3</v>
      </c>
      <c r="D11" s="18">
        <v>2096.7741900000001</v>
      </c>
      <c r="E11" s="17">
        <v>0</v>
      </c>
      <c r="F11" s="19">
        <v>29.032250000000001</v>
      </c>
      <c r="G11" s="20">
        <v>0</v>
      </c>
      <c r="H11" s="19">
        <v>56.451599999999999</v>
      </c>
      <c r="I11" s="20">
        <v>0</v>
      </c>
      <c r="J11" s="19">
        <v>0</v>
      </c>
      <c r="K11" s="50">
        <v>0</v>
      </c>
      <c r="L11" s="104">
        <v>306.45159999999998</v>
      </c>
      <c r="M11" s="17">
        <v>0</v>
      </c>
      <c r="N11" s="109">
        <v>137.0967</v>
      </c>
      <c r="O11" s="17">
        <v>942.6</v>
      </c>
      <c r="P11" s="109">
        <v>385.48379999999997</v>
      </c>
      <c r="Q11" s="112">
        <f t="shared" si="8"/>
        <v>1320.9</v>
      </c>
      <c r="R11" s="110">
        <f t="shared" si="9"/>
        <v>3011.2901400000001</v>
      </c>
      <c r="S11" s="17"/>
      <c r="T11" s="18"/>
      <c r="U11" s="135">
        <f t="shared" si="10"/>
        <v>1320.9</v>
      </c>
      <c r="V11" s="136">
        <f t="shared" si="11"/>
        <v>3011.2901400000001</v>
      </c>
      <c r="W11" s="47"/>
      <c r="X11" s="48"/>
      <c r="Y11" s="23" t="s">
        <v>8</v>
      </c>
      <c r="Z11" s="24" t="s">
        <v>121</v>
      </c>
    </row>
    <row r="12" spans="1:26" ht="18.5" customHeight="1">
      <c r="A12" s="49">
        <f t="shared" si="12"/>
        <v>7</v>
      </c>
      <c r="B12" s="16" t="s">
        <v>16</v>
      </c>
      <c r="C12" s="17">
        <v>388.4</v>
      </c>
      <c r="D12" s="18">
        <v>2096.7741900000001</v>
      </c>
      <c r="E12" s="17">
        <v>0</v>
      </c>
      <c r="F12" s="19">
        <v>29.032250000000001</v>
      </c>
      <c r="G12" s="20">
        <v>0</v>
      </c>
      <c r="H12" s="19">
        <v>56.451599999999999</v>
      </c>
      <c r="I12" s="20">
        <v>0</v>
      </c>
      <c r="J12" s="19">
        <v>0</v>
      </c>
      <c r="K12" s="17">
        <v>0</v>
      </c>
      <c r="L12" s="104">
        <v>306.45159999999998</v>
      </c>
      <c r="M12" s="17">
        <v>1508.3</v>
      </c>
      <c r="N12" s="109">
        <v>137.0967</v>
      </c>
      <c r="O12" s="17">
        <v>2089.1999999999998</v>
      </c>
      <c r="P12" s="109">
        <v>385.48379999999997</v>
      </c>
      <c r="Q12" s="112">
        <f t="shared" si="8"/>
        <v>3985.8999999999996</v>
      </c>
      <c r="R12" s="110">
        <f t="shared" si="9"/>
        <v>3011.2901400000001</v>
      </c>
      <c r="S12" s="17"/>
      <c r="T12" s="18"/>
      <c r="U12" s="135">
        <f t="shared" si="10"/>
        <v>3985.8999999999996</v>
      </c>
      <c r="V12" s="136">
        <f t="shared" si="11"/>
        <v>3011.2901400000001</v>
      </c>
      <c r="W12" s="47"/>
      <c r="X12" s="48"/>
      <c r="Y12" s="23" t="s">
        <v>8</v>
      </c>
      <c r="Z12" s="24" t="s">
        <v>121</v>
      </c>
    </row>
    <row r="13" spans="1:26" ht="18.5" customHeight="1">
      <c r="A13" s="49">
        <f t="shared" si="12"/>
        <v>8</v>
      </c>
      <c r="B13" s="16" t="s">
        <v>7</v>
      </c>
      <c r="C13" s="17">
        <v>1768.3</v>
      </c>
      <c r="D13" s="18">
        <v>2096.7741900000001</v>
      </c>
      <c r="E13" s="17">
        <v>0</v>
      </c>
      <c r="F13" s="19">
        <v>29.032250000000001</v>
      </c>
      <c r="G13" s="20">
        <v>0</v>
      </c>
      <c r="H13" s="19">
        <v>56.451599999999999</v>
      </c>
      <c r="I13" s="20">
        <v>0</v>
      </c>
      <c r="J13" s="19">
        <v>0</v>
      </c>
      <c r="K13" s="17">
        <v>0</v>
      </c>
      <c r="L13" s="104">
        <v>306.45159999999998</v>
      </c>
      <c r="M13" s="17">
        <v>464.6</v>
      </c>
      <c r="N13" s="109">
        <v>137.0967</v>
      </c>
      <c r="O13" s="17">
        <v>1632.6</v>
      </c>
      <c r="P13" s="109">
        <v>385.48379999999997</v>
      </c>
      <c r="Q13" s="112">
        <f>SUM(C13+E13+G13+I13+K13+M13+O13)</f>
        <v>3865.5</v>
      </c>
      <c r="R13" s="110">
        <f t="shared" si="9"/>
        <v>3011.2901400000001</v>
      </c>
      <c r="S13" s="17"/>
      <c r="T13" s="18"/>
      <c r="U13" s="135">
        <f t="shared" si="10"/>
        <v>3865.5</v>
      </c>
      <c r="V13" s="136">
        <f t="shared" si="11"/>
        <v>3011.2901400000001</v>
      </c>
      <c r="W13" s="47"/>
      <c r="X13" s="48"/>
      <c r="Y13" s="23" t="s">
        <v>8</v>
      </c>
      <c r="Z13" s="24" t="s">
        <v>121</v>
      </c>
    </row>
    <row r="14" spans="1:26" ht="18.5" customHeight="1">
      <c r="A14" s="25">
        <f t="shared" si="12"/>
        <v>9</v>
      </c>
      <c r="B14" s="26" t="s">
        <v>9</v>
      </c>
      <c r="C14" s="27">
        <v>1673.1</v>
      </c>
      <c r="D14" s="18">
        <v>2096.7741900000001</v>
      </c>
      <c r="E14" s="27">
        <v>0</v>
      </c>
      <c r="F14" s="29">
        <v>29.032250000000001</v>
      </c>
      <c r="G14" s="30">
        <v>0</v>
      </c>
      <c r="H14" s="29">
        <v>56.451599999999999</v>
      </c>
      <c r="I14" s="30">
        <v>0</v>
      </c>
      <c r="J14" s="29">
        <v>0</v>
      </c>
      <c r="K14" s="27">
        <v>0</v>
      </c>
      <c r="L14" s="105">
        <v>306.45159999999998</v>
      </c>
      <c r="M14" s="27">
        <v>0</v>
      </c>
      <c r="N14" s="28">
        <v>137.0967</v>
      </c>
      <c r="O14" s="27">
        <v>2297.4</v>
      </c>
      <c r="P14" s="28">
        <v>385.48379999999997</v>
      </c>
      <c r="Q14" s="268">
        <f>SUM(C14+E14+G14+I14+K14+M14+O14)</f>
        <v>3970.5</v>
      </c>
      <c r="R14" s="111">
        <f t="shared" si="9"/>
        <v>3011.2901400000001</v>
      </c>
      <c r="S14" s="27"/>
      <c r="T14" s="28"/>
      <c r="U14" s="114">
        <f t="shared" si="10"/>
        <v>3970.5</v>
      </c>
      <c r="V14" s="118">
        <f t="shared" si="11"/>
        <v>3011.2901400000001</v>
      </c>
      <c r="W14" s="31"/>
      <c r="X14" s="32"/>
      <c r="Y14" s="33" t="s">
        <v>8</v>
      </c>
      <c r="Z14" s="34" t="s">
        <v>121</v>
      </c>
    </row>
    <row r="15" spans="1:26" ht="18.5" customHeight="1">
      <c r="A15" s="25">
        <f t="shared" si="12"/>
        <v>10</v>
      </c>
      <c r="B15" s="26" t="s">
        <v>10</v>
      </c>
      <c r="C15" s="27">
        <v>0</v>
      </c>
      <c r="D15" s="18">
        <v>2096.7741900000001</v>
      </c>
      <c r="E15" s="27">
        <v>0</v>
      </c>
      <c r="F15" s="29">
        <v>29.032250000000001</v>
      </c>
      <c r="G15" s="30">
        <v>0</v>
      </c>
      <c r="H15" s="29">
        <v>56.451599999999999</v>
      </c>
      <c r="I15" s="30">
        <v>0</v>
      </c>
      <c r="J15" s="29">
        <v>0</v>
      </c>
      <c r="K15" s="27">
        <v>0</v>
      </c>
      <c r="L15" s="105">
        <v>306.45159999999998</v>
      </c>
      <c r="M15" s="27">
        <v>0</v>
      </c>
      <c r="N15" s="28">
        <v>137.0967</v>
      </c>
      <c r="O15" s="27">
        <v>144.30000000000001</v>
      </c>
      <c r="P15" s="28">
        <v>385.48379999999997</v>
      </c>
      <c r="Q15" s="268">
        <f t="shared" ref="Q15" si="13">SUM(C15+E15+G15+I15+K15+M15+O15)</f>
        <v>144.30000000000001</v>
      </c>
      <c r="R15" s="111">
        <f t="shared" si="9"/>
        <v>3011.2901400000001</v>
      </c>
      <c r="S15" s="27"/>
      <c r="T15" s="28"/>
      <c r="U15" s="114">
        <f t="shared" si="10"/>
        <v>144.30000000000001</v>
      </c>
      <c r="V15" s="118">
        <f t="shared" si="11"/>
        <v>3011.2901400000001</v>
      </c>
      <c r="W15" s="31"/>
      <c r="X15" s="32"/>
      <c r="Y15" s="33" t="s">
        <v>8</v>
      </c>
      <c r="Z15" s="34" t="s">
        <v>121</v>
      </c>
    </row>
    <row r="16" spans="1:26" s="45" customFormat="1" ht="18.5" customHeight="1">
      <c r="A16" s="35" t="s">
        <v>11</v>
      </c>
      <c r="B16" s="36">
        <f>SUM(B8+1)</f>
        <v>2</v>
      </c>
      <c r="C16" s="37">
        <f t="shared" ref="C16:M16" si="14">SUM(C9:C15)</f>
        <v>5538.7999999999993</v>
      </c>
      <c r="D16" s="38">
        <f t="shared" si="14"/>
        <v>14677.419330000001</v>
      </c>
      <c r="E16" s="37">
        <f t="shared" si="14"/>
        <v>0</v>
      </c>
      <c r="F16" s="39">
        <f t="shared" si="14"/>
        <v>203.22575000000001</v>
      </c>
      <c r="G16" s="40">
        <f t="shared" si="14"/>
        <v>0</v>
      </c>
      <c r="H16" s="39">
        <f t="shared" ref="H16" si="15">SUM(H9:H15)</f>
        <v>395.16119999999995</v>
      </c>
      <c r="I16" s="40">
        <f t="shared" ref="I16" si="16">SUM(I9:I15)</f>
        <v>0</v>
      </c>
      <c r="J16" s="39">
        <v>0</v>
      </c>
      <c r="K16" s="37">
        <f t="shared" si="14"/>
        <v>0</v>
      </c>
      <c r="L16" s="38">
        <f t="shared" si="14"/>
        <v>2145.1611999999996</v>
      </c>
      <c r="M16" s="37">
        <f t="shared" si="14"/>
        <v>1972.9</v>
      </c>
      <c r="N16" s="38">
        <f t="shared" ref="N16:R16" si="17">SUM(N9:N15)</f>
        <v>959.67690000000016</v>
      </c>
      <c r="O16" s="37">
        <f t="shared" ref="O16:Q16" si="18">SUM(O9:O15)</f>
        <v>9592.9999999999982</v>
      </c>
      <c r="P16" s="38">
        <f t="shared" si="17"/>
        <v>2698.3865999999998</v>
      </c>
      <c r="Q16" s="37">
        <f t="shared" si="18"/>
        <v>17104.7</v>
      </c>
      <c r="R16" s="38">
        <f t="shared" si="17"/>
        <v>21079.030980000003</v>
      </c>
      <c r="S16" s="37">
        <f t="shared" ref="S16" si="19">SUM(S9:S15)</f>
        <v>0</v>
      </c>
      <c r="T16" s="38">
        <f t="shared" ref="T16" si="20">SUM(T9:T15)</f>
        <v>0</v>
      </c>
      <c r="U16" s="37">
        <f t="shared" ref="U16" si="21">SUM(U9:U15)</f>
        <v>17104.7</v>
      </c>
      <c r="V16" s="38">
        <f t="shared" ref="V16" si="22">SUM(V9:V15)</f>
        <v>21079.030980000003</v>
      </c>
      <c r="W16" s="41" t="s">
        <v>12</v>
      </c>
      <c r="X16" s="42">
        <f>SUM(X9:X15)/7</f>
        <v>0</v>
      </c>
      <c r="Y16" s="43" t="s">
        <v>8</v>
      </c>
      <c r="Z16" s="44"/>
    </row>
    <row r="17" spans="1:26" ht="18.5" customHeight="1">
      <c r="A17" s="46">
        <f>SUM(A15+1)</f>
        <v>11</v>
      </c>
      <c r="B17" s="16" t="s">
        <v>13</v>
      </c>
      <c r="C17" s="51">
        <v>184.1</v>
      </c>
      <c r="D17" s="18">
        <v>2096.7741900000001</v>
      </c>
      <c r="E17" s="51">
        <v>0</v>
      </c>
      <c r="F17" s="19">
        <v>29.032250000000001</v>
      </c>
      <c r="G17" s="20">
        <v>0</v>
      </c>
      <c r="H17" s="19">
        <v>56.451599999999999</v>
      </c>
      <c r="I17" s="20">
        <v>0</v>
      </c>
      <c r="J17" s="19">
        <v>0</v>
      </c>
      <c r="K17" s="17">
        <v>0</v>
      </c>
      <c r="L17" s="104">
        <v>306.45159999999998</v>
      </c>
      <c r="M17" s="17">
        <v>0</v>
      </c>
      <c r="N17" s="109">
        <v>137.0967</v>
      </c>
      <c r="O17" s="17">
        <v>333.6</v>
      </c>
      <c r="P17" s="109">
        <v>385.48379999999997</v>
      </c>
      <c r="Q17" s="112">
        <f t="shared" ref="Q17:Q20" si="23">SUM(C17+E17+G17+I17+K17+M17+O17)</f>
        <v>517.70000000000005</v>
      </c>
      <c r="R17" s="110">
        <f t="shared" ref="R17:R23" si="24">SUM(D17+F17+H17+J17+L17+N17+P17)</f>
        <v>3011.2901400000001</v>
      </c>
      <c r="S17" s="17"/>
      <c r="T17" s="18"/>
      <c r="U17" s="135">
        <f t="shared" si="10"/>
        <v>517.70000000000005</v>
      </c>
      <c r="V17" s="136">
        <f t="shared" si="11"/>
        <v>3011.2901400000001</v>
      </c>
      <c r="W17" s="47"/>
      <c r="X17" s="48"/>
      <c r="Y17" s="23" t="s">
        <v>8</v>
      </c>
      <c r="Z17" s="24" t="s">
        <v>121</v>
      </c>
    </row>
    <row r="18" spans="1:26" ht="18.5" customHeight="1">
      <c r="A18" s="49">
        <f>SUM(A17+1)</f>
        <v>12</v>
      </c>
      <c r="B18" s="16" t="s">
        <v>14</v>
      </c>
      <c r="C18" s="17">
        <v>248.7</v>
      </c>
      <c r="D18" s="18">
        <v>2096.7741900000001</v>
      </c>
      <c r="E18" s="17">
        <v>0</v>
      </c>
      <c r="F18" s="19">
        <v>29.032250000000001</v>
      </c>
      <c r="G18" s="20">
        <v>0</v>
      </c>
      <c r="H18" s="19">
        <v>56.451599999999999</v>
      </c>
      <c r="I18" s="20">
        <v>0</v>
      </c>
      <c r="J18" s="19">
        <v>0</v>
      </c>
      <c r="K18" s="17">
        <v>0</v>
      </c>
      <c r="L18" s="104">
        <v>306.45159999999998</v>
      </c>
      <c r="M18" s="17">
        <v>0</v>
      </c>
      <c r="N18" s="109">
        <v>137.0967</v>
      </c>
      <c r="O18" s="17">
        <v>1215.0999999999999</v>
      </c>
      <c r="P18" s="109">
        <v>385.48379999999997</v>
      </c>
      <c r="Q18" s="112">
        <f t="shared" si="23"/>
        <v>1463.8</v>
      </c>
      <c r="R18" s="110">
        <f t="shared" si="24"/>
        <v>3011.2901400000001</v>
      </c>
      <c r="S18" s="17"/>
      <c r="T18" s="18"/>
      <c r="U18" s="135">
        <f t="shared" si="10"/>
        <v>1463.8</v>
      </c>
      <c r="V18" s="136">
        <f t="shared" si="11"/>
        <v>3011.2901400000001</v>
      </c>
      <c r="W18" s="47"/>
      <c r="X18" s="48"/>
      <c r="Y18" s="23" t="s">
        <v>8</v>
      </c>
      <c r="Z18" s="24" t="s">
        <v>121</v>
      </c>
    </row>
    <row r="19" spans="1:26" ht="18.5" customHeight="1">
      <c r="A19" s="49">
        <f t="shared" ref="A19:A23" si="25">SUM(A18+1)</f>
        <v>13</v>
      </c>
      <c r="B19" s="16" t="s">
        <v>15</v>
      </c>
      <c r="C19" s="17">
        <v>824</v>
      </c>
      <c r="D19" s="18">
        <v>2096.7741900000001</v>
      </c>
      <c r="E19" s="17">
        <v>0</v>
      </c>
      <c r="F19" s="19">
        <v>29.032250000000001</v>
      </c>
      <c r="G19" s="20">
        <v>0</v>
      </c>
      <c r="H19" s="19">
        <v>56.451599999999999</v>
      </c>
      <c r="I19" s="20">
        <v>0</v>
      </c>
      <c r="J19" s="19">
        <v>0</v>
      </c>
      <c r="K19" s="17">
        <v>0</v>
      </c>
      <c r="L19" s="104">
        <v>306.45159999999998</v>
      </c>
      <c r="M19" s="17">
        <v>0</v>
      </c>
      <c r="N19" s="109">
        <v>137.0967</v>
      </c>
      <c r="O19" s="17">
        <v>1623.7</v>
      </c>
      <c r="P19" s="109">
        <v>385.48379999999997</v>
      </c>
      <c r="Q19" s="112">
        <f t="shared" si="23"/>
        <v>2447.6999999999998</v>
      </c>
      <c r="R19" s="110">
        <f t="shared" si="24"/>
        <v>3011.2901400000001</v>
      </c>
      <c r="S19" s="17"/>
      <c r="T19" s="18"/>
      <c r="U19" s="135">
        <f t="shared" si="10"/>
        <v>2447.6999999999998</v>
      </c>
      <c r="V19" s="136">
        <f t="shared" si="11"/>
        <v>3011.2901400000001</v>
      </c>
      <c r="W19" s="47"/>
      <c r="X19" s="48"/>
      <c r="Y19" s="23" t="s">
        <v>8</v>
      </c>
      <c r="Z19" s="24" t="s">
        <v>121</v>
      </c>
    </row>
    <row r="20" spans="1:26" ht="18.5" customHeight="1">
      <c r="A20" s="49">
        <f t="shared" si="25"/>
        <v>14</v>
      </c>
      <c r="B20" s="16" t="s">
        <v>16</v>
      </c>
      <c r="C20" s="17">
        <v>76.900000000000006</v>
      </c>
      <c r="D20" s="18">
        <v>2096.7741900000001</v>
      </c>
      <c r="E20" s="17">
        <v>0</v>
      </c>
      <c r="F20" s="19">
        <v>29.032250000000001</v>
      </c>
      <c r="G20" s="20">
        <v>0</v>
      </c>
      <c r="H20" s="19">
        <v>56.451599999999999</v>
      </c>
      <c r="I20" s="20">
        <v>0</v>
      </c>
      <c r="J20" s="19">
        <v>0</v>
      </c>
      <c r="K20" s="17">
        <v>0</v>
      </c>
      <c r="L20" s="104">
        <v>306.45159999999998</v>
      </c>
      <c r="M20" s="17">
        <v>0</v>
      </c>
      <c r="N20" s="109">
        <v>137.0967</v>
      </c>
      <c r="O20" s="17">
        <v>596</v>
      </c>
      <c r="P20" s="109">
        <v>385.48379999999997</v>
      </c>
      <c r="Q20" s="112">
        <f t="shared" si="23"/>
        <v>672.9</v>
      </c>
      <c r="R20" s="110">
        <f t="shared" si="24"/>
        <v>3011.2901400000001</v>
      </c>
      <c r="S20" s="17"/>
      <c r="T20" s="18"/>
      <c r="U20" s="135">
        <f t="shared" si="10"/>
        <v>672.9</v>
      </c>
      <c r="V20" s="136">
        <f t="shared" si="11"/>
        <v>3011.2901400000001</v>
      </c>
      <c r="W20" s="47"/>
      <c r="X20" s="48"/>
      <c r="Y20" s="23" t="s">
        <v>8</v>
      </c>
      <c r="Z20" s="24" t="s">
        <v>121</v>
      </c>
    </row>
    <row r="21" spans="1:26" ht="18.5" customHeight="1">
      <c r="A21" s="49">
        <f t="shared" si="25"/>
        <v>15</v>
      </c>
      <c r="B21" s="16" t="s">
        <v>7</v>
      </c>
      <c r="C21" s="17">
        <v>243.9</v>
      </c>
      <c r="D21" s="18">
        <v>2096.7741900000001</v>
      </c>
      <c r="E21" s="17">
        <v>0</v>
      </c>
      <c r="F21" s="19">
        <v>29.032250000000001</v>
      </c>
      <c r="G21" s="20">
        <v>0</v>
      </c>
      <c r="H21" s="19">
        <v>56.451599999999999</v>
      </c>
      <c r="I21" s="20">
        <v>0</v>
      </c>
      <c r="J21" s="19">
        <v>0</v>
      </c>
      <c r="K21" s="17">
        <v>0</v>
      </c>
      <c r="L21" s="104">
        <v>306.45159999999998</v>
      </c>
      <c r="M21" s="17">
        <v>0</v>
      </c>
      <c r="N21" s="109">
        <v>137.0967</v>
      </c>
      <c r="O21" s="17">
        <v>890.1</v>
      </c>
      <c r="P21" s="109">
        <v>385.48379999999997</v>
      </c>
      <c r="Q21" s="112">
        <f>SUM(C21+E21+G21+I21+K21+M21+O21)</f>
        <v>1134</v>
      </c>
      <c r="R21" s="110">
        <f t="shared" si="24"/>
        <v>3011.2901400000001</v>
      </c>
      <c r="S21" s="17"/>
      <c r="T21" s="18"/>
      <c r="U21" s="135">
        <f t="shared" si="10"/>
        <v>1134</v>
      </c>
      <c r="V21" s="136">
        <f t="shared" si="11"/>
        <v>3011.2901400000001</v>
      </c>
      <c r="W21" s="47"/>
      <c r="X21" s="48"/>
      <c r="Y21" s="23" t="s">
        <v>8</v>
      </c>
      <c r="Z21" s="24" t="s">
        <v>121</v>
      </c>
    </row>
    <row r="22" spans="1:26" ht="18.5" customHeight="1">
      <c r="A22" s="25">
        <f t="shared" si="25"/>
        <v>16</v>
      </c>
      <c r="B22" s="26" t="s">
        <v>9</v>
      </c>
      <c r="C22" s="27">
        <v>1049.3</v>
      </c>
      <c r="D22" s="28">
        <v>2096.7741900000001</v>
      </c>
      <c r="E22" s="27">
        <v>0</v>
      </c>
      <c r="F22" s="29">
        <v>29.032250000000001</v>
      </c>
      <c r="G22" s="30">
        <v>0</v>
      </c>
      <c r="H22" s="29">
        <v>56.451599999999999</v>
      </c>
      <c r="I22" s="30">
        <v>0</v>
      </c>
      <c r="J22" s="29">
        <v>0</v>
      </c>
      <c r="K22" s="27">
        <v>0</v>
      </c>
      <c r="L22" s="105">
        <v>306.45159999999998</v>
      </c>
      <c r="M22" s="27">
        <v>0</v>
      </c>
      <c r="N22" s="28">
        <v>137.0967</v>
      </c>
      <c r="O22" s="27">
        <v>1775.4</v>
      </c>
      <c r="P22" s="28">
        <v>385.48379999999997</v>
      </c>
      <c r="Q22" s="268">
        <f>SUM(C22+E22+G22+I22+K22+M22+O22)</f>
        <v>2824.7</v>
      </c>
      <c r="R22" s="111">
        <f t="shared" si="24"/>
        <v>3011.2901400000001</v>
      </c>
      <c r="S22" s="27"/>
      <c r="T22" s="28"/>
      <c r="U22" s="114">
        <f t="shared" si="10"/>
        <v>2824.7</v>
      </c>
      <c r="V22" s="118">
        <f t="shared" si="11"/>
        <v>3011.2901400000001</v>
      </c>
      <c r="W22" s="31"/>
      <c r="X22" s="32"/>
      <c r="Y22" s="33" t="s">
        <v>8</v>
      </c>
      <c r="Z22" s="34" t="s">
        <v>121</v>
      </c>
    </row>
    <row r="23" spans="1:26" ht="18.5" customHeight="1">
      <c r="A23" s="25">
        <f t="shared" si="25"/>
        <v>17</v>
      </c>
      <c r="B23" s="26" t="s">
        <v>10</v>
      </c>
      <c r="C23" s="27">
        <v>114.7</v>
      </c>
      <c r="D23" s="28">
        <v>2096.7741900000001</v>
      </c>
      <c r="E23" s="27">
        <v>0</v>
      </c>
      <c r="F23" s="29">
        <v>29.032250000000001</v>
      </c>
      <c r="G23" s="30">
        <v>0</v>
      </c>
      <c r="H23" s="29">
        <v>56.451599999999999</v>
      </c>
      <c r="I23" s="30">
        <v>0</v>
      </c>
      <c r="J23" s="29">
        <v>0</v>
      </c>
      <c r="K23" s="27">
        <v>0</v>
      </c>
      <c r="L23" s="105">
        <v>306.45159999999998</v>
      </c>
      <c r="M23" s="27">
        <v>0</v>
      </c>
      <c r="N23" s="28">
        <v>137.0967</v>
      </c>
      <c r="O23" s="27">
        <v>643</v>
      </c>
      <c r="P23" s="28">
        <v>385.48379999999997</v>
      </c>
      <c r="Q23" s="268">
        <f t="shared" ref="Q23" si="26">SUM(C23+E23+G23+I23+K23+M23+O23)</f>
        <v>757.7</v>
      </c>
      <c r="R23" s="111">
        <f t="shared" si="24"/>
        <v>3011.2901400000001</v>
      </c>
      <c r="S23" s="27"/>
      <c r="T23" s="28"/>
      <c r="U23" s="114">
        <f t="shared" si="10"/>
        <v>757.7</v>
      </c>
      <c r="V23" s="118">
        <f t="shared" si="11"/>
        <v>3011.2901400000001</v>
      </c>
      <c r="W23" s="31"/>
      <c r="X23" s="32"/>
      <c r="Y23" s="33" t="s">
        <v>8</v>
      </c>
      <c r="Z23" s="34" t="s">
        <v>121</v>
      </c>
    </row>
    <row r="24" spans="1:26" s="45" customFormat="1" ht="18.5" customHeight="1">
      <c r="A24" s="35" t="s">
        <v>11</v>
      </c>
      <c r="B24" s="36">
        <f>SUM(B16+1)</f>
        <v>3</v>
      </c>
      <c r="C24" s="37">
        <f t="shared" ref="C24:U24" si="27">SUM(C17:C23)</f>
        <v>2741.6</v>
      </c>
      <c r="D24" s="38">
        <f t="shared" si="27"/>
        <v>14677.419330000001</v>
      </c>
      <c r="E24" s="37">
        <f t="shared" si="27"/>
        <v>0</v>
      </c>
      <c r="F24" s="39">
        <f t="shared" si="27"/>
        <v>203.22575000000001</v>
      </c>
      <c r="G24" s="40">
        <f t="shared" si="27"/>
        <v>0</v>
      </c>
      <c r="H24" s="39">
        <f t="shared" ref="H24" si="28">SUM(H17:H23)</f>
        <v>395.16119999999995</v>
      </c>
      <c r="I24" s="40">
        <f t="shared" ref="I24" si="29">SUM(I17:I23)</f>
        <v>0</v>
      </c>
      <c r="J24" s="39">
        <v>0</v>
      </c>
      <c r="K24" s="37">
        <f t="shared" si="27"/>
        <v>0</v>
      </c>
      <c r="L24" s="38">
        <f t="shared" si="27"/>
        <v>2145.1611999999996</v>
      </c>
      <c r="M24" s="37">
        <f t="shared" si="27"/>
        <v>0</v>
      </c>
      <c r="N24" s="38">
        <f t="shared" si="27"/>
        <v>959.67690000000016</v>
      </c>
      <c r="O24" s="37">
        <f t="shared" ref="O24:P24" si="30">SUM(O17:O23)</f>
        <v>7076.9</v>
      </c>
      <c r="P24" s="38">
        <f t="shared" si="30"/>
        <v>2698.3865999999998</v>
      </c>
      <c r="Q24" s="37">
        <f t="shared" si="27"/>
        <v>9818.5</v>
      </c>
      <c r="R24" s="38">
        <f t="shared" ref="R24" si="31">SUM(R17:R23)</f>
        <v>21079.030980000003</v>
      </c>
      <c r="S24" s="37">
        <f t="shared" ref="S24:T24" si="32">SUM(S17:S23)</f>
        <v>0</v>
      </c>
      <c r="T24" s="38">
        <f t="shared" si="32"/>
        <v>0</v>
      </c>
      <c r="U24" s="37">
        <f t="shared" si="27"/>
        <v>9818.5</v>
      </c>
      <c r="V24" s="38">
        <f t="shared" ref="V24" si="33">SUM(V17:V23)</f>
        <v>21079.030980000003</v>
      </c>
      <c r="W24" s="41" t="s">
        <v>12</v>
      </c>
      <c r="X24" s="42">
        <f>SUM(X17:X23)/7</f>
        <v>0</v>
      </c>
      <c r="Y24" s="43" t="s">
        <v>8</v>
      </c>
      <c r="Z24" s="44"/>
    </row>
    <row r="25" spans="1:26" ht="18.5" customHeight="1">
      <c r="A25" s="46">
        <f>SUM(A23+1)</f>
        <v>18</v>
      </c>
      <c r="B25" s="16" t="s">
        <v>13</v>
      </c>
      <c r="C25" s="17">
        <v>831.1</v>
      </c>
      <c r="D25" s="18">
        <v>2096.7741900000001</v>
      </c>
      <c r="E25" s="17">
        <v>0</v>
      </c>
      <c r="F25" s="19">
        <v>29.032250000000001</v>
      </c>
      <c r="G25" s="20">
        <v>0</v>
      </c>
      <c r="H25" s="19">
        <v>56.451599999999999</v>
      </c>
      <c r="I25" s="20">
        <v>0</v>
      </c>
      <c r="J25" s="19">
        <v>0</v>
      </c>
      <c r="K25" s="17">
        <v>0</v>
      </c>
      <c r="L25" s="104">
        <v>306.45159999999998</v>
      </c>
      <c r="M25" s="17">
        <v>0</v>
      </c>
      <c r="N25" s="109">
        <v>137.0967</v>
      </c>
      <c r="O25" s="17">
        <v>1126.4000000000001</v>
      </c>
      <c r="P25" s="109">
        <v>385.48379999999997</v>
      </c>
      <c r="Q25" s="112">
        <f t="shared" ref="Q25:Q27" si="34">SUM(C25+E25+G25+I25+K25+M25+O25)</f>
        <v>1957.5</v>
      </c>
      <c r="R25" s="110">
        <f t="shared" ref="R25:R31" si="35">SUM(D25+F25+H25+J25+L25+N25+P25)</f>
        <v>3011.2901400000001</v>
      </c>
      <c r="S25" s="17"/>
      <c r="T25" s="18"/>
      <c r="U25" s="135">
        <f t="shared" si="10"/>
        <v>1957.5</v>
      </c>
      <c r="V25" s="136">
        <f t="shared" si="11"/>
        <v>3011.2901400000001</v>
      </c>
      <c r="W25" s="52"/>
      <c r="X25" s="53"/>
      <c r="Y25" s="23" t="s">
        <v>8</v>
      </c>
      <c r="Z25" s="24" t="s">
        <v>121</v>
      </c>
    </row>
    <row r="26" spans="1:26" ht="18.5" customHeight="1">
      <c r="A26" s="49">
        <f>SUM(A25+1)</f>
        <v>19</v>
      </c>
      <c r="B26" s="16" t="s">
        <v>14</v>
      </c>
      <c r="C26" s="17">
        <v>464.1</v>
      </c>
      <c r="D26" s="18">
        <v>2096.7741900000001</v>
      </c>
      <c r="E26" s="17">
        <v>0</v>
      </c>
      <c r="F26" s="19">
        <v>29.032250000000001</v>
      </c>
      <c r="G26" s="20">
        <v>0</v>
      </c>
      <c r="H26" s="19">
        <v>56.451599999999999</v>
      </c>
      <c r="I26" s="20">
        <v>0</v>
      </c>
      <c r="J26" s="19">
        <v>0</v>
      </c>
      <c r="K26" s="17">
        <v>0</v>
      </c>
      <c r="L26" s="104">
        <v>306.45159999999998</v>
      </c>
      <c r="M26" s="17">
        <v>0</v>
      </c>
      <c r="N26" s="109">
        <v>137.0967</v>
      </c>
      <c r="O26" s="17">
        <v>1004.6</v>
      </c>
      <c r="P26" s="109">
        <v>385.48379999999997</v>
      </c>
      <c r="Q26" s="112">
        <f t="shared" si="34"/>
        <v>1468.7</v>
      </c>
      <c r="R26" s="110">
        <f t="shared" si="35"/>
        <v>3011.2901400000001</v>
      </c>
      <c r="S26" s="17"/>
      <c r="T26" s="18"/>
      <c r="U26" s="135">
        <f t="shared" si="10"/>
        <v>1468.7</v>
      </c>
      <c r="V26" s="136">
        <f t="shared" si="11"/>
        <v>3011.2901400000001</v>
      </c>
      <c r="W26" s="47"/>
      <c r="X26" s="48"/>
      <c r="Y26" s="23" t="s">
        <v>8</v>
      </c>
      <c r="Z26" s="24" t="s">
        <v>121</v>
      </c>
    </row>
    <row r="27" spans="1:26" ht="18.5" customHeight="1">
      <c r="A27" s="49">
        <f t="shared" ref="A27:A31" si="36">SUM(A26+1)</f>
        <v>20</v>
      </c>
      <c r="B27" s="16" t="s">
        <v>15</v>
      </c>
      <c r="C27" s="17">
        <v>85.7</v>
      </c>
      <c r="D27" s="18">
        <v>2096.7741900000001</v>
      </c>
      <c r="E27" s="17">
        <v>0</v>
      </c>
      <c r="F27" s="19">
        <v>29.032250000000001</v>
      </c>
      <c r="G27" s="20">
        <v>0</v>
      </c>
      <c r="H27" s="19">
        <v>56.451599999999999</v>
      </c>
      <c r="I27" s="20">
        <v>0</v>
      </c>
      <c r="J27" s="19">
        <v>0</v>
      </c>
      <c r="K27" s="17">
        <v>0</v>
      </c>
      <c r="L27" s="104">
        <v>306.45159999999998</v>
      </c>
      <c r="M27" s="17">
        <v>0</v>
      </c>
      <c r="N27" s="109">
        <v>137.0967</v>
      </c>
      <c r="O27" s="17">
        <v>974.6</v>
      </c>
      <c r="P27" s="109">
        <v>385.48379999999997</v>
      </c>
      <c r="Q27" s="112">
        <f t="shared" si="34"/>
        <v>1060.3</v>
      </c>
      <c r="R27" s="110">
        <f t="shared" si="35"/>
        <v>3011.2901400000001</v>
      </c>
      <c r="S27" s="17"/>
      <c r="T27" s="18"/>
      <c r="U27" s="135">
        <f t="shared" si="10"/>
        <v>1060.3</v>
      </c>
      <c r="V27" s="136">
        <f t="shared" si="11"/>
        <v>3011.2901400000001</v>
      </c>
      <c r="W27" s="47"/>
      <c r="X27" s="48"/>
      <c r="Y27" s="23" t="s">
        <v>8</v>
      </c>
      <c r="Z27" s="24" t="s">
        <v>121</v>
      </c>
    </row>
    <row r="28" spans="1:26" ht="18.5" customHeight="1">
      <c r="A28" s="49">
        <f t="shared" si="36"/>
        <v>21</v>
      </c>
      <c r="B28" s="16" t="s">
        <v>16</v>
      </c>
      <c r="C28" s="17">
        <v>123.2</v>
      </c>
      <c r="D28" s="18">
        <v>2096.7741900000001</v>
      </c>
      <c r="E28" s="17">
        <v>0</v>
      </c>
      <c r="F28" s="19">
        <v>29.032250000000001</v>
      </c>
      <c r="G28" s="20">
        <v>0</v>
      </c>
      <c r="H28" s="19">
        <v>56.451599999999999</v>
      </c>
      <c r="I28" s="20">
        <v>0</v>
      </c>
      <c r="J28" s="19">
        <v>0</v>
      </c>
      <c r="K28" s="17">
        <v>0</v>
      </c>
      <c r="L28" s="104">
        <v>306.45159999999998</v>
      </c>
      <c r="M28" s="17">
        <v>0</v>
      </c>
      <c r="N28" s="109">
        <v>137.0967</v>
      </c>
      <c r="O28" s="17">
        <v>257.60000000000002</v>
      </c>
      <c r="P28" s="109">
        <v>385.48379999999997</v>
      </c>
      <c r="Q28" s="112">
        <f>SUM(C28+E28+G28+I28+K28+M28+O28)</f>
        <v>380.8</v>
      </c>
      <c r="R28" s="110">
        <f t="shared" si="35"/>
        <v>3011.2901400000001</v>
      </c>
      <c r="S28" s="17"/>
      <c r="T28" s="18"/>
      <c r="U28" s="135">
        <f t="shared" si="10"/>
        <v>380.8</v>
      </c>
      <c r="V28" s="136">
        <f t="shared" si="11"/>
        <v>3011.2901400000001</v>
      </c>
      <c r="W28" s="47"/>
      <c r="X28" s="48"/>
      <c r="Y28" s="23" t="s">
        <v>8</v>
      </c>
      <c r="Z28" s="24" t="s">
        <v>121</v>
      </c>
    </row>
    <row r="29" spans="1:26" ht="18.5" customHeight="1">
      <c r="A29" s="49">
        <f t="shared" si="36"/>
        <v>22</v>
      </c>
      <c r="B29" s="16" t="s">
        <v>7</v>
      </c>
      <c r="C29" s="17">
        <v>123.2</v>
      </c>
      <c r="D29" s="18">
        <v>2096.7741900000001</v>
      </c>
      <c r="E29" s="17">
        <v>0</v>
      </c>
      <c r="F29" s="19">
        <v>29.032250000000001</v>
      </c>
      <c r="G29" s="20">
        <v>0</v>
      </c>
      <c r="H29" s="19">
        <v>56.451599999999999</v>
      </c>
      <c r="I29" s="20">
        <v>0</v>
      </c>
      <c r="J29" s="19">
        <v>0</v>
      </c>
      <c r="K29" s="17">
        <v>0</v>
      </c>
      <c r="L29" s="104">
        <v>306.45159999999998</v>
      </c>
      <c r="M29" s="17">
        <v>0</v>
      </c>
      <c r="N29" s="109">
        <v>137.0967</v>
      </c>
      <c r="O29" s="17">
        <v>255.6</v>
      </c>
      <c r="P29" s="109">
        <v>385.48379999999997</v>
      </c>
      <c r="Q29" s="112">
        <f>SUM(C29+E29+G29+I29+K29+M29+O29)</f>
        <v>378.8</v>
      </c>
      <c r="R29" s="110">
        <f t="shared" si="35"/>
        <v>3011.2901400000001</v>
      </c>
      <c r="S29" s="17"/>
      <c r="T29" s="18"/>
      <c r="U29" s="135">
        <f t="shared" si="10"/>
        <v>378.8</v>
      </c>
      <c r="V29" s="136">
        <f t="shared" si="11"/>
        <v>3011.2901400000001</v>
      </c>
      <c r="W29" s="47"/>
      <c r="X29" s="48"/>
      <c r="Y29" s="23" t="s">
        <v>8</v>
      </c>
      <c r="Z29" s="24" t="s">
        <v>121</v>
      </c>
    </row>
    <row r="30" spans="1:26" ht="18.5" customHeight="1">
      <c r="A30" s="25">
        <f t="shared" si="36"/>
        <v>23</v>
      </c>
      <c r="B30" s="26" t="s">
        <v>9</v>
      </c>
      <c r="C30" s="27">
        <v>2673.2</v>
      </c>
      <c r="D30" s="28">
        <v>2096.7741900000001</v>
      </c>
      <c r="E30" s="27">
        <v>0</v>
      </c>
      <c r="F30" s="29">
        <v>29.032250000000001</v>
      </c>
      <c r="G30" s="30">
        <v>0</v>
      </c>
      <c r="H30" s="29">
        <v>56.451599999999999</v>
      </c>
      <c r="I30" s="30">
        <v>0</v>
      </c>
      <c r="J30" s="29">
        <v>0</v>
      </c>
      <c r="K30" s="27">
        <v>0</v>
      </c>
      <c r="L30" s="105">
        <v>306.45159999999998</v>
      </c>
      <c r="M30" s="27">
        <v>0</v>
      </c>
      <c r="N30" s="28">
        <v>137.0967</v>
      </c>
      <c r="O30" s="27">
        <v>2930.4</v>
      </c>
      <c r="P30" s="28">
        <v>385.48379999999997</v>
      </c>
      <c r="Q30" s="268">
        <f>SUM(C30+E30+G30+I30+K30+M30+O30)</f>
        <v>5603.6</v>
      </c>
      <c r="R30" s="111">
        <f t="shared" si="35"/>
        <v>3011.2901400000001</v>
      </c>
      <c r="S30" s="27"/>
      <c r="T30" s="28"/>
      <c r="U30" s="114">
        <f t="shared" si="10"/>
        <v>5603.6</v>
      </c>
      <c r="V30" s="118">
        <f t="shared" si="11"/>
        <v>3011.2901400000001</v>
      </c>
      <c r="W30" s="31"/>
      <c r="X30" s="32"/>
      <c r="Y30" s="33" t="s">
        <v>8</v>
      </c>
      <c r="Z30" s="34" t="s">
        <v>121</v>
      </c>
    </row>
    <row r="31" spans="1:26" ht="18.5" customHeight="1">
      <c r="A31" s="25">
        <f t="shared" si="36"/>
        <v>24</v>
      </c>
      <c r="B31" s="26" t="s">
        <v>10</v>
      </c>
      <c r="C31" s="27">
        <v>-300</v>
      </c>
      <c r="D31" s="28">
        <v>2096.7741900000001</v>
      </c>
      <c r="E31" s="27">
        <v>0</v>
      </c>
      <c r="F31" s="29">
        <v>29.032250000000001</v>
      </c>
      <c r="G31" s="30">
        <v>0</v>
      </c>
      <c r="H31" s="29">
        <v>56.451599999999999</v>
      </c>
      <c r="I31" s="30">
        <v>0</v>
      </c>
      <c r="J31" s="29">
        <v>0</v>
      </c>
      <c r="K31" s="27">
        <v>0</v>
      </c>
      <c r="L31" s="105">
        <v>306.45159999999998</v>
      </c>
      <c r="M31" s="27">
        <v>0</v>
      </c>
      <c r="N31" s="28">
        <v>137.0967</v>
      </c>
      <c r="O31" s="27">
        <v>117</v>
      </c>
      <c r="P31" s="28">
        <v>385.48379999999997</v>
      </c>
      <c r="Q31" s="268">
        <f t="shared" ref="Q31" si="37">SUM(C31+E31+G31+I31+K31+M31+O31)</f>
        <v>-183</v>
      </c>
      <c r="R31" s="111">
        <f t="shared" si="35"/>
        <v>3011.2901400000001</v>
      </c>
      <c r="S31" s="27"/>
      <c r="T31" s="28"/>
      <c r="U31" s="114">
        <f t="shared" si="10"/>
        <v>-183</v>
      </c>
      <c r="V31" s="118">
        <f t="shared" si="11"/>
        <v>3011.2901400000001</v>
      </c>
      <c r="W31" s="31"/>
      <c r="X31" s="32"/>
      <c r="Y31" s="33" t="s">
        <v>8</v>
      </c>
      <c r="Z31" s="34" t="s">
        <v>121</v>
      </c>
    </row>
    <row r="32" spans="1:26" s="45" customFormat="1" ht="18.5" customHeight="1">
      <c r="A32" s="35" t="s">
        <v>11</v>
      </c>
      <c r="B32" s="36">
        <f>SUM(B24+1)</f>
        <v>4</v>
      </c>
      <c r="C32" s="37">
        <f t="shared" ref="C32:U32" si="38">SUM(C25:C31)</f>
        <v>4000.5</v>
      </c>
      <c r="D32" s="38">
        <f t="shared" si="38"/>
        <v>14677.419330000001</v>
      </c>
      <c r="E32" s="37">
        <f t="shared" si="38"/>
        <v>0</v>
      </c>
      <c r="F32" s="39">
        <f t="shared" si="38"/>
        <v>203.22575000000001</v>
      </c>
      <c r="G32" s="40">
        <f t="shared" si="38"/>
        <v>0</v>
      </c>
      <c r="H32" s="39">
        <f t="shared" ref="H32:I32" si="39">SUM(H25:H31)</f>
        <v>395.16119999999995</v>
      </c>
      <c r="I32" s="40">
        <f t="shared" si="39"/>
        <v>0</v>
      </c>
      <c r="J32" s="39">
        <f t="shared" ref="J32" si="40">SUM(J25:J31)</f>
        <v>0</v>
      </c>
      <c r="K32" s="37">
        <f t="shared" si="38"/>
        <v>0</v>
      </c>
      <c r="L32" s="38">
        <f t="shared" si="38"/>
        <v>2145.1611999999996</v>
      </c>
      <c r="M32" s="37">
        <f t="shared" si="38"/>
        <v>0</v>
      </c>
      <c r="N32" s="38">
        <f t="shared" si="38"/>
        <v>959.67690000000016</v>
      </c>
      <c r="O32" s="37">
        <f t="shared" ref="O32:P32" si="41">SUM(O25:O31)</f>
        <v>6666.2</v>
      </c>
      <c r="P32" s="38">
        <f t="shared" si="41"/>
        <v>2698.3865999999998</v>
      </c>
      <c r="Q32" s="37">
        <f t="shared" si="38"/>
        <v>10666.7</v>
      </c>
      <c r="R32" s="38">
        <f t="shared" ref="R32" si="42">SUM(R25:R31)</f>
        <v>21079.030980000003</v>
      </c>
      <c r="S32" s="37">
        <f t="shared" ref="S32:T32" si="43">SUM(S25:S31)</f>
        <v>0</v>
      </c>
      <c r="T32" s="38">
        <f t="shared" si="43"/>
        <v>0</v>
      </c>
      <c r="U32" s="37">
        <f t="shared" si="38"/>
        <v>10666.7</v>
      </c>
      <c r="V32" s="38">
        <f t="shared" ref="V32" si="44">SUM(V25:V31)</f>
        <v>21079.030980000003</v>
      </c>
      <c r="W32" s="41" t="s">
        <v>12</v>
      </c>
      <c r="X32" s="42">
        <f>SUM(X25:X31)/7</f>
        <v>0</v>
      </c>
      <c r="Y32" s="43" t="s">
        <v>8</v>
      </c>
      <c r="Z32" s="44"/>
    </row>
    <row r="33" spans="1:26" ht="18.5" customHeight="1">
      <c r="A33" s="46">
        <f>SUM(A31+1)</f>
        <v>25</v>
      </c>
      <c r="B33" s="16" t="s">
        <v>13</v>
      </c>
      <c r="C33" s="17">
        <v>641</v>
      </c>
      <c r="D33" s="18">
        <v>2096.7741900000001</v>
      </c>
      <c r="E33" s="17">
        <v>0</v>
      </c>
      <c r="F33" s="19">
        <v>29.032250000000001</v>
      </c>
      <c r="G33" s="20">
        <v>0</v>
      </c>
      <c r="H33" s="19">
        <v>56.451599999999999</v>
      </c>
      <c r="I33" s="20">
        <v>0</v>
      </c>
      <c r="J33" s="19">
        <v>0</v>
      </c>
      <c r="K33" s="17">
        <v>0</v>
      </c>
      <c r="L33" s="104">
        <v>306.45159999999998</v>
      </c>
      <c r="M33" s="17">
        <v>0</v>
      </c>
      <c r="N33" s="109">
        <v>137.0967</v>
      </c>
      <c r="O33" s="17">
        <v>319.39999999999998</v>
      </c>
      <c r="P33" s="109">
        <v>385.48379999999997</v>
      </c>
      <c r="Q33" s="112">
        <f t="shared" ref="Q33:Q36" si="45">SUM(C33+E33+G33+I33+K33+M33+O33)</f>
        <v>960.4</v>
      </c>
      <c r="R33" s="110">
        <f t="shared" ref="R33:R39" si="46">SUM(D33+F33+H33+J33+L33+N33+P33)</f>
        <v>3011.2901400000001</v>
      </c>
      <c r="S33" s="17"/>
      <c r="T33" s="18"/>
      <c r="U33" s="135">
        <f t="shared" si="10"/>
        <v>960.4</v>
      </c>
      <c r="V33" s="136">
        <f t="shared" si="11"/>
        <v>3011.2901400000001</v>
      </c>
      <c r="W33" s="47"/>
      <c r="X33" s="48"/>
      <c r="Y33" s="23" t="s">
        <v>8</v>
      </c>
      <c r="Z33" s="24" t="s">
        <v>121</v>
      </c>
    </row>
    <row r="34" spans="1:26" ht="18.5" customHeight="1">
      <c r="A34" s="49">
        <f>SUM(A33+1)</f>
        <v>26</v>
      </c>
      <c r="B34" s="16" t="s">
        <v>14</v>
      </c>
      <c r="C34" s="17">
        <v>200.3</v>
      </c>
      <c r="D34" s="18">
        <v>2096.7741900000001</v>
      </c>
      <c r="E34" s="17">
        <v>0</v>
      </c>
      <c r="F34" s="19">
        <v>29.032250000000001</v>
      </c>
      <c r="G34" s="20">
        <v>0</v>
      </c>
      <c r="H34" s="19">
        <v>56.451599999999999</v>
      </c>
      <c r="I34" s="20">
        <v>0</v>
      </c>
      <c r="J34" s="19">
        <v>0</v>
      </c>
      <c r="K34" s="17">
        <v>0</v>
      </c>
      <c r="L34" s="104">
        <v>306.45159999999998</v>
      </c>
      <c r="M34" s="17">
        <v>0</v>
      </c>
      <c r="N34" s="109">
        <v>137.0967</v>
      </c>
      <c r="O34" s="17">
        <v>235.6</v>
      </c>
      <c r="P34" s="109">
        <v>385.48379999999997</v>
      </c>
      <c r="Q34" s="112">
        <f t="shared" si="45"/>
        <v>435.9</v>
      </c>
      <c r="R34" s="110">
        <f t="shared" si="46"/>
        <v>3011.2901400000001</v>
      </c>
      <c r="S34" s="17"/>
      <c r="T34" s="18"/>
      <c r="U34" s="135">
        <f t="shared" si="10"/>
        <v>435.9</v>
      </c>
      <c r="V34" s="136">
        <f t="shared" si="11"/>
        <v>3011.2901400000001</v>
      </c>
      <c r="W34" s="47"/>
      <c r="X34" s="48"/>
      <c r="Y34" s="23" t="s">
        <v>8</v>
      </c>
      <c r="Z34" s="24" t="s">
        <v>121</v>
      </c>
    </row>
    <row r="35" spans="1:26" ht="18.5" customHeight="1">
      <c r="A35" s="49">
        <f t="shared" ref="A35:A39" si="47">SUM(A34+1)</f>
        <v>27</v>
      </c>
      <c r="B35" s="16" t="s">
        <v>15</v>
      </c>
      <c r="C35" s="17">
        <v>712.1</v>
      </c>
      <c r="D35" s="18">
        <v>2096.7741900000001</v>
      </c>
      <c r="E35" s="17">
        <v>0</v>
      </c>
      <c r="F35" s="19">
        <v>29.032250000000001</v>
      </c>
      <c r="G35" s="20">
        <v>0</v>
      </c>
      <c r="H35" s="19">
        <v>56.451599999999999</v>
      </c>
      <c r="I35" s="20">
        <v>0</v>
      </c>
      <c r="J35" s="19">
        <v>0</v>
      </c>
      <c r="K35" s="17">
        <v>0</v>
      </c>
      <c r="L35" s="104">
        <v>306.45159999999998</v>
      </c>
      <c r="M35" s="17">
        <v>0</v>
      </c>
      <c r="N35" s="109">
        <v>137.0967</v>
      </c>
      <c r="O35" s="17">
        <v>956.6</v>
      </c>
      <c r="P35" s="109">
        <v>385.48379999999997</v>
      </c>
      <c r="Q35" s="112">
        <f t="shared" si="45"/>
        <v>1668.7</v>
      </c>
      <c r="R35" s="110">
        <f t="shared" si="46"/>
        <v>3011.2901400000001</v>
      </c>
      <c r="S35" s="17"/>
      <c r="T35" s="18"/>
      <c r="U35" s="135">
        <f t="shared" si="10"/>
        <v>1668.7</v>
      </c>
      <c r="V35" s="136">
        <f t="shared" si="11"/>
        <v>3011.2901400000001</v>
      </c>
      <c r="W35" s="47"/>
      <c r="X35" s="48"/>
      <c r="Y35" s="23" t="s">
        <v>8</v>
      </c>
      <c r="Z35" s="24" t="s">
        <v>121</v>
      </c>
    </row>
    <row r="36" spans="1:26" ht="18.5" customHeight="1">
      <c r="A36" s="49">
        <f t="shared" si="47"/>
        <v>28</v>
      </c>
      <c r="B36" s="16" t="s">
        <v>16</v>
      </c>
      <c r="C36" s="17">
        <v>670</v>
      </c>
      <c r="D36" s="18">
        <v>2096.7741900000001</v>
      </c>
      <c r="E36" s="54">
        <v>0</v>
      </c>
      <c r="F36" s="19">
        <v>29.032250000000001</v>
      </c>
      <c r="G36" s="20">
        <v>0</v>
      </c>
      <c r="H36" s="19">
        <v>56.451599999999999</v>
      </c>
      <c r="I36" s="20">
        <v>0</v>
      </c>
      <c r="J36" s="19">
        <v>0</v>
      </c>
      <c r="K36" s="17">
        <v>0</v>
      </c>
      <c r="L36" s="104">
        <v>306.45159999999998</v>
      </c>
      <c r="M36" s="17">
        <v>0</v>
      </c>
      <c r="N36" s="109">
        <v>137.0967</v>
      </c>
      <c r="O36" s="17">
        <v>250.1</v>
      </c>
      <c r="P36" s="109">
        <v>385.48379999999997</v>
      </c>
      <c r="Q36" s="112">
        <f t="shared" si="45"/>
        <v>920.1</v>
      </c>
      <c r="R36" s="110">
        <f t="shared" si="46"/>
        <v>3011.2901400000001</v>
      </c>
      <c r="S36" s="17"/>
      <c r="T36" s="18"/>
      <c r="U36" s="135">
        <f t="shared" si="10"/>
        <v>920.1</v>
      </c>
      <c r="V36" s="136">
        <f t="shared" si="11"/>
        <v>3011.2901400000001</v>
      </c>
      <c r="W36" s="47"/>
      <c r="X36" s="48"/>
      <c r="Y36" s="23" t="s">
        <v>8</v>
      </c>
      <c r="Z36" s="24" t="s">
        <v>121</v>
      </c>
    </row>
    <row r="37" spans="1:26" ht="18.5" customHeight="1">
      <c r="A37" s="49">
        <f t="shared" si="47"/>
        <v>29</v>
      </c>
      <c r="B37" s="55" t="s">
        <v>7</v>
      </c>
      <c r="C37" s="17">
        <v>774</v>
      </c>
      <c r="D37" s="18">
        <v>2096.7741900000001</v>
      </c>
      <c r="E37" s="56">
        <v>0</v>
      </c>
      <c r="F37" s="19">
        <v>29.032250000000001</v>
      </c>
      <c r="G37" s="20">
        <v>0</v>
      </c>
      <c r="H37" s="19">
        <v>56.451599999999999</v>
      </c>
      <c r="I37" s="20">
        <v>0</v>
      </c>
      <c r="J37" s="19">
        <v>0</v>
      </c>
      <c r="K37" s="17">
        <v>0</v>
      </c>
      <c r="L37" s="104">
        <v>306.45159999999998</v>
      </c>
      <c r="M37" s="17">
        <v>0</v>
      </c>
      <c r="N37" s="109">
        <v>137.0967</v>
      </c>
      <c r="O37" s="17">
        <v>1151.9000000000001</v>
      </c>
      <c r="P37" s="109">
        <v>385.48379999999997</v>
      </c>
      <c r="Q37" s="112">
        <f>SUM(C37+E37+G37+I37+K37+M37+O37)</f>
        <v>1925.9</v>
      </c>
      <c r="R37" s="110">
        <f t="shared" si="46"/>
        <v>3011.2901400000001</v>
      </c>
      <c r="S37" s="17"/>
      <c r="T37" s="18"/>
      <c r="U37" s="135">
        <f t="shared" si="10"/>
        <v>1925.9</v>
      </c>
      <c r="V37" s="136">
        <f t="shared" si="11"/>
        <v>3011.2901400000001</v>
      </c>
      <c r="W37" s="47"/>
      <c r="X37" s="48"/>
      <c r="Y37" s="23" t="s">
        <v>8</v>
      </c>
      <c r="Z37" s="57" t="s">
        <v>121</v>
      </c>
    </row>
    <row r="38" spans="1:26" ht="18.5" customHeight="1">
      <c r="A38" s="25">
        <f t="shared" si="47"/>
        <v>30</v>
      </c>
      <c r="B38" s="26" t="s">
        <v>9</v>
      </c>
      <c r="C38" s="27">
        <v>1863.1</v>
      </c>
      <c r="D38" s="28">
        <v>2096.7741900000001</v>
      </c>
      <c r="E38" s="58">
        <v>0</v>
      </c>
      <c r="F38" s="29">
        <v>29.032250000000001</v>
      </c>
      <c r="G38" s="30">
        <v>0</v>
      </c>
      <c r="H38" s="29">
        <v>56.451599999999999</v>
      </c>
      <c r="I38" s="30">
        <v>0</v>
      </c>
      <c r="J38" s="29">
        <v>0</v>
      </c>
      <c r="K38" s="27">
        <v>0</v>
      </c>
      <c r="L38" s="105">
        <v>306.45159999999998</v>
      </c>
      <c r="M38" s="27">
        <v>0</v>
      </c>
      <c r="N38" s="28">
        <v>137.0967</v>
      </c>
      <c r="O38" s="27">
        <v>2771.6</v>
      </c>
      <c r="P38" s="28">
        <v>385.48379999999997</v>
      </c>
      <c r="Q38" s="268">
        <f>SUM(C38+E38+G38+I38+K38+M38+O38)</f>
        <v>4634.7</v>
      </c>
      <c r="R38" s="111">
        <f t="shared" si="46"/>
        <v>3011.2901400000001</v>
      </c>
      <c r="S38" s="27"/>
      <c r="T38" s="28"/>
      <c r="U38" s="114">
        <f t="shared" si="10"/>
        <v>4634.7</v>
      </c>
      <c r="V38" s="118">
        <f t="shared" si="11"/>
        <v>3011.2901400000001</v>
      </c>
      <c r="W38" s="31"/>
      <c r="X38" s="32"/>
      <c r="Y38" s="33" t="s">
        <v>8</v>
      </c>
      <c r="Z38" s="59" t="s">
        <v>121</v>
      </c>
    </row>
    <row r="39" spans="1:26" ht="18.5" customHeight="1">
      <c r="A39" s="25">
        <f t="shared" si="47"/>
        <v>31</v>
      </c>
      <c r="B39" s="60" t="s">
        <v>10</v>
      </c>
      <c r="C39" s="27">
        <v>-136.6</v>
      </c>
      <c r="D39" s="28">
        <v>2096.7741900000001</v>
      </c>
      <c r="E39" s="58">
        <v>0</v>
      </c>
      <c r="F39" s="29">
        <v>29.032250000000001</v>
      </c>
      <c r="G39" s="30">
        <v>0</v>
      </c>
      <c r="H39" s="29">
        <v>56.451599999999999</v>
      </c>
      <c r="I39" s="30">
        <v>0</v>
      </c>
      <c r="J39" s="29">
        <v>0</v>
      </c>
      <c r="K39" s="27">
        <v>0</v>
      </c>
      <c r="L39" s="105">
        <v>306.45159999999998</v>
      </c>
      <c r="M39" s="27">
        <v>0</v>
      </c>
      <c r="N39" s="28">
        <v>137.0967</v>
      </c>
      <c r="O39" s="27">
        <v>0</v>
      </c>
      <c r="P39" s="28">
        <v>385.48379999999997</v>
      </c>
      <c r="Q39" s="268">
        <f t="shared" ref="Q39" si="48">SUM(C39+E39+G39+I39+K39+M39+O39)</f>
        <v>-136.6</v>
      </c>
      <c r="R39" s="111">
        <f t="shared" si="46"/>
        <v>3011.2901400000001</v>
      </c>
      <c r="S39" s="27"/>
      <c r="T39" s="28"/>
      <c r="U39" s="114">
        <f t="shared" si="10"/>
        <v>-136.6</v>
      </c>
      <c r="V39" s="118">
        <f t="shared" si="11"/>
        <v>3011.2901400000001</v>
      </c>
      <c r="W39" s="31"/>
      <c r="X39" s="32"/>
      <c r="Y39" s="33" t="s">
        <v>8</v>
      </c>
      <c r="Z39" s="59" t="s">
        <v>121</v>
      </c>
    </row>
    <row r="40" spans="1:26" s="45" customFormat="1" ht="18.5" customHeight="1" thickBot="1">
      <c r="A40" s="35" t="s">
        <v>11</v>
      </c>
      <c r="B40" s="36">
        <f>SUM(B32+1)</f>
        <v>5</v>
      </c>
      <c r="C40" s="61">
        <f t="shared" ref="C40:L40" si="49">SUM(C33:C39)</f>
        <v>4723.8999999999996</v>
      </c>
      <c r="D40" s="62">
        <f t="shared" si="49"/>
        <v>14677.419330000001</v>
      </c>
      <c r="E40" s="61">
        <f t="shared" si="49"/>
        <v>0</v>
      </c>
      <c r="F40" s="62">
        <f t="shared" si="49"/>
        <v>203.22575000000001</v>
      </c>
      <c r="G40" s="63">
        <f t="shared" si="49"/>
        <v>0</v>
      </c>
      <c r="H40" s="62">
        <f t="shared" ref="H40:I40" si="50">SUM(H33:H39)</f>
        <v>395.16119999999995</v>
      </c>
      <c r="I40" s="63">
        <f t="shared" si="50"/>
        <v>0</v>
      </c>
      <c r="J40" s="62">
        <v>0</v>
      </c>
      <c r="K40" s="61">
        <f t="shared" si="49"/>
        <v>0</v>
      </c>
      <c r="L40" s="62">
        <f t="shared" si="49"/>
        <v>2145.1611999999996</v>
      </c>
      <c r="M40" s="61">
        <f t="shared" ref="M40:N40" si="51">SUM(M33:M39)</f>
        <v>0</v>
      </c>
      <c r="N40" s="62">
        <f t="shared" si="51"/>
        <v>959.67690000000016</v>
      </c>
      <c r="O40" s="61">
        <f t="shared" ref="O40:P40" si="52">SUM(O33:O39)</f>
        <v>5685.2</v>
      </c>
      <c r="P40" s="62">
        <f t="shared" si="52"/>
        <v>2698.3865999999998</v>
      </c>
      <c r="Q40" s="61">
        <f>SUM(Q33:Q39)</f>
        <v>10409.1</v>
      </c>
      <c r="R40" s="38">
        <f t="shared" ref="R40" si="53">SUM(R33:R39)</f>
        <v>21079.030980000003</v>
      </c>
      <c r="S40" s="61">
        <f t="shared" ref="S40:T40" si="54">SUM(S33:S39)</f>
        <v>0</v>
      </c>
      <c r="T40" s="62">
        <f t="shared" si="54"/>
        <v>0</v>
      </c>
      <c r="U40" s="61">
        <f>SUM(U33:U39)</f>
        <v>10409.1</v>
      </c>
      <c r="V40" s="38">
        <f t="shared" ref="V40" si="55">SUM(V33:V39)</f>
        <v>21079.030980000003</v>
      </c>
      <c r="W40" s="64" t="s">
        <v>12</v>
      </c>
      <c r="X40" s="65">
        <f>SUM(X33:X39)/7</f>
        <v>0</v>
      </c>
      <c r="Y40" s="66" t="s">
        <v>8</v>
      </c>
      <c r="Z40" s="67"/>
    </row>
    <row r="41" spans="1:26" ht="19.25" customHeight="1">
      <c r="A41" s="252" t="s">
        <v>17</v>
      </c>
      <c r="B41" s="180"/>
      <c r="C41" s="142">
        <f t="shared" ref="C41:V41" si="56">SUM(C8+C16+C24+C32+C40)</f>
        <v>19497.900000000001</v>
      </c>
      <c r="D41" s="181">
        <f t="shared" si="56"/>
        <v>64999.999890000006</v>
      </c>
      <c r="E41" s="142">
        <f t="shared" si="56"/>
        <v>0</v>
      </c>
      <c r="F41" s="181">
        <f t="shared" si="56"/>
        <v>899.99974999999995</v>
      </c>
      <c r="G41" s="142">
        <f t="shared" si="56"/>
        <v>0</v>
      </c>
      <c r="H41" s="181">
        <f t="shared" si="56"/>
        <v>1749.9995999999999</v>
      </c>
      <c r="I41" s="142">
        <f t="shared" ref="I41:J41" si="57">SUM(I8+I16+I24+I32+I40)</f>
        <v>0</v>
      </c>
      <c r="J41" s="181">
        <f t="shared" si="57"/>
        <v>0</v>
      </c>
      <c r="K41" s="142">
        <f t="shared" si="56"/>
        <v>0</v>
      </c>
      <c r="L41" s="181">
        <f t="shared" si="56"/>
        <v>9499.9995999999992</v>
      </c>
      <c r="M41" s="142">
        <f t="shared" si="56"/>
        <v>1972.9</v>
      </c>
      <c r="N41" s="181">
        <f t="shared" si="56"/>
        <v>4249.9977000000008</v>
      </c>
      <c r="O41" s="142">
        <f t="shared" si="56"/>
        <v>32608.9</v>
      </c>
      <c r="P41" s="181">
        <f t="shared" si="56"/>
        <v>11949.997799999999</v>
      </c>
      <c r="Q41" s="142">
        <f>SUM(Q8+Q16+Q24+Q32+Q40)</f>
        <v>54079.700000000004</v>
      </c>
      <c r="R41" s="181">
        <f>SUM(D41+F41+H41+J41+L41+N41+P41)</f>
        <v>93349.994340000005</v>
      </c>
      <c r="S41" s="142">
        <f t="shared" si="56"/>
        <v>0</v>
      </c>
      <c r="T41" s="181">
        <f t="shared" si="56"/>
        <v>0</v>
      </c>
      <c r="U41" s="142">
        <f t="shared" si="56"/>
        <v>54079.700000000004</v>
      </c>
      <c r="V41" s="181">
        <f t="shared" si="56"/>
        <v>93349.994340000005</v>
      </c>
      <c r="W41" s="179" t="s">
        <v>17</v>
      </c>
      <c r="X41" s="125"/>
      <c r="Y41" s="126"/>
      <c r="Z41" s="127"/>
    </row>
    <row r="42" spans="1:26" ht="19.25" customHeight="1" thickBot="1">
      <c r="A42" s="254" t="s">
        <v>117</v>
      </c>
      <c r="B42" s="259"/>
      <c r="C42" s="250">
        <f t="shared" ref="C42:V42" ca="1" si="58">IF(MONTH($H$1)&lt;&gt;MONTH(TODAY()),C41,SUM(C5:C7,C9:C15,C17:C23,C25:C31,C33:C39)/DAY(TODAY())*DAY(DATE(YEAR($H$1),MONTH($H$1)+1,1)-1))</f>
        <v>19497.900000000001</v>
      </c>
      <c r="D42" s="251">
        <f t="shared" ca="1" si="58"/>
        <v>64999.999890000006</v>
      </c>
      <c r="E42" s="250">
        <f t="shared" ca="1" si="58"/>
        <v>0</v>
      </c>
      <c r="F42" s="251">
        <f t="shared" ca="1" si="58"/>
        <v>899.99974999999995</v>
      </c>
      <c r="G42" s="250">
        <f t="shared" ca="1" si="58"/>
        <v>0</v>
      </c>
      <c r="H42" s="251">
        <f t="shared" ca="1" si="58"/>
        <v>1749.9995999999999</v>
      </c>
      <c r="I42" s="250">
        <f t="shared" ref="I42:J42" ca="1" si="59">IF(MONTH($H$1)&lt;&gt;MONTH(TODAY()),I41,SUM(I5:I7,I9:I15,I17:I23,I25:I31,I33:I39)/DAY(TODAY())*DAY(DATE(YEAR($H$1),MONTH($H$1)+1,1)-1))</f>
        <v>0</v>
      </c>
      <c r="J42" s="251">
        <f t="shared" ca="1" si="59"/>
        <v>0</v>
      </c>
      <c r="K42" s="250">
        <f t="shared" ca="1" si="58"/>
        <v>0</v>
      </c>
      <c r="L42" s="251">
        <f t="shared" ca="1" si="58"/>
        <v>9499.9995999999992</v>
      </c>
      <c r="M42" s="250">
        <f t="shared" ca="1" si="58"/>
        <v>1972.9</v>
      </c>
      <c r="N42" s="251">
        <f t="shared" ca="1" si="58"/>
        <v>4249.9977000000008</v>
      </c>
      <c r="O42" s="250">
        <f t="shared" ca="1" si="58"/>
        <v>32608.9</v>
      </c>
      <c r="P42" s="251">
        <f t="shared" ca="1" si="58"/>
        <v>11949.997799999999</v>
      </c>
      <c r="Q42" s="250">
        <f t="shared" ca="1" si="58"/>
        <v>54079.700000000004</v>
      </c>
      <c r="R42" s="251">
        <f t="shared" ca="1" si="58"/>
        <v>93349.994340000005</v>
      </c>
      <c r="S42" s="250">
        <f t="shared" ca="1" si="58"/>
        <v>0</v>
      </c>
      <c r="T42" s="251">
        <f t="shared" ca="1" si="58"/>
        <v>0</v>
      </c>
      <c r="U42" s="250">
        <f t="shared" ca="1" si="58"/>
        <v>54079.700000000004</v>
      </c>
      <c r="V42" s="251">
        <f t="shared" ca="1" si="58"/>
        <v>93349.994340000005</v>
      </c>
      <c r="W42" s="254" t="s">
        <v>117</v>
      </c>
      <c r="X42" s="255"/>
      <c r="Y42" s="256"/>
      <c r="Z42" s="201"/>
    </row>
    <row r="43" spans="1:26" ht="19.25" customHeight="1" thickBot="1">
      <c r="A43" s="257" t="s">
        <v>29</v>
      </c>
      <c r="B43" s="258"/>
      <c r="C43" s="76">
        <f t="shared" ref="C43:V43" si="60">C41/31</f>
        <v>628.96451612903229</v>
      </c>
      <c r="D43" s="77">
        <f t="shared" si="60"/>
        <v>2096.7741900000001</v>
      </c>
      <c r="E43" s="76">
        <f t="shared" si="60"/>
        <v>0</v>
      </c>
      <c r="F43" s="77">
        <f t="shared" si="60"/>
        <v>29.032249999999998</v>
      </c>
      <c r="G43" s="76">
        <f t="shared" si="60"/>
        <v>0</v>
      </c>
      <c r="H43" s="77">
        <f t="shared" si="60"/>
        <v>56.451599999999999</v>
      </c>
      <c r="I43" s="76">
        <f t="shared" ref="I43:J43" si="61">I41/31</f>
        <v>0</v>
      </c>
      <c r="J43" s="77">
        <f t="shared" si="61"/>
        <v>0</v>
      </c>
      <c r="K43" s="76">
        <f t="shared" si="60"/>
        <v>0</v>
      </c>
      <c r="L43" s="77">
        <f t="shared" si="60"/>
        <v>306.45159999999998</v>
      </c>
      <c r="M43" s="76">
        <f t="shared" si="60"/>
        <v>63.641935483870974</v>
      </c>
      <c r="N43" s="77">
        <f t="shared" si="60"/>
        <v>137.09670000000003</v>
      </c>
      <c r="O43" s="76">
        <f t="shared" si="60"/>
        <v>1051.9000000000001</v>
      </c>
      <c r="P43" s="77">
        <f t="shared" si="60"/>
        <v>385.48379999999997</v>
      </c>
      <c r="Q43" s="76">
        <f t="shared" si="60"/>
        <v>1744.5064516129034</v>
      </c>
      <c r="R43" s="77">
        <f t="shared" si="60"/>
        <v>3011.2901400000001</v>
      </c>
      <c r="S43" s="76">
        <f t="shared" si="60"/>
        <v>0</v>
      </c>
      <c r="T43" s="77">
        <f t="shared" si="60"/>
        <v>0</v>
      </c>
      <c r="U43" s="76">
        <f t="shared" si="60"/>
        <v>1744.5064516129034</v>
      </c>
      <c r="V43" s="77">
        <f t="shared" si="60"/>
        <v>3011.2901400000001</v>
      </c>
      <c r="W43" s="253" t="s">
        <v>18</v>
      </c>
      <c r="X43" s="122"/>
      <c r="Y43" s="123"/>
      <c r="Z43" s="124"/>
    </row>
    <row r="44" spans="1:26" ht="19.25" customHeight="1">
      <c r="A44" s="84" t="s">
        <v>19</v>
      </c>
      <c r="B44" s="85"/>
      <c r="C44" s="86">
        <f>SUM(C41-D41)</f>
        <v>-45502.099890000005</v>
      </c>
      <c r="D44" s="87"/>
      <c r="E44" s="86">
        <f>SUM(E41-F41)</f>
        <v>-899.99974999999995</v>
      </c>
      <c r="F44" s="87"/>
      <c r="G44" s="86">
        <f>SUM(G41-H41)</f>
        <v>-1749.9995999999999</v>
      </c>
      <c r="H44" s="87"/>
      <c r="I44" s="86">
        <f>SUM(I41-J41)</f>
        <v>0</v>
      </c>
      <c r="J44" s="87"/>
      <c r="K44" s="86">
        <f>SUM(K41-L41)</f>
        <v>-9499.9995999999992</v>
      </c>
      <c r="L44" s="87"/>
      <c r="M44" s="86">
        <f>SUM(M41-N41)</f>
        <v>-2277.0977000000007</v>
      </c>
      <c r="N44" s="87"/>
      <c r="O44" s="86">
        <f>SUM(O41-P41)</f>
        <v>20658.902200000004</v>
      </c>
      <c r="P44" s="87"/>
      <c r="Q44" s="120">
        <f>SUM(Q41-R41)</f>
        <v>-39270.29434</v>
      </c>
      <c r="R44" s="87"/>
      <c r="S44" s="86">
        <f>SUM(S41-T41)</f>
        <v>0</v>
      </c>
      <c r="T44" s="87"/>
      <c r="U44" s="137">
        <f>SUM(U41-V41)</f>
        <v>-39270.29434</v>
      </c>
      <c r="V44" s="138"/>
      <c r="Y44" s="2"/>
      <c r="Z44" s="2"/>
    </row>
    <row r="45" spans="1:26" ht="20" customHeight="1" thickBot="1">
      <c r="A45" s="90" t="s">
        <v>20</v>
      </c>
      <c r="B45" s="91"/>
      <c r="C45" s="119">
        <f>SUM(100/D41*C41)</f>
        <v>29.996769281532995</v>
      </c>
      <c r="D45" s="93"/>
      <c r="E45" s="119">
        <f>SUM(100/F41*E41)</f>
        <v>0</v>
      </c>
      <c r="F45" s="93"/>
      <c r="G45" s="119">
        <f>SUM(100/H41*G41)</f>
        <v>0</v>
      </c>
      <c r="H45" s="93"/>
      <c r="I45" s="119" t="e">
        <f>SUM(100/J41*I41)</f>
        <v>#DIV/0!</v>
      </c>
      <c r="J45" s="93"/>
      <c r="K45" s="119">
        <f>SUM(100/L41*K41)</f>
        <v>0</v>
      </c>
      <c r="L45" s="93"/>
      <c r="M45" s="119">
        <f>SUM(100/N41*M41)</f>
        <v>46.421201592650263</v>
      </c>
      <c r="N45" s="93"/>
      <c r="O45" s="119">
        <f>SUM(100/P41*O41)</f>
        <v>272.87787450471336</v>
      </c>
      <c r="P45" s="93"/>
      <c r="Q45" s="121">
        <f>SUM(100/R41*Q41)</f>
        <v>57.932194192782212</v>
      </c>
      <c r="R45" s="93"/>
      <c r="S45" s="119" t="e">
        <f>SUM(100/T41*S41)</f>
        <v>#DIV/0!</v>
      </c>
      <c r="T45" s="93"/>
      <c r="U45" s="139">
        <f>SUM(100/V41*U41)</f>
        <v>57.932194192782212</v>
      </c>
      <c r="V45" s="140"/>
      <c r="Y45" s="2"/>
      <c r="Z45" s="2"/>
    </row>
  </sheetData>
  <mergeCells count="13">
    <mergeCell ref="X4:Y4"/>
    <mergeCell ref="K3:L3"/>
    <mergeCell ref="M3:N3"/>
    <mergeCell ref="O3:P3"/>
    <mergeCell ref="S3:T3"/>
    <mergeCell ref="W3:Z3"/>
    <mergeCell ref="H1:K1"/>
    <mergeCell ref="G3:H3"/>
    <mergeCell ref="Q3:R3"/>
    <mergeCell ref="U3:V3"/>
    <mergeCell ref="C3:D3"/>
    <mergeCell ref="E3:F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41"/>
  <sheetViews>
    <sheetView topLeftCell="A4" zoomScale="80" zoomScaleNormal="80" workbookViewId="0">
      <selection activeCell="A37" sqref="A37:XFD37"/>
    </sheetView>
  </sheetViews>
  <sheetFormatPr baseColWidth="10" defaultColWidth="11.5" defaultRowHeight="15"/>
  <cols>
    <col min="1" max="1" width="9.1640625" style="4" customWidth="1"/>
    <col min="2" max="2" width="9.1640625" style="2" customWidth="1"/>
    <col min="3" max="6" width="11.6640625" style="2" customWidth="1"/>
    <col min="7" max="10" width="11.6640625" style="6" customWidth="1"/>
    <col min="11" max="16" width="11.6640625" style="2" customWidth="1"/>
    <col min="17" max="18" width="12.6640625" style="2" customWidth="1"/>
    <col min="19" max="20" width="11.6640625" style="2" customWidth="1"/>
    <col min="21" max="22" width="12.6640625" style="2" customWidth="1"/>
    <col min="23" max="23" width="18.6640625" style="2" customWidth="1"/>
    <col min="24" max="24" width="5.6640625" style="2" customWidth="1"/>
    <col min="25" max="25" width="5.1640625" style="4" customWidth="1"/>
    <col min="26" max="26" width="20.6640625" style="4" customWidth="1"/>
    <col min="27" max="16384" width="11.5" style="2"/>
  </cols>
  <sheetData>
    <row r="1" spans="1:26" ht="34.25" customHeight="1">
      <c r="A1" s="128" t="s">
        <v>120</v>
      </c>
      <c r="G1" s="2"/>
      <c r="H1" s="343">
        <v>44228</v>
      </c>
      <c r="I1" s="343"/>
      <c r="J1" s="343"/>
      <c r="K1" s="343"/>
    </row>
    <row r="2" spans="1:26" ht="19" thickBot="1">
      <c r="A2" s="129"/>
    </row>
    <row r="3" spans="1:26" s="8" customFormat="1" ht="51" customHeight="1" thickBot="1">
      <c r="A3" s="7"/>
      <c r="C3" s="344" t="s">
        <v>21</v>
      </c>
      <c r="D3" s="345"/>
      <c r="E3" s="344" t="s">
        <v>24</v>
      </c>
      <c r="F3" s="345"/>
      <c r="G3" s="344" t="s">
        <v>25</v>
      </c>
      <c r="H3" s="345"/>
      <c r="I3" s="344" t="s">
        <v>118</v>
      </c>
      <c r="J3" s="345"/>
      <c r="K3" s="344" t="s">
        <v>26</v>
      </c>
      <c r="L3" s="345"/>
      <c r="M3" s="344" t="s">
        <v>31</v>
      </c>
      <c r="N3" s="345"/>
      <c r="O3" s="352" t="s">
        <v>2</v>
      </c>
      <c r="P3" s="352"/>
      <c r="Q3" s="346" t="s">
        <v>30</v>
      </c>
      <c r="R3" s="347"/>
      <c r="S3" s="344" t="s">
        <v>27</v>
      </c>
      <c r="T3" s="345"/>
      <c r="U3" s="348" t="s">
        <v>28</v>
      </c>
      <c r="V3" s="349"/>
      <c r="W3" s="344" t="s">
        <v>0</v>
      </c>
      <c r="X3" s="352"/>
      <c r="Y3" s="352"/>
      <c r="Z3" s="345"/>
    </row>
    <row r="4" spans="1:26" s="4" customFormat="1" ht="18.5" customHeight="1">
      <c r="A4" s="130" t="s">
        <v>1</v>
      </c>
      <c r="B4" s="10"/>
      <c r="C4" s="11" t="s">
        <v>23</v>
      </c>
      <c r="D4" s="12" t="s">
        <v>22</v>
      </c>
      <c r="E4" s="11" t="s">
        <v>23</v>
      </c>
      <c r="F4" s="12" t="s">
        <v>22</v>
      </c>
      <c r="G4" s="11" t="s">
        <v>23</v>
      </c>
      <c r="H4" s="12" t="s">
        <v>22</v>
      </c>
      <c r="I4" s="11" t="s">
        <v>23</v>
      </c>
      <c r="J4" s="12" t="s">
        <v>22</v>
      </c>
      <c r="K4" s="11" t="s">
        <v>23</v>
      </c>
      <c r="L4" s="12" t="s">
        <v>22</v>
      </c>
      <c r="M4" s="11" t="s">
        <v>23</v>
      </c>
      <c r="N4" s="12" t="s">
        <v>22</v>
      </c>
      <c r="O4" s="101" t="s">
        <v>23</v>
      </c>
      <c r="P4" s="12" t="s">
        <v>22</v>
      </c>
      <c r="Q4" s="101" t="s">
        <v>23</v>
      </c>
      <c r="R4" s="12" t="s">
        <v>22</v>
      </c>
      <c r="S4" s="11" t="s">
        <v>23</v>
      </c>
      <c r="T4" s="12" t="s">
        <v>22</v>
      </c>
      <c r="U4" s="133" t="s">
        <v>23</v>
      </c>
      <c r="V4" s="134" t="s">
        <v>22</v>
      </c>
      <c r="W4" s="13" t="s">
        <v>3</v>
      </c>
      <c r="X4" s="350" t="s">
        <v>4</v>
      </c>
      <c r="Y4" s="351"/>
      <c r="Z4" s="14" t="s">
        <v>5</v>
      </c>
    </row>
    <row r="5" spans="1:26" ht="18.5" customHeight="1">
      <c r="A5" s="46">
        <v>1</v>
      </c>
      <c r="B5" s="16" t="s">
        <v>13</v>
      </c>
      <c r="C5" s="17">
        <v>93.8</v>
      </c>
      <c r="D5" s="18">
        <v>1000</v>
      </c>
      <c r="E5" s="17">
        <v>0</v>
      </c>
      <c r="F5" s="19">
        <v>142.85713999999999</v>
      </c>
      <c r="G5" s="20">
        <v>0</v>
      </c>
      <c r="H5" s="19">
        <v>142.85713999999999</v>
      </c>
      <c r="I5" s="20">
        <v>0</v>
      </c>
      <c r="J5" s="19">
        <v>0</v>
      </c>
      <c r="K5" s="17">
        <v>0</v>
      </c>
      <c r="L5" s="104">
        <v>571.42857000000004</v>
      </c>
      <c r="M5" s="17">
        <v>0</v>
      </c>
      <c r="N5" s="104">
        <v>571.42857000000004</v>
      </c>
      <c r="O5" s="17">
        <v>273.60000000000002</v>
      </c>
      <c r="P5" s="18">
        <v>757.85713999999996</v>
      </c>
      <c r="Q5" s="112">
        <f t="shared" ref="Q5:Q8" si="0">SUM(C5+E5+G5+I5+K5+M5+O5)</f>
        <v>367.40000000000003</v>
      </c>
      <c r="R5" s="110">
        <f t="shared" ref="R5:R8" si="1">SUM(D5+F5+H5+J5+L5+N5+P5)</f>
        <v>3186.4285600000003</v>
      </c>
      <c r="S5" s="17">
        <v>0</v>
      </c>
      <c r="T5" s="18">
        <v>0</v>
      </c>
      <c r="U5" s="135">
        <f t="shared" ref="U5:V11" si="2">SUM(Q5+S5)</f>
        <v>367.40000000000003</v>
      </c>
      <c r="V5" s="136">
        <f t="shared" si="2"/>
        <v>3186.4285600000003</v>
      </c>
      <c r="W5" s="47"/>
      <c r="X5" s="48"/>
      <c r="Y5" s="23" t="s">
        <v>8</v>
      </c>
      <c r="Z5" s="24"/>
    </row>
    <row r="6" spans="1:26" ht="18.5" customHeight="1">
      <c r="A6" s="49">
        <f>SUM(A5+1)</f>
        <v>2</v>
      </c>
      <c r="B6" s="16" t="s">
        <v>14</v>
      </c>
      <c r="C6" s="17">
        <v>205.4</v>
      </c>
      <c r="D6" s="18">
        <v>1000</v>
      </c>
      <c r="E6" s="17">
        <v>0</v>
      </c>
      <c r="F6" s="19">
        <v>142.85713999999999</v>
      </c>
      <c r="G6" s="20">
        <v>0</v>
      </c>
      <c r="H6" s="19">
        <v>142.85713999999999</v>
      </c>
      <c r="I6" s="20">
        <v>0</v>
      </c>
      <c r="J6" s="19">
        <v>0</v>
      </c>
      <c r="K6" s="17">
        <v>0</v>
      </c>
      <c r="L6" s="104">
        <v>571.42857000000004</v>
      </c>
      <c r="M6" s="17">
        <v>0</v>
      </c>
      <c r="N6" s="104">
        <v>571.42857000000004</v>
      </c>
      <c r="O6" s="17">
        <v>235.6</v>
      </c>
      <c r="P6" s="18">
        <v>757.85713999999996</v>
      </c>
      <c r="Q6" s="112">
        <f t="shared" si="0"/>
        <v>441</v>
      </c>
      <c r="R6" s="110">
        <f t="shared" si="1"/>
        <v>3186.4285600000003</v>
      </c>
      <c r="S6" s="17">
        <v>0</v>
      </c>
      <c r="T6" s="18">
        <v>0</v>
      </c>
      <c r="U6" s="135">
        <f t="shared" si="2"/>
        <v>441</v>
      </c>
      <c r="V6" s="136">
        <f t="shared" si="2"/>
        <v>3186.4285600000003</v>
      </c>
      <c r="W6" s="47"/>
      <c r="X6" s="48"/>
      <c r="Y6" s="23" t="s">
        <v>8</v>
      </c>
      <c r="Z6" s="24"/>
    </row>
    <row r="7" spans="1:26" ht="18.5" customHeight="1">
      <c r="A7" s="49">
        <f t="shared" ref="A7:A11" si="3">SUM(A6+1)</f>
        <v>3</v>
      </c>
      <c r="B7" s="16" t="s">
        <v>15</v>
      </c>
      <c r="C7" s="17">
        <v>0</v>
      </c>
      <c r="D7" s="18">
        <v>1000</v>
      </c>
      <c r="E7" s="17">
        <v>0</v>
      </c>
      <c r="F7" s="19">
        <v>142.85713999999999</v>
      </c>
      <c r="G7" s="20">
        <v>0</v>
      </c>
      <c r="H7" s="19">
        <v>142.85713999999999</v>
      </c>
      <c r="I7" s="20">
        <v>0</v>
      </c>
      <c r="J7" s="19">
        <v>0</v>
      </c>
      <c r="K7" s="50">
        <v>0</v>
      </c>
      <c r="L7" s="104">
        <v>571.42857000000004</v>
      </c>
      <c r="M7" s="17">
        <v>0</v>
      </c>
      <c r="N7" s="104">
        <v>571.42857000000004</v>
      </c>
      <c r="O7" s="17">
        <v>0</v>
      </c>
      <c r="P7" s="18">
        <v>757.85713999999996</v>
      </c>
      <c r="Q7" s="112">
        <f t="shared" si="0"/>
        <v>0</v>
      </c>
      <c r="R7" s="110">
        <f t="shared" si="1"/>
        <v>3186.4285600000003</v>
      </c>
      <c r="S7" s="17">
        <v>0</v>
      </c>
      <c r="T7" s="18">
        <v>0</v>
      </c>
      <c r="U7" s="135">
        <f t="shared" si="2"/>
        <v>0</v>
      </c>
      <c r="V7" s="136">
        <f t="shared" si="2"/>
        <v>3186.4285600000003</v>
      </c>
      <c r="W7" s="47"/>
      <c r="X7" s="48"/>
      <c r="Y7" s="23" t="s">
        <v>8</v>
      </c>
      <c r="Z7" s="24"/>
    </row>
    <row r="8" spans="1:26" s="45" customFormat="1" ht="18.5" customHeight="1">
      <c r="A8" s="49">
        <f t="shared" si="3"/>
        <v>4</v>
      </c>
      <c r="B8" s="16" t="s">
        <v>16</v>
      </c>
      <c r="C8" s="17">
        <v>1411</v>
      </c>
      <c r="D8" s="18">
        <v>1000</v>
      </c>
      <c r="E8" s="17">
        <v>0</v>
      </c>
      <c r="F8" s="19">
        <v>142.85713999999999</v>
      </c>
      <c r="G8" s="20">
        <v>0</v>
      </c>
      <c r="H8" s="19">
        <v>142.85713999999999</v>
      </c>
      <c r="I8" s="20">
        <v>0</v>
      </c>
      <c r="J8" s="19">
        <v>0</v>
      </c>
      <c r="K8" s="17">
        <v>0</v>
      </c>
      <c r="L8" s="104">
        <v>571.42857000000004</v>
      </c>
      <c r="M8" s="17">
        <v>0</v>
      </c>
      <c r="N8" s="104">
        <v>571.42857000000004</v>
      </c>
      <c r="O8" s="17">
        <v>1298</v>
      </c>
      <c r="P8" s="18">
        <v>757.85713999999996</v>
      </c>
      <c r="Q8" s="112">
        <f t="shared" si="0"/>
        <v>2709</v>
      </c>
      <c r="R8" s="110">
        <f t="shared" si="1"/>
        <v>3186.4285600000003</v>
      </c>
      <c r="S8" s="17">
        <v>0</v>
      </c>
      <c r="T8" s="18">
        <v>0</v>
      </c>
      <c r="U8" s="135">
        <f t="shared" si="2"/>
        <v>2709</v>
      </c>
      <c r="V8" s="136">
        <f t="shared" si="2"/>
        <v>3186.4285600000003</v>
      </c>
      <c r="W8" s="47"/>
      <c r="X8" s="48"/>
      <c r="Y8" s="23" t="s">
        <v>8</v>
      </c>
      <c r="Z8" s="24"/>
    </row>
    <row r="9" spans="1:26" ht="18.5" customHeight="1">
      <c r="A9" s="49">
        <f t="shared" si="3"/>
        <v>5</v>
      </c>
      <c r="B9" s="16" t="s">
        <v>7</v>
      </c>
      <c r="C9" s="17">
        <v>1680.9</v>
      </c>
      <c r="D9" s="18">
        <v>1000</v>
      </c>
      <c r="E9" s="17">
        <v>0</v>
      </c>
      <c r="F9" s="19">
        <v>142.85713999999999</v>
      </c>
      <c r="G9" s="20">
        <v>0</v>
      </c>
      <c r="H9" s="19">
        <v>142.85713999999999</v>
      </c>
      <c r="I9" s="20">
        <v>0</v>
      </c>
      <c r="J9" s="19">
        <v>0</v>
      </c>
      <c r="K9" s="17">
        <v>0</v>
      </c>
      <c r="L9" s="104">
        <v>571.42857000000004</v>
      </c>
      <c r="M9" s="17">
        <v>1133.7</v>
      </c>
      <c r="N9" s="104">
        <v>571.42857000000004</v>
      </c>
      <c r="O9" s="17">
        <v>1972.6</v>
      </c>
      <c r="P9" s="18">
        <v>757.85713999999996</v>
      </c>
      <c r="Q9" s="112">
        <f>SUM(C9+E9+G9+I9+K9+M9+O9)</f>
        <v>4787.2000000000007</v>
      </c>
      <c r="R9" s="110">
        <f>SUM(D9+F9+H9+J9+L9+N9+P9)</f>
        <v>3186.4285600000003</v>
      </c>
      <c r="S9" s="17">
        <v>0</v>
      </c>
      <c r="T9" s="18">
        <v>0</v>
      </c>
      <c r="U9" s="135">
        <f t="shared" si="2"/>
        <v>4787.2000000000007</v>
      </c>
      <c r="V9" s="136">
        <f t="shared" si="2"/>
        <v>3186.4285600000003</v>
      </c>
      <c r="W9" s="47"/>
      <c r="X9" s="48"/>
      <c r="Y9" s="23" t="s">
        <v>8</v>
      </c>
      <c r="Z9" s="24"/>
    </row>
    <row r="10" spans="1:26" ht="18.5" customHeight="1">
      <c r="A10" s="25">
        <f t="shared" si="3"/>
        <v>6</v>
      </c>
      <c r="B10" s="26" t="s">
        <v>9</v>
      </c>
      <c r="C10" s="27">
        <v>2955.6</v>
      </c>
      <c r="D10" s="28">
        <v>1000</v>
      </c>
      <c r="E10" s="27">
        <v>0</v>
      </c>
      <c r="F10" s="29">
        <v>142.85713999999999</v>
      </c>
      <c r="G10" s="30">
        <v>0</v>
      </c>
      <c r="H10" s="29">
        <v>142.85713999999999</v>
      </c>
      <c r="I10" s="30">
        <v>0</v>
      </c>
      <c r="J10" s="29">
        <v>0</v>
      </c>
      <c r="K10" s="27">
        <v>378.8</v>
      </c>
      <c r="L10" s="105">
        <v>571.42857000000004</v>
      </c>
      <c r="M10" s="27">
        <v>19</v>
      </c>
      <c r="N10" s="105">
        <v>571.42857000000004</v>
      </c>
      <c r="O10" s="27">
        <v>3673.8</v>
      </c>
      <c r="P10" s="28">
        <v>757.85713999999996</v>
      </c>
      <c r="Q10" s="268">
        <f>SUM(C10+E10+G10+I10+K10+M10+O10)</f>
        <v>7027.2000000000007</v>
      </c>
      <c r="R10" s="111">
        <f t="shared" ref="R10" si="4">SUM(D10+F10+H10+J10+L10+N10+P10)</f>
        <v>3186.4285600000003</v>
      </c>
      <c r="S10" s="27">
        <v>0</v>
      </c>
      <c r="T10" s="28">
        <v>0</v>
      </c>
      <c r="U10" s="114">
        <f t="shared" si="2"/>
        <v>7027.2000000000007</v>
      </c>
      <c r="V10" s="118">
        <f t="shared" si="2"/>
        <v>3186.4285600000003</v>
      </c>
      <c r="W10" s="31"/>
      <c r="X10" s="32"/>
      <c r="Y10" s="33" t="s">
        <v>8</v>
      </c>
      <c r="Z10" s="34"/>
    </row>
    <row r="11" spans="1:26" ht="18.5" customHeight="1">
      <c r="A11" s="25">
        <f t="shared" si="3"/>
        <v>7</v>
      </c>
      <c r="B11" s="26" t="s">
        <v>10</v>
      </c>
      <c r="C11" s="27">
        <v>30</v>
      </c>
      <c r="D11" s="28">
        <v>1000</v>
      </c>
      <c r="E11" s="27">
        <v>0</v>
      </c>
      <c r="F11" s="29">
        <v>142.85713999999999</v>
      </c>
      <c r="G11" s="30">
        <v>0</v>
      </c>
      <c r="H11" s="29">
        <v>142.85713999999999</v>
      </c>
      <c r="I11" s="30">
        <v>0</v>
      </c>
      <c r="J11" s="29">
        <v>0</v>
      </c>
      <c r="K11" s="27">
        <v>0</v>
      </c>
      <c r="L11" s="105">
        <v>571.42857000000004</v>
      </c>
      <c r="M11" s="27">
        <v>150</v>
      </c>
      <c r="N11" s="105">
        <v>571.42857000000004</v>
      </c>
      <c r="O11" s="27">
        <v>48.5</v>
      </c>
      <c r="P11" s="28">
        <v>757.85713999999996</v>
      </c>
      <c r="Q11" s="268">
        <f>SUM(C11+E11+G11+I11+K11+M11+O11)</f>
        <v>228.5</v>
      </c>
      <c r="R11" s="111">
        <f t="shared" ref="R11" si="5">SUM(D11+F11+H11+J11+L11+N11+P11)</f>
        <v>3186.4285600000003</v>
      </c>
      <c r="S11" s="27">
        <v>0</v>
      </c>
      <c r="T11" s="28">
        <v>0</v>
      </c>
      <c r="U11" s="114">
        <f t="shared" si="2"/>
        <v>228.5</v>
      </c>
      <c r="V11" s="118">
        <f t="shared" si="2"/>
        <v>3186.4285600000003</v>
      </c>
      <c r="W11" s="31"/>
      <c r="X11" s="32"/>
      <c r="Y11" s="33" t="s">
        <v>8</v>
      </c>
      <c r="Z11" s="34"/>
    </row>
    <row r="12" spans="1:26" ht="18.5" customHeight="1">
      <c r="A12" s="35" t="s">
        <v>11</v>
      </c>
      <c r="B12" s="36">
        <v>6</v>
      </c>
      <c r="C12" s="37">
        <f t="shared" ref="C12:M12" si="6">SUM(C5:C11)</f>
        <v>6376.7000000000007</v>
      </c>
      <c r="D12" s="38">
        <f t="shared" si="6"/>
        <v>7000</v>
      </c>
      <c r="E12" s="37">
        <f t="shared" si="6"/>
        <v>0</v>
      </c>
      <c r="F12" s="39">
        <f t="shared" si="6"/>
        <v>999.99997999999982</v>
      </c>
      <c r="G12" s="40">
        <f t="shared" si="6"/>
        <v>0</v>
      </c>
      <c r="H12" s="39">
        <f t="shared" ref="H12:J12" si="7">SUM(H5:H11)</f>
        <v>999.99997999999982</v>
      </c>
      <c r="I12" s="40">
        <f>SUM(I5:I11)</f>
        <v>0</v>
      </c>
      <c r="J12" s="39">
        <f t="shared" si="7"/>
        <v>0</v>
      </c>
      <c r="K12" s="37">
        <f t="shared" si="6"/>
        <v>378.8</v>
      </c>
      <c r="L12" s="38">
        <f t="shared" si="6"/>
        <v>3999.9999900000003</v>
      </c>
      <c r="M12" s="37">
        <f t="shared" si="6"/>
        <v>1302.7</v>
      </c>
      <c r="N12" s="38">
        <f t="shared" ref="N12:R12" si="8">SUM(N5:N11)</f>
        <v>3999.9999900000003</v>
      </c>
      <c r="O12" s="37">
        <f t="shared" ref="O12:Q12" si="9">SUM(O5:O11)</f>
        <v>7502.1</v>
      </c>
      <c r="P12" s="38">
        <f t="shared" si="8"/>
        <v>5304.9999799999996</v>
      </c>
      <c r="Q12" s="37">
        <f t="shared" si="9"/>
        <v>15560.300000000001</v>
      </c>
      <c r="R12" s="38">
        <f t="shared" si="8"/>
        <v>22304.999920000002</v>
      </c>
      <c r="S12" s="37">
        <f t="shared" ref="S12" si="10">SUM(S5:S11)</f>
        <v>0</v>
      </c>
      <c r="T12" s="38">
        <f t="shared" ref="T12" si="11">SUM(T5:T11)</f>
        <v>0</v>
      </c>
      <c r="U12" s="37">
        <f t="shared" ref="U12" si="12">SUM(U5:U11)</f>
        <v>15560.300000000001</v>
      </c>
      <c r="V12" s="38">
        <f t="shared" ref="V12" si="13">SUM(V5:V11)</f>
        <v>22304.999920000002</v>
      </c>
      <c r="W12" s="41" t="s">
        <v>12</v>
      </c>
      <c r="X12" s="42">
        <f>SUM(X5:X11)/7</f>
        <v>0</v>
      </c>
      <c r="Y12" s="43" t="s">
        <v>8</v>
      </c>
      <c r="Z12" s="44" t="s">
        <v>125</v>
      </c>
    </row>
    <row r="13" spans="1:26" ht="18.5" customHeight="1">
      <c r="A13" s="46">
        <f>SUM(A11+1)</f>
        <v>8</v>
      </c>
      <c r="B13" s="16" t="s">
        <v>13</v>
      </c>
      <c r="C13" s="51"/>
      <c r="D13" s="18"/>
      <c r="E13" s="51"/>
      <c r="F13" s="19"/>
      <c r="G13" s="20"/>
      <c r="H13" s="19"/>
      <c r="I13" s="20"/>
      <c r="J13" s="19"/>
      <c r="K13" s="17"/>
      <c r="L13" s="104"/>
      <c r="M13" s="17"/>
      <c r="N13" s="18"/>
      <c r="O13" s="17"/>
      <c r="P13" s="18"/>
      <c r="Q13" s="112">
        <f t="shared" ref="Q13:Q16" si="14">SUM(C13+E13+G13+I13+K13+M13+O13)</f>
        <v>0</v>
      </c>
      <c r="R13" s="110">
        <f t="shared" ref="R13:R16" si="15">SUM(D13+F13+H13+J13+L13+N13+P13)</f>
        <v>0</v>
      </c>
      <c r="S13" s="17"/>
      <c r="T13" s="18"/>
      <c r="U13" s="135">
        <f t="shared" ref="U13:V19" si="16">SUM(Q13+S13)</f>
        <v>0</v>
      </c>
      <c r="V13" s="136">
        <f t="shared" si="16"/>
        <v>0</v>
      </c>
      <c r="W13" s="47"/>
      <c r="X13" s="48"/>
      <c r="Y13" s="23" t="s">
        <v>8</v>
      </c>
      <c r="Z13" s="24" t="s">
        <v>125</v>
      </c>
    </row>
    <row r="14" spans="1:26" ht="18.5" customHeight="1">
      <c r="A14" s="49">
        <f>SUM(A13+1)</f>
        <v>9</v>
      </c>
      <c r="B14" s="16" t="s">
        <v>14</v>
      </c>
      <c r="C14" s="17"/>
      <c r="D14" s="18"/>
      <c r="E14" s="17"/>
      <c r="F14" s="19"/>
      <c r="G14" s="20"/>
      <c r="H14" s="19"/>
      <c r="I14" s="20"/>
      <c r="J14" s="19"/>
      <c r="K14" s="17"/>
      <c r="L14" s="104"/>
      <c r="M14" s="17"/>
      <c r="N14" s="18"/>
      <c r="O14" s="17"/>
      <c r="P14" s="18"/>
      <c r="Q14" s="112">
        <f t="shared" si="14"/>
        <v>0</v>
      </c>
      <c r="R14" s="110">
        <f t="shared" si="15"/>
        <v>0</v>
      </c>
      <c r="S14" s="17"/>
      <c r="T14" s="18"/>
      <c r="U14" s="135">
        <f t="shared" si="16"/>
        <v>0</v>
      </c>
      <c r="V14" s="136">
        <f t="shared" si="16"/>
        <v>0</v>
      </c>
      <c r="W14" s="47"/>
      <c r="X14" s="48"/>
      <c r="Y14" s="23" t="s">
        <v>8</v>
      </c>
      <c r="Z14" s="24" t="s">
        <v>125</v>
      </c>
    </row>
    <row r="15" spans="1:26" ht="18.5" customHeight="1">
      <c r="A15" s="49">
        <f t="shared" ref="A15:A19" si="17">SUM(A14+1)</f>
        <v>10</v>
      </c>
      <c r="B15" s="16" t="s">
        <v>15</v>
      </c>
      <c r="C15" s="17"/>
      <c r="D15" s="18"/>
      <c r="E15" s="17"/>
      <c r="F15" s="19"/>
      <c r="G15" s="20"/>
      <c r="H15" s="19"/>
      <c r="I15" s="20"/>
      <c r="J15" s="19"/>
      <c r="K15" s="17"/>
      <c r="L15" s="18"/>
      <c r="M15" s="17"/>
      <c r="N15" s="18"/>
      <c r="O15" s="17"/>
      <c r="P15" s="18"/>
      <c r="Q15" s="112">
        <f t="shared" si="14"/>
        <v>0</v>
      </c>
      <c r="R15" s="110">
        <f t="shared" si="15"/>
        <v>0</v>
      </c>
      <c r="S15" s="17"/>
      <c r="T15" s="18"/>
      <c r="U15" s="135">
        <f t="shared" si="16"/>
        <v>0</v>
      </c>
      <c r="V15" s="136">
        <f t="shared" si="16"/>
        <v>0</v>
      </c>
      <c r="W15" s="47"/>
      <c r="X15" s="48"/>
      <c r="Y15" s="23" t="s">
        <v>8</v>
      </c>
      <c r="Z15" s="24" t="s">
        <v>125</v>
      </c>
    </row>
    <row r="16" spans="1:26" s="45" customFormat="1" ht="18.5" customHeight="1">
      <c r="A16" s="49">
        <f t="shared" si="17"/>
        <v>11</v>
      </c>
      <c r="B16" s="16" t="s">
        <v>16</v>
      </c>
      <c r="C16" s="17"/>
      <c r="D16" s="18"/>
      <c r="E16" s="17"/>
      <c r="F16" s="19"/>
      <c r="G16" s="20"/>
      <c r="H16" s="19"/>
      <c r="I16" s="20"/>
      <c r="J16" s="19"/>
      <c r="K16" s="17"/>
      <c r="L16" s="104"/>
      <c r="M16" s="17"/>
      <c r="N16" s="18"/>
      <c r="O16" s="17"/>
      <c r="P16" s="18"/>
      <c r="Q16" s="112">
        <f t="shared" si="14"/>
        <v>0</v>
      </c>
      <c r="R16" s="110">
        <f t="shared" si="15"/>
        <v>0</v>
      </c>
      <c r="S16" s="17"/>
      <c r="T16" s="18"/>
      <c r="U16" s="135">
        <f t="shared" si="16"/>
        <v>0</v>
      </c>
      <c r="V16" s="136">
        <f t="shared" si="16"/>
        <v>0</v>
      </c>
      <c r="W16" s="47"/>
      <c r="X16" s="48"/>
      <c r="Y16" s="23" t="s">
        <v>8</v>
      </c>
      <c r="Z16" s="24" t="s">
        <v>125</v>
      </c>
    </row>
    <row r="17" spans="1:26" ht="18.5" customHeight="1">
      <c r="A17" s="49">
        <f t="shared" si="17"/>
        <v>12</v>
      </c>
      <c r="B17" s="16" t="s">
        <v>7</v>
      </c>
      <c r="C17" s="17"/>
      <c r="D17" s="18"/>
      <c r="E17" s="17"/>
      <c r="F17" s="19"/>
      <c r="G17" s="20"/>
      <c r="H17" s="19"/>
      <c r="I17" s="20"/>
      <c r="J17" s="19"/>
      <c r="K17" s="17"/>
      <c r="L17" s="104"/>
      <c r="M17" s="17"/>
      <c r="N17" s="18"/>
      <c r="O17" s="17"/>
      <c r="P17" s="18"/>
      <c r="Q17" s="112">
        <f>SUM(C17+E17+G17+I17+K17+M17+O17)</f>
        <v>0</v>
      </c>
      <c r="R17" s="110">
        <f>SUM(D17+F17+H17+J17+L17+N17+P17)</f>
        <v>0</v>
      </c>
      <c r="S17" s="17"/>
      <c r="T17" s="18"/>
      <c r="U17" s="135">
        <f t="shared" si="16"/>
        <v>0</v>
      </c>
      <c r="V17" s="136">
        <f t="shared" si="16"/>
        <v>0</v>
      </c>
      <c r="W17" s="47"/>
      <c r="X17" s="48"/>
      <c r="Y17" s="23" t="s">
        <v>8</v>
      </c>
      <c r="Z17" s="24" t="s">
        <v>125</v>
      </c>
    </row>
    <row r="18" spans="1:26" ht="18.5" customHeight="1">
      <c r="A18" s="25">
        <f t="shared" si="17"/>
        <v>13</v>
      </c>
      <c r="B18" s="26" t="s">
        <v>9</v>
      </c>
      <c r="C18" s="27"/>
      <c r="D18" s="28"/>
      <c r="E18" s="27"/>
      <c r="F18" s="29"/>
      <c r="G18" s="30"/>
      <c r="H18" s="29"/>
      <c r="I18" s="30"/>
      <c r="J18" s="29"/>
      <c r="K18" s="27"/>
      <c r="L18" s="105"/>
      <c r="M18" s="27"/>
      <c r="N18" s="28"/>
      <c r="O18" s="27"/>
      <c r="P18" s="28"/>
      <c r="Q18" s="268">
        <f>SUM(C18+E18+G18+I18+K18+M18+O18)</f>
        <v>0</v>
      </c>
      <c r="R18" s="111">
        <f t="shared" ref="R18:R19" si="18">SUM(D18+F18+H18+J18+L18+N18+P18)</f>
        <v>0</v>
      </c>
      <c r="S18" s="27"/>
      <c r="T18" s="28"/>
      <c r="U18" s="114">
        <f t="shared" si="16"/>
        <v>0</v>
      </c>
      <c r="V18" s="118">
        <f t="shared" si="16"/>
        <v>0</v>
      </c>
      <c r="W18" s="31"/>
      <c r="X18" s="32"/>
      <c r="Y18" s="33" t="s">
        <v>8</v>
      </c>
      <c r="Z18" s="34" t="s">
        <v>125</v>
      </c>
    </row>
    <row r="19" spans="1:26" ht="18.5" customHeight="1">
      <c r="A19" s="25">
        <f t="shared" si="17"/>
        <v>14</v>
      </c>
      <c r="B19" s="26" t="s">
        <v>10</v>
      </c>
      <c r="C19" s="27"/>
      <c r="D19" s="28"/>
      <c r="E19" s="27"/>
      <c r="F19" s="29"/>
      <c r="G19" s="30"/>
      <c r="H19" s="29"/>
      <c r="I19" s="30"/>
      <c r="J19" s="29"/>
      <c r="K19" s="27"/>
      <c r="L19" s="105"/>
      <c r="M19" s="27"/>
      <c r="N19" s="28"/>
      <c r="O19" s="27"/>
      <c r="P19" s="28"/>
      <c r="Q19" s="268">
        <f>SUM(C19+E19+G19+I19+K19+M19+O19)</f>
        <v>0</v>
      </c>
      <c r="R19" s="111">
        <f t="shared" si="18"/>
        <v>0</v>
      </c>
      <c r="S19" s="27"/>
      <c r="T19" s="28"/>
      <c r="U19" s="114">
        <f t="shared" si="16"/>
        <v>0</v>
      </c>
      <c r="V19" s="118">
        <f t="shared" si="16"/>
        <v>0</v>
      </c>
      <c r="W19" s="31"/>
      <c r="X19" s="32"/>
      <c r="Y19" s="33" t="s">
        <v>8</v>
      </c>
      <c r="Z19" s="34" t="s">
        <v>125</v>
      </c>
    </row>
    <row r="20" spans="1:26" ht="18.5" customHeight="1">
      <c r="A20" s="35" t="s">
        <v>11</v>
      </c>
      <c r="B20" s="36">
        <f>SUM(B12+1)</f>
        <v>7</v>
      </c>
      <c r="C20" s="37">
        <f t="shared" ref="C20:U20" si="19">SUM(C13:C19)</f>
        <v>0</v>
      </c>
      <c r="D20" s="38">
        <f t="shared" si="19"/>
        <v>0</v>
      </c>
      <c r="E20" s="37">
        <f t="shared" si="19"/>
        <v>0</v>
      </c>
      <c r="F20" s="39">
        <f t="shared" si="19"/>
        <v>0</v>
      </c>
      <c r="G20" s="40">
        <f t="shared" si="19"/>
        <v>0</v>
      </c>
      <c r="H20" s="39">
        <f t="shared" ref="H20:J20" si="20">SUM(H13:H19)</f>
        <v>0</v>
      </c>
      <c r="I20" s="40">
        <f t="shared" ref="I20" si="21">SUM(I13:I19)</f>
        <v>0</v>
      </c>
      <c r="J20" s="39">
        <f t="shared" si="20"/>
        <v>0</v>
      </c>
      <c r="K20" s="37">
        <f t="shared" si="19"/>
        <v>0</v>
      </c>
      <c r="L20" s="38">
        <f t="shared" si="19"/>
        <v>0</v>
      </c>
      <c r="M20" s="37">
        <f t="shared" si="19"/>
        <v>0</v>
      </c>
      <c r="N20" s="38">
        <f t="shared" si="19"/>
        <v>0</v>
      </c>
      <c r="O20" s="37">
        <f t="shared" si="19"/>
        <v>0</v>
      </c>
      <c r="P20" s="38">
        <f t="shared" si="19"/>
        <v>0</v>
      </c>
      <c r="Q20" s="37">
        <f t="shared" si="19"/>
        <v>0</v>
      </c>
      <c r="R20" s="38">
        <f t="shared" ref="R20" si="22">SUM(R13:R19)</f>
        <v>0</v>
      </c>
      <c r="S20" s="37">
        <f t="shared" ref="S20:T20" si="23">SUM(S13:S19)</f>
        <v>0</v>
      </c>
      <c r="T20" s="38">
        <f t="shared" si="23"/>
        <v>0</v>
      </c>
      <c r="U20" s="37">
        <f t="shared" si="19"/>
        <v>0</v>
      </c>
      <c r="V20" s="38">
        <f t="shared" ref="V20" si="24">SUM(V13:V19)</f>
        <v>0</v>
      </c>
      <c r="W20" s="41" t="s">
        <v>12</v>
      </c>
      <c r="X20" s="42">
        <f>SUM(X13:X19)/7</f>
        <v>0</v>
      </c>
      <c r="Y20" s="43" t="s">
        <v>8</v>
      </c>
      <c r="Z20" s="44" t="s">
        <v>125</v>
      </c>
    </row>
    <row r="21" spans="1:26" ht="18.5" customHeight="1">
      <c r="A21" s="46">
        <f>SUM(A19+1)</f>
        <v>15</v>
      </c>
      <c r="B21" s="16" t="s">
        <v>13</v>
      </c>
      <c r="C21" s="17"/>
      <c r="D21" s="18"/>
      <c r="E21" s="17"/>
      <c r="F21" s="19"/>
      <c r="G21" s="20"/>
      <c r="H21" s="19"/>
      <c r="I21" s="20"/>
      <c r="J21" s="19"/>
      <c r="K21" s="17"/>
      <c r="L21" s="104"/>
      <c r="M21" s="17"/>
      <c r="N21" s="18"/>
      <c r="O21" s="17"/>
      <c r="P21" s="18"/>
      <c r="Q21" s="112">
        <f t="shared" ref="Q21:Q24" si="25">SUM(C21+E21+G21+I21+K21+M21+O21)</f>
        <v>0</v>
      </c>
      <c r="R21" s="110">
        <f t="shared" ref="R21:R24" si="26">SUM(D21+F21+H21+J21+L21+N21+P21)</f>
        <v>0</v>
      </c>
      <c r="S21" s="17"/>
      <c r="T21" s="18"/>
      <c r="U21" s="135">
        <f t="shared" ref="U21:V27" si="27">SUM(Q21+S21)</f>
        <v>0</v>
      </c>
      <c r="V21" s="136">
        <f t="shared" si="27"/>
        <v>0</v>
      </c>
      <c r="W21" s="52"/>
      <c r="X21" s="53"/>
      <c r="Y21" s="23" t="s">
        <v>8</v>
      </c>
      <c r="Z21" s="24" t="s">
        <v>125</v>
      </c>
    </row>
    <row r="22" spans="1:26" ht="18.5" customHeight="1">
      <c r="A22" s="49">
        <f>SUM(A21+1)</f>
        <v>16</v>
      </c>
      <c r="B22" s="16" t="s">
        <v>14</v>
      </c>
      <c r="C22" s="17"/>
      <c r="D22" s="18"/>
      <c r="E22" s="17"/>
      <c r="F22" s="19"/>
      <c r="G22" s="20"/>
      <c r="H22" s="19"/>
      <c r="I22" s="20"/>
      <c r="J22" s="19"/>
      <c r="K22" s="17"/>
      <c r="L22" s="104"/>
      <c r="M22" s="17"/>
      <c r="N22" s="18"/>
      <c r="O22" s="17"/>
      <c r="P22" s="18"/>
      <c r="Q22" s="112">
        <f t="shared" si="25"/>
        <v>0</v>
      </c>
      <c r="R22" s="110">
        <f t="shared" si="26"/>
        <v>0</v>
      </c>
      <c r="S22" s="17"/>
      <c r="T22" s="18"/>
      <c r="U22" s="135">
        <f t="shared" si="27"/>
        <v>0</v>
      </c>
      <c r="V22" s="136">
        <f t="shared" si="27"/>
        <v>0</v>
      </c>
      <c r="W22" s="47"/>
      <c r="X22" s="48"/>
      <c r="Y22" s="23" t="s">
        <v>8</v>
      </c>
      <c r="Z22" s="24" t="s">
        <v>125</v>
      </c>
    </row>
    <row r="23" spans="1:26" ht="18.5" customHeight="1">
      <c r="A23" s="49">
        <f t="shared" ref="A23:A27" si="28">SUM(A22+1)</f>
        <v>17</v>
      </c>
      <c r="B23" s="16" t="s">
        <v>15</v>
      </c>
      <c r="C23" s="17"/>
      <c r="D23" s="18"/>
      <c r="E23" s="17"/>
      <c r="F23" s="19"/>
      <c r="G23" s="20"/>
      <c r="H23" s="19"/>
      <c r="I23" s="20"/>
      <c r="J23" s="19"/>
      <c r="K23" s="17"/>
      <c r="L23" s="104"/>
      <c r="M23" s="17"/>
      <c r="N23" s="18"/>
      <c r="O23" s="17"/>
      <c r="P23" s="18"/>
      <c r="Q23" s="112">
        <f t="shared" si="25"/>
        <v>0</v>
      </c>
      <c r="R23" s="110">
        <f t="shared" si="26"/>
        <v>0</v>
      </c>
      <c r="S23" s="17"/>
      <c r="T23" s="18"/>
      <c r="U23" s="135">
        <f t="shared" si="27"/>
        <v>0</v>
      </c>
      <c r="V23" s="136">
        <f t="shared" si="27"/>
        <v>0</v>
      </c>
      <c r="W23" s="47"/>
      <c r="X23" s="48"/>
      <c r="Y23" s="23" t="s">
        <v>8</v>
      </c>
      <c r="Z23" s="24" t="s">
        <v>125</v>
      </c>
    </row>
    <row r="24" spans="1:26" s="45" customFormat="1" ht="18.5" customHeight="1">
      <c r="A24" s="49">
        <f t="shared" si="28"/>
        <v>18</v>
      </c>
      <c r="B24" s="16" t="s">
        <v>16</v>
      </c>
      <c r="C24" s="17"/>
      <c r="D24" s="18"/>
      <c r="E24" s="17"/>
      <c r="F24" s="19"/>
      <c r="G24" s="20"/>
      <c r="H24" s="19"/>
      <c r="I24" s="20"/>
      <c r="J24" s="19"/>
      <c r="K24" s="17"/>
      <c r="L24" s="104"/>
      <c r="M24" s="17"/>
      <c r="N24" s="18"/>
      <c r="O24" s="17"/>
      <c r="P24" s="18"/>
      <c r="Q24" s="112">
        <f t="shared" si="25"/>
        <v>0</v>
      </c>
      <c r="R24" s="110">
        <f t="shared" si="26"/>
        <v>0</v>
      </c>
      <c r="S24" s="17"/>
      <c r="T24" s="18"/>
      <c r="U24" s="135">
        <f t="shared" si="27"/>
        <v>0</v>
      </c>
      <c r="V24" s="136">
        <f t="shared" si="27"/>
        <v>0</v>
      </c>
      <c r="W24" s="47"/>
      <c r="X24" s="48"/>
      <c r="Y24" s="23" t="s">
        <v>8</v>
      </c>
      <c r="Z24" s="24" t="s">
        <v>125</v>
      </c>
    </row>
    <row r="25" spans="1:26" ht="18.5" customHeight="1">
      <c r="A25" s="49">
        <f t="shared" si="28"/>
        <v>19</v>
      </c>
      <c r="B25" s="16" t="s">
        <v>7</v>
      </c>
      <c r="C25" s="17"/>
      <c r="D25" s="18"/>
      <c r="E25" s="17"/>
      <c r="F25" s="19"/>
      <c r="G25" s="20"/>
      <c r="H25" s="19"/>
      <c r="I25" s="20"/>
      <c r="J25" s="19"/>
      <c r="K25" s="17"/>
      <c r="L25" s="104"/>
      <c r="M25" s="17"/>
      <c r="N25" s="18"/>
      <c r="O25" s="17"/>
      <c r="P25" s="18"/>
      <c r="Q25" s="112">
        <f>SUM(C25+E25+G25+I25+K25+M25+O25)</f>
        <v>0</v>
      </c>
      <c r="R25" s="110">
        <f>SUM(D25+F25+H25+J25+L25+N25+P25)</f>
        <v>0</v>
      </c>
      <c r="S25" s="17"/>
      <c r="T25" s="18"/>
      <c r="U25" s="135">
        <f t="shared" si="27"/>
        <v>0</v>
      </c>
      <c r="V25" s="136">
        <f t="shared" si="27"/>
        <v>0</v>
      </c>
      <c r="W25" s="47"/>
      <c r="X25" s="48"/>
      <c r="Y25" s="23" t="s">
        <v>8</v>
      </c>
      <c r="Z25" s="24" t="s">
        <v>125</v>
      </c>
    </row>
    <row r="26" spans="1:26" ht="18.5" customHeight="1">
      <c r="A26" s="25">
        <f t="shared" si="28"/>
        <v>20</v>
      </c>
      <c r="B26" s="26" t="s">
        <v>9</v>
      </c>
      <c r="C26" s="27"/>
      <c r="D26" s="28"/>
      <c r="E26" s="27"/>
      <c r="F26" s="29"/>
      <c r="G26" s="30"/>
      <c r="H26" s="29"/>
      <c r="I26" s="30"/>
      <c r="J26" s="29"/>
      <c r="K26" s="27"/>
      <c r="L26" s="105"/>
      <c r="M26" s="27"/>
      <c r="N26" s="28"/>
      <c r="O26" s="27"/>
      <c r="P26" s="28"/>
      <c r="Q26" s="268">
        <f>SUM(C26+E26+G26+I26+K26+M26+O26)</f>
        <v>0</v>
      </c>
      <c r="R26" s="111">
        <f t="shared" ref="R26:R27" si="29">SUM(D26+F26+H26+J26+L26+N26+P26)</f>
        <v>0</v>
      </c>
      <c r="S26" s="27"/>
      <c r="T26" s="28"/>
      <c r="U26" s="114">
        <f t="shared" si="27"/>
        <v>0</v>
      </c>
      <c r="V26" s="118">
        <f t="shared" si="27"/>
        <v>0</v>
      </c>
      <c r="W26" s="31"/>
      <c r="X26" s="32"/>
      <c r="Y26" s="33" t="s">
        <v>8</v>
      </c>
      <c r="Z26" s="34" t="s">
        <v>125</v>
      </c>
    </row>
    <row r="27" spans="1:26" ht="18.5" customHeight="1">
      <c r="A27" s="25">
        <f t="shared" si="28"/>
        <v>21</v>
      </c>
      <c r="B27" s="26" t="s">
        <v>10</v>
      </c>
      <c r="C27" s="27"/>
      <c r="D27" s="28"/>
      <c r="E27" s="27"/>
      <c r="F27" s="29"/>
      <c r="G27" s="30"/>
      <c r="H27" s="29"/>
      <c r="I27" s="30"/>
      <c r="J27" s="29"/>
      <c r="K27" s="27"/>
      <c r="L27" s="105"/>
      <c r="M27" s="27"/>
      <c r="N27" s="28"/>
      <c r="O27" s="27"/>
      <c r="P27" s="28"/>
      <c r="Q27" s="268">
        <f>SUM(C27+E27+G27+I27+K27+M27+O27)</f>
        <v>0</v>
      </c>
      <c r="R27" s="111">
        <f t="shared" si="29"/>
        <v>0</v>
      </c>
      <c r="S27" s="27"/>
      <c r="T27" s="28"/>
      <c r="U27" s="114">
        <f t="shared" si="27"/>
        <v>0</v>
      </c>
      <c r="V27" s="118">
        <f t="shared" si="27"/>
        <v>0</v>
      </c>
      <c r="W27" s="31"/>
      <c r="X27" s="32"/>
      <c r="Y27" s="33" t="s">
        <v>8</v>
      </c>
      <c r="Z27" s="34" t="s">
        <v>125</v>
      </c>
    </row>
    <row r="28" spans="1:26" ht="18.5" customHeight="1">
      <c r="A28" s="35" t="s">
        <v>11</v>
      </c>
      <c r="B28" s="36">
        <f>SUM(B20+1)</f>
        <v>8</v>
      </c>
      <c r="C28" s="37">
        <f t="shared" ref="C28:U28" si="30">SUM(C21:C27)</f>
        <v>0</v>
      </c>
      <c r="D28" s="38">
        <f t="shared" si="30"/>
        <v>0</v>
      </c>
      <c r="E28" s="37">
        <f t="shared" si="30"/>
        <v>0</v>
      </c>
      <c r="F28" s="39">
        <f t="shared" si="30"/>
        <v>0</v>
      </c>
      <c r="G28" s="40">
        <f t="shared" si="30"/>
        <v>0</v>
      </c>
      <c r="H28" s="39">
        <f t="shared" ref="H28:J28" si="31">SUM(H21:H27)</f>
        <v>0</v>
      </c>
      <c r="I28" s="40">
        <f t="shared" ref="I28" si="32">SUM(I21:I27)</f>
        <v>0</v>
      </c>
      <c r="J28" s="39">
        <f t="shared" si="31"/>
        <v>0</v>
      </c>
      <c r="K28" s="37">
        <f t="shared" si="30"/>
        <v>0</v>
      </c>
      <c r="L28" s="38">
        <f t="shared" si="30"/>
        <v>0</v>
      </c>
      <c r="M28" s="37">
        <f t="shared" si="30"/>
        <v>0</v>
      </c>
      <c r="N28" s="38">
        <f t="shared" si="30"/>
        <v>0</v>
      </c>
      <c r="O28" s="37">
        <f t="shared" si="30"/>
        <v>0</v>
      </c>
      <c r="P28" s="38">
        <f t="shared" si="30"/>
        <v>0</v>
      </c>
      <c r="Q28" s="37">
        <f t="shared" si="30"/>
        <v>0</v>
      </c>
      <c r="R28" s="38">
        <f t="shared" ref="R28" si="33">SUM(R21:R27)</f>
        <v>0</v>
      </c>
      <c r="S28" s="37">
        <f t="shared" ref="S28:T28" si="34">SUM(S21:S27)</f>
        <v>0</v>
      </c>
      <c r="T28" s="38">
        <f t="shared" si="34"/>
        <v>0</v>
      </c>
      <c r="U28" s="37">
        <f t="shared" si="30"/>
        <v>0</v>
      </c>
      <c r="V28" s="38">
        <f t="shared" ref="V28" si="35">SUM(V21:V27)</f>
        <v>0</v>
      </c>
      <c r="W28" s="41" t="s">
        <v>12</v>
      </c>
      <c r="X28" s="42">
        <f>SUM(X21:X27)/7</f>
        <v>0</v>
      </c>
      <c r="Y28" s="43" t="s">
        <v>8</v>
      </c>
      <c r="Z28" s="44" t="s">
        <v>125</v>
      </c>
    </row>
    <row r="29" spans="1:26" ht="18.5" customHeight="1">
      <c r="A29" s="46">
        <f>SUM(A27+1)</f>
        <v>22</v>
      </c>
      <c r="B29" s="16" t="s">
        <v>13</v>
      </c>
      <c r="C29" s="17"/>
      <c r="D29" s="18"/>
      <c r="E29" s="17"/>
      <c r="F29" s="19"/>
      <c r="G29" s="20"/>
      <c r="H29" s="19"/>
      <c r="I29" s="20"/>
      <c r="J29" s="19"/>
      <c r="K29" s="17"/>
      <c r="L29" s="104"/>
      <c r="M29" s="17"/>
      <c r="N29" s="18"/>
      <c r="O29" s="17"/>
      <c r="P29" s="18"/>
      <c r="Q29" s="112">
        <f t="shared" ref="Q29:Q32" si="36">SUM(C29+E29+G29+I29+K29+M29+O29)</f>
        <v>0</v>
      </c>
      <c r="R29" s="110">
        <f t="shared" ref="R29:R32" si="37">SUM(D29+F29+H29+J29+L29+N29+P29)</f>
        <v>0</v>
      </c>
      <c r="S29" s="17"/>
      <c r="T29" s="18"/>
      <c r="U29" s="135">
        <f t="shared" ref="U29:V35" si="38">SUM(Q29+S29)</f>
        <v>0</v>
      </c>
      <c r="V29" s="136">
        <f t="shared" si="38"/>
        <v>0</v>
      </c>
      <c r="W29" s="52"/>
      <c r="X29" s="53"/>
      <c r="Y29" s="23" t="s">
        <v>8</v>
      </c>
      <c r="Z29" s="24" t="s">
        <v>125</v>
      </c>
    </row>
    <row r="30" spans="1:26" ht="18.5" customHeight="1">
      <c r="A30" s="49">
        <f>SUM(A29+1)</f>
        <v>23</v>
      </c>
      <c r="B30" s="16" t="s">
        <v>14</v>
      </c>
      <c r="C30" s="17"/>
      <c r="D30" s="18"/>
      <c r="E30" s="17"/>
      <c r="F30" s="19"/>
      <c r="G30" s="20"/>
      <c r="H30" s="19"/>
      <c r="I30" s="20"/>
      <c r="J30" s="19"/>
      <c r="K30" s="17"/>
      <c r="L30" s="104"/>
      <c r="M30" s="17"/>
      <c r="N30" s="18"/>
      <c r="O30" s="17"/>
      <c r="P30" s="18"/>
      <c r="Q30" s="112">
        <f t="shared" si="36"/>
        <v>0</v>
      </c>
      <c r="R30" s="110">
        <f t="shared" si="37"/>
        <v>0</v>
      </c>
      <c r="S30" s="17"/>
      <c r="T30" s="18"/>
      <c r="U30" s="135">
        <f t="shared" si="38"/>
        <v>0</v>
      </c>
      <c r="V30" s="136">
        <f t="shared" si="38"/>
        <v>0</v>
      </c>
      <c r="W30" s="47"/>
      <c r="X30" s="48"/>
      <c r="Y30" s="23" t="s">
        <v>8</v>
      </c>
      <c r="Z30" s="24" t="s">
        <v>125</v>
      </c>
    </row>
    <row r="31" spans="1:26" ht="18.5" customHeight="1">
      <c r="A31" s="49">
        <f t="shared" ref="A31:A35" si="39">SUM(A30+1)</f>
        <v>24</v>
      </c>
      <c r="B31" s="16" t="s">
        <v>15</v>
      </c>
      <c r="C31" s="17"/>
      <c r="D31" s="18"/>
      <c r="E31" s="17"/>
      <c r="F31" s="19"/>
      <c r="G31" s="20"/>
      <c r="H31" s="19"/>
      <c r="I31" s="20"/>
      <c r="J31" s="19"/>
      <c r="K31" s="17"/>
      <c r="L31" s="104"/>
      <c r="M31" s="17"/>
      <c r="N31" s="18"/>
      <c r="O31" s="17"/>
      <c r="P31" s="18"/>
      <c r="Q31" s="112">
        <f t="shared" si="36"/>
        <v>0</v>
      </c>
      <c r="R31" s="110">
        <f t="shared" si="37"/>
        <v>0</v>
      </c>
      <c r="S31" s="17"/>
      <c r="T31" s="18"/>
      <c r="U31" s="135">
        <f t="shared" si="38"/>
        <v>0</v>
      </c>
      <c r="V31" s="136">
        <f t="shared" si="38"/>
        <v>0</v>
      </c>
      <c r="W31" s="47"/>
      <c r="X31" s="48"/>
      <c r="Y31" s="23" t="s">
        <v>8</v>
      </c>
      <c r="Z31" s="24" t="s">
        <v>125</v>
      </c>
    </row>
    <row r="32" spans="1:26" s="45" customFormat="1" ht="18.5" customHeight="1">
      <c r="A32" s="49">
        <f t="shared" si="39"/>
        <v>25</v>
      </c>
      <c r="B32" s="16" t="s">
        <v>16</v>
      </c>
      <c r="C32" s="17"/>
      <c r="D32" s="18"/>
      <c r="E32" s="17"/>
      <c r="F32" s="19"/>
      <c r="G32" s="20"/>
      <c r="H32" s="19"/>
      <c r="I32" s="20"/>
      <c r="J32" s="19"/>
      <c r="K32" s="17"/>
      <c r="L32" s="104"/>
      <c r="M32" s="17"/>
      <c r="N32" s="18"/>
      <c r="O32" s="17"/>
      <c r="P32" s="18"/>
      <c r="Q32" s="112">
        <f t="shared" si="36"/>
        <v>0</v>
      </c>
      <c r="R32" s="110">
        <f t="shared" si="37"/>
        <v>0</v>
      </c>
      <c r="S32" s="17"/>
      <c r="T32" s="18"/>
      <c r="U32" s="135">
        <f t="shared" si="38"/>
        <v>0</v>
      </c>
      <c r="V32" s="136">
        <f t="shared" si="38"/>
        <v>0</v>
      </c>
      <c r="W32" s="47"/>
      <c r="X32" s="48"/>
      <c r="Y32" s="23" t="s">
        <v>8</v>
      </c>
      <c r="Z32" s="24" t="s">
        <v>125</v>
      </c>
    </row>
    <row r="33" spans="1:26" ht="18.5" customHeight="1">
      <c r="A33" s="49">
        <f t="shared" si="39"/>
        <v>26</v>
      </c>
      <c r="B33" s="55" t="s">
        <v>7</v>
      </c>
      <c r="C33" s="17"/>
      <c r="D33" s="18"/>
      <c r="E33" s="17"/>
      <c r="F33" s="19"/>
      <c r="G33" s="20"/>
      <c r="H33" s="19"/>
      <c r="I33" s="20"/>
      <c r="J33" s="19"/>
      <c r="K33" s="17"/>
      <c r="L33" s="104"/>
      <c r="M33" s="17"/>
      <c r="N33" s="18"/>
      <c r="O33" s="17"/>
      <c r="P33" s="18"/>
      <c r="Q33" s="112">
        <f>SUM(C33+E33+G33+I33+K33+M33+O33)</f>
        <v>0</v>
      </c>
      <c r="R33" s="110">
        <f>SUM(D33+F33+H33+J33+L33+N33+P33)</f>
        <v>0</v>
      </c>
      <c r="S33" s="17"/>
      <c r="T33" s="18"/>
      <c r="U33" s="135">
        <f t="shared" si="38"/>
        <v>0</v>
      </c>
      <c r="V33" s="136">
        <f t="shared" si="38"/>
        <v>0</v>
      </c>
      <c r="W33" s="47"/>
      <c r="X33" s="48"/>
      <c r="Y33" s="23" t="s">
        <v>8</v>
      </c>
      <c r="Z33" s="24" t="s">
        <v>125</v>
      </c>
    </row>
    <row r="34" spans="1:26" ht="18.5" customHeight="1">
      <c r="A34" s="25">
        <f t="shared" si="39"/>
        <v>27</v>
      </c>
      <c r="B34" s="26" t="s">
        <v>9</v>
      </c>
      <c r="C34" s="27"/>
      <c r="D34" s="28"/>
      <c r="E34" s="27"/>
      <c r="F34" s="29"/>
      <c r="G34" s="30"/>
      <c r="H34" s="29"/>
      <c r="I34" s="30"/>
      <c r="J34" s="29"/>
      <c r="K34" s="27"/>
      <c r="L34" s="105"/>
      <c r="M34" s="27"/>
      <c r="N34" s="28"/>
      <c r="O34" s="27"/>
      <c r="P34" s="28"/>
      <c r="Q34" s="268">
        <f>SUM(C34+E34+G34+I34+K34+M34+O34)</f>
        <v>0</v>
      </c>
      <c r="R34" s="111">
        <f t="shared" ref="R34:R35" si="40">SUM(D34+F34+H34+J34+L34+N34+P34)</f>
        <v>0</v>
      </c>
      <c r="S34" s="27"/>
      <c r="T34" s="28"/>
      <c r="U34" s="114">
        <f t="shared" si="38"/>
        <v>0</v>
      </c>
      <c r="V34" s="118">
        <f t="shared" si="38"/>
        <v>0</v>
      </c>
      <c r="W34" s="31"/>
      <c r="X34" s="32"/>
      <c r="Y34" s="33" t="s">
        <v>8</v>
      </c>
      <c r="Z34" s="34" t="s">
        <v>125</v>
      </c>
    </row>
    <row r="35" spans="1:26" ht="18.5" customHeight="1">
      <c r="A35" s="25">
        <f t="shared" si="39"/>
        <v>28</v>
      </c>
      <c r="B35" s="26" t="s">
        <v>10</v>
      </c>
      <c r="C35" s="27"/>
      <c r="D35" s="28"/>
      <c r="E35" s="27"/>
      <c r="F35" s="29"/>
      <c r="G35" s="30"/>
      <c r="H35" s="29"/>
      <c r="I35" s="30"/>
      <c r="J35" s="29"/>
      <c r="K35" s="27"/>
      <c r="L35" s="105"/>
      <c r="M35" s="27"/>
      <c r="N35" s="28"/>
      <c r="O35" s="27">
        <v>-175.68</v>
      </c>
      <c r="P35" s="28"/>
      <c r="Q35" s="268">
        <f>SUM(C35+E35+G35+I35+K35+M35+O35)</f>
        <v>-175.68</v>
      </c>
      <c r="R35" s="111">
        <f t="shared" si="40"/>
        <v>0</v>
      </c>
      <c r="S35" s="27"/>
      <c r="T35" s="28"/>
      <c r="U35" s="114">
        <f t="shared" si="38"/>
        <v>-175.68</v>
      </c>
      <c r="V35" s="118">
        <f t="shared" si="38"/>
        <v>0</v>
      </c>
      <c r="W35" s="31"/>
      <c r="X35" s="32"/>
      <c r="Y35" s="33" t="s">
        <v>8</v>
      </c>
      <c r="Z35" s="34" t="s">
        <v>125</v>
      </c>
    </row>
    <row r="36" spans="1:26" ht="18.5" customHeight="1" thickBot="1">
      <c r="A36" s="35" t="s">
        <v>11</v>
      </c>
      <c r="B36" s="36">
        <f>SUM(B28+1)</f>
        <v>9</v>
      </c>
      <c r="C36" s="61">
        <f t="shared" ref="C36:V36" si="41">SUM(C33:C35)</f>
        <v>0</v>
      </c>
      <c r="D36" s="62">
        <f t="shared" si="41"/>
        <v>0</v>
      </c>
      <c r="E36" s="61">
        <f t="shared" si="41"/>
        <v>0</v>
      </c>
      <c r="F36" s="62">
        <f t="shared" si="41"/>
        <v>0</v>
      </c>
      <c r="G36" s="63">
        <f t="shared" si="41"/>
        <v>0</v>
      </c>
      <c r="H36" s="62">
        <f t="shared" si="41"/>
        <v>0</v>
      </c>
      <c r="I36" s="63">
        <f t="shared" ref="I36:J36" si="42">SUM(I33:I35)</f>
        <v>0</v>
      </c>
      <c r="J36" s="62">
        <f t="shared" si="42"/>
        <v>0</v>
      </c>
      <c r="K36" s="61">
        <f t="shared" si="41"/>
        <v>0</v>
      </c>
      <c r="L36" s="62">
        <f t="shared" si="41"/>
        <v>0</v>
      </c>
      <c r="M36" s="61">
        <f t="shared" si="41"/>
        <v>0</v>
      </c>
      <c r="N36" s="62">
        <f t="shared" si="41"/>
        <v>0</v>
      </c>
      <c r="O36" s="61">
        <f t="shared" si="41"/>
        <v>-175.68</v>
      </c>
      <c r="P36" s="62">
        <f t="shared" si="41"/>
        <v>0</v>
      </c>
      <c r="Q36" s="61">
        <f t="shared" si="41"/>
        <v>-175.68</v>
      </c>
      <c r="R36" s="38">
        <f t="shared" si="41"/>
        <v>0</v>
      </c>
      <c r="S36" s="61">
        <f t="shared" si="41"/>
        <v>0</v>
      </c>
      <c r="T36" s="62">
        <f t="shared" si="41"/>
        <v>0</v>
      </c>
      <c r="U36" s="61">
        <f t="shared" si="41"/>
        <v>-175.68</v>
      </c>
      <c r="V36" s="38">
        <f t="shared" si="41"/>
        <v>0</v>
      </c>
      <c r="W36" s="64" t="s">
        <v>12</v>
      </c>
      <c r="X36" s="65">
        <f>SUM(X29:X35)/7</f>
        <v>0</v>
      </c>
      <c r="Y36" s="66" t="s">
        <v>8</v>
      </c>
      <c r="Z36" s="67" t="s">
        <v>125</v>
      </c>
    </row>
    <row r="37" spans="1:26" ht="19.25" customHeight="1">
      <c r="A37" s="252" t="s">
        <v>17</v>
      </c>
      <c r="B37" s="180"/>
      <c r="C37" s="142">
        <f t="shared" ref="C37:V37" si="43">SUM(C12+C20+C28+C36)</f>
        <v>6376.7000000000007</v>
      </c>
      <c r="D37" s="181">
        <f t="shared" si="43"/>
        <v>7000</v>
      </c>
      <c r="E37" s="142">
        <f t="shared" si="43"/>
        <v>0</v>
      </c>
      <c r="F37" s="181">
        <f t="shared" si="43"/>
        <v>999.99997999999982</v>
      </c>
      <c r="G37" s="142">
        <f t="shared" si="43"/>
        <v>0</v>
      </c>
      <c r="H37" s="181">
        <f t="shared" si="43"/>
        <v>999.99997999999982</v>
      </c>
      <c r="I37" s="142">
        <f t="shared" ref="I37:J37" si="44">SUM(I12+I20+I28+I36)</f>
        <v>0</v>
      </c>
      <c r="J37" s="181">
        <f t="shared" si="44"/>
        <v>0</v>
      </c>
      <c r="K37" s="142">
        <f t="shared" si="43"/>
        <v>378.8</v>
      </c>
      <c r="L37" s="181">
        <f t="shared" si="43"/>
        <v>3999.9999900000003</v>
      </c>
      <c r="M37" s="142">
        <f t="shared" si="43"/>
        <v>1302.7</v>
      </c>
      <c r="N37" s="181">
        <f t="shared" si="43"/>
        <v>3999.9999900000003</v>
      </c>
      <c r="O37" s="142">
        <f t="shared" si="43"/>
        <v>7326.42</v>
      </c>
      <c r="P37" s="181">
        <f t="shared" si="43"/>
        <v>5304.9999799999996</v>
      </c>
      <c r="Q37" s="142">
        <f t="shared" si="43"/>
        <v>15384.62</v>
      </c>
      <c r="R37" s="181">
        <f t="shared" si="43"/>
        <v>22304.999920000002</v>
      </c>
      <c r="S37" s="142">
        <f t="shared" si="43"/>
        <v>0</v>
      </c>
      <c r="T37" s="181">
        <f t="shared" si="43"/>
        <v>0</v>
      </c>
      <c r="U37" s="142">
        <f t="shared" si="43"/>
        <v>15384.62</v>
      </c>
      <c r="V37" s="181">
        <f t="shared" si="43"/>
        <v>22304.999920000002</v>
      </c>
      <c r="W37" s="179" t="s">
        <v>17</v>
      </c>
      <c r="X37" s="125"/>
      <c r="Y37" s="126"/>
      <c r="Z37" s="127"/>
    </row>
    <row r="38" spans="1:26" ht="19.25" customHeight="1" thickBot="1">
      <c r="A38" s="260" t="s">
        <v>117</v>
      </c>
      <c r="B38" s="261"/>
      <c r="C38" s="250">
        <f t="shared" ref="C38:U38" ca="1" si="45">IF(MONTH($H$1)&lt;&gt;MONTH(TODAY()),C37,SUM(C5:C11,C13:C19,C21:C27,C29:C35)/DAY(TODAY())*DAY(DATE(YEAR($H$1),MONTH($H$1)+1,1)-1))</f>
        <v>6376.7000000000007</v>
      </c>
      <c r="D38" s="251">
        <f ca="1">IF(MONTH($H$1)&lt;&gt;MONTH(TODAY()),D37,SUM(D5:D11,D13:D19,D21:D27,D29:D35)/DAY(TODAY())*DAY(DATE(YEAR($H$1),MONTH($H$1)+1,1)-1))</f>
        <v>7000</v>
      </c>
      <c r="E38" s="250">
        <f t="shared" ca="1" si="45"/>
        <v>0</v>
      </c>
      <c r="F38" s="251">
        <f ca="1">IF(MONTH($H$1)&lt;&gt;MONTH(TODAY()),F37,SUM(F5:F11,F13:F19,F21:F27,F29:F35)/DAY(TODAY())*DAY(DATE(YEAR($H$1),MONTH($H$1)+1,1)-1))</f>
        <v>999.99997999999982</v>
      </c>
      <c r="G38" s="250">
        <f t="shared" ca="1" si="45"/>
        <v>0</v>
      </c>
      <c r="H38" s="251">
        <f ca="1">IF(MONTH($H$1)&lt;&gt;MONTH(TODAY()),H37,SUM(H5:H11,H13:H19,H21:H27,H29:H35)/DAY(TODAY())*DAY(DATE(YEAR($H$1),MONTH($H$1)+1,1)-1))</f>
        <v>999.99997999999982</v>
      </c>
      <c r="I38" s="250">
        <f t="shared" ref="I38" ca="1" si="46">IF(MONTH($H$1)&lt;&gt;MONTH(TODAY()),I37,SUM(I5:I11,I13:I19,I21:I27,I29:I35)/DAY(TODAY())*DAY(DATE(YEAR($H$1),MONTH($H$1)+1,1)-1))</f>
        <v>0</v>
      </c>
      <c r="J38" s="251">
        <f ca="1">IF(MONTH($H$1)&lt;&gt;MONTH(TODAY()),J37,SUM(J5:J11,J13:J19,J21:J27,J29:J35)/DAY(TODAY())*DAY(DATE(YEAR($H$1),MONTH($H$1)+1,1)-1))</f>
        <v>0</v>
      </c>
      <c r="K38" s="250">
        <f t="shared" ca="1" si="45"/>
        <v>378.8</v>
      </c>
      <c r="L38" s="251">
        <f ca="1">IF(MONTH($H$1)&lt;&gt;MONTH(TODAY()),L37,SUM(L5:L11,L13:L19,L21:L27,L29:L35)/DAY(TODAY())*DAY(DATE(YEAR($H$1),MONTH($H$1)+1,1)-1))</f>
        <v>3999.9999900000003</v>
      </c>
      <c r="M38" s="250">
        <f t="shared" ca="1" si="45"/>
        <v>1302.7</v>
      </c>
      <c r="N38" s="251">
        <f ca="1">IF(MONTH($H$1)&lt;&gt;MONTH(TODAY()),N37,SUM(N5:N11,N13:N19,N21:N27,N29:N35)/DAY(TODAY())*DAY(DATE(YEAR($H$1),MONTH($H$1)+1,1)-1))</f>
        <v>3999.9999900000003</v>
      </c>
      <c r="O38" s="250">
        <f t="shared" ca="1" si="45"/>
        <v>7326.42</v>
      </c>
      <c r="P38" s="251">
        <f ca="1">IF(MONTH($H$1)&lt;&gt;MONTH(TODAY()),P37,SUM(P5:P11,P13:P19,P21:P27,P29:P35)/DAY(TODAY())*DAY(DATE(YEAR($H$1),MONTH($H$1)+1,1)-1))</f>
        <v>5304.9999799999996</v>
      </c>
      <c r="Q38" s="250">
        <f t="shared" ca="1" si="45"/>
        <v>15384.62</v>
      </c>
      <c r="R38" s="251">
        <f ca="1">IF(MONTH($H$1)&lt;&gt;MONTH(TODAY()),R37,SUM(R5:R11,R13:R19,R21:R27,R29:R35)/DAY(TODAY())*DAY(DATE(YEAR($H$1),MONTH($H$1)+1,1)-1))</f>
        <v>22304.999920000002</v>
      </c>
      <c r="S38" s="250">
        <f t="shared" ca="1" si="45"/>
        <v>0</v>
      </c>
      <c r="T38" s="251">
        <f ca="1">IF(MONTH($H$1)&lt;&gt;MONTH(TODAY()),T37,SUM(T5:T11,T13:T19,T21:T27,T29:T35)/DAY(TODAY())*DAY(DATE(YEAR($H$1),MONTH($H$1)+1,1)-1))</f>
        <v>0</v>
      </c>
      <c r="U38" s="250">
        <f t="shared" ca="1" si="45"/>
        <v>15384.62</v>
      </c>
      <c r="V38" s="251">
        <f ca="1">IF(MONTH($H$1)&lt;&gt;MONTH(TODAY()),V37,SUM(V5:V11,V13:V19,V21:V27,V29:V35)/DAY(TODAY())*DAY(DATE(YEAR($H$1),MONTH($H$1)+1,1)-1))</f>
        <v>22304.999920000002</v>
      </c>
      <c r="W38" s="254" t="s">
        <v>117</v>
      </c>
      <c r="X38" s="255"/>
      <c r="Y38" s="256"/>
      <c r="Z38" s="201"/>
    </row>
    <row r="39" spans="1:26" ht="19.5" customHeight="1" thickBot="1">
      <c r="A39" s="257" t="s">
        <v>29</v>
      </c>
      <c r="B39" s="258"/>
      <c r="C39" s="76">
        <f t="shared" ref="C39:V39" si="47">C37/28</f>
        <v>227.73928571428573</v>
      </c>
      <c r="D39" s="77">
        <f t="shared" si="47"/>
        <v>250</v>
      </c>
      <c r="E39" s="76">
        <f t="shared" si="47"/>
        <v>0</v>
      </c>
      <c r="F39" s="77">
        <f t="shared" si="47"/>
        <v>35.714284999999997</v>
      </c>
      <c r="G39" s="76">
        <f t="shared" si="47"/>
        <v>0</v>
      </c>
      <c r="H39" s="77">
        <f t="shared" si="47"/>
        <v>35.714284999999997</v>
      </c>
      <c r="I39" s="76">
        <f t="shared" ref="I39:J39" si="48">I37/28</f>
        <v>0</v>
      </c>
      <c r="J39" s="77">
        <f t="shared" si="48"/>
        <v>0</v>
      </c>
      <c r="K39" s="76">
        <f t="shared" si="47"/>
        <v>13.528571428571428</v>
      </c>
      <c r="L39" s="77">
        <f t="shared" si="47"/>
        <v>142.85714250000001</v>
      </c>
      <c r="M39" s="76">
        <f t="shared" si="47"/>
        <v>46.524999999999999</v>
      </c>
      <c r="N39" s="77">
        <f t="shared" si="47"/>
        <v>142.85714250000001</v>
      </c>
      <c r="O39" s="76">
        <f t="shared" si="47"/>
        <v>261.65785714285715</v>
      </c>
      <c r="P39" s="77">
        <f t="shared" si="47"/>
        <v>189.46428499999999</v>
      </c>
      <c r="Q39" s="76">
        <f t="shared" si="47"/>
        <v>549.4507142857143</v>
      </c>
      <c r="R39" s="77">
        <f t="shared" si="47"/>
        <v>796.60714000000007</v>
      </c>
      <c r="S39" s="76">
        <f t="shared" si="47"/>
        <v>0</v>
      </c>
      <c r="T39" s="77">
        <f t="shared" si="47"/>
        <v>0</v>
      </c>
      <c r="U39" s="76">
        <f t="shared" si="47"/>
        <v>549.4507142857143</v>
      </c>
      <c r="V39" s="77">
        <f t="shared" si="47"/>
        <v>796.60714000000007</v>
      </c>
      <c r="W39" s="253" t="s">
        <v>18</v>
      </c>
      <c r="X39" s="122"/>
      <c r="Y39" s="123"/>
      <c r="Z39" s="124"/>
    </row>
    <row r="40" spans="1:26" ht="20" customHeight="1">
      <c r="A40" s="84" t="s">
        <v>19</v>
      </c>
      <c r="B40" s="85"/>
      <c r="C40" s="86">
        <f>SUM(C37-D37)</f>
        <v>-623.29999999999927</v>
      </c>
      <c r="D40" s="87"/>
      <c r="E40" s="86">
        <f>SUM(E37-F37)</f>
        <v>-999.99997999999982</v>
      </c>
      <c r="F40" s="87"/>
      <c r="G40" s="86">
        <f>SUM(G37-H37)</f>
        <v>-999.99997999999982</v>
      </c>
      <c r="H40" s="87"/>
      <c r="I40" s="86">
        <f>SUM(I37-J37)</f>
        <v>0</v>
      </c>
      <c r="J40" s="87"/>
      <c r="K40" s="86">
        <f>SUM(K37-L37)</f>
        <v>-3621.1999900000001</v>
      </c>
      <c r="L40" s="87"/>
      <c r="M40" s="86">
        <f>SUM(M37-N37)</f>
        <v>-2697.2999900000004</v>
      </c>
      <c r="N40" s="87"/>
      <c r="O40" s="86">
        <f>SUM(O37-P37)</f>
        <v>2021.4200200000005</v>
      </c>
      <c r="P40" s="87"/>
      <c r="Q40" s="120">
        <f>SUM(Q37-R37)</f>
        <v>-6920.3799200000012</v>
      </c>
      <c r="R40" s="87"/>
      <c r="S40" s="86">
        <f>SUM(S37-T37)</f>
        <v>0</v>
      </c>
      <c r="T40" s="87"/>
      <c r="U40" s="137">
        <f>SUM(U37-V37)</f>
        <v>-6920.3799200000012</v>
      </c>
      <c r="V40" s="138"/>
      <c r="Y40" s="2"/>
      <c r="Z40" s="2"/>
    </row>
    <row r="41" spans="1:26" ht="20" customHeight="1" thickBot="1">
      <c r="A41" s="90" t="s">
        <v>20</v>
      </c>
      <c r="B41" s="91"/>
      <c r="C41" s="119">
        <f>SUM(100/D37*C37)</f>
        <v>91.095714285714294</v>
      </c>
      <c r="D41" s="93"/>
      <c r="E41" s="119">
        <f>SUM(100/F37*E37)</f>
        <v>0</v>
      </c>
      <c r="F41" s="93"/>
      <c r="G41" s="119">
        <f>SUM(100/H37*G37)</f>
        <v>0</v>
      </c>
      <c r="H41" s="93"/>
      <c r="I41" s="119" t="e">
        <f>SUM(100/J37*I37)</f>
        <v>#DIV/0!</v>
      </c>
      <c r="J41" s="93"/>
      <c r="K41" s="119">
        <f>SUM(100/L37*K37)</f>
        <v>9.4700000236750004</v>
      </c>
      <c r="L41" s="93"/>
      <c r="M41" s="119">
        <f>SUM(100/N37*M37)</f>
        <v>32.56750008141875</v>
      </c>
      <c r="N41" s="93"/>
      <c r="O41" s="119">
        <f>SUM(100/P37*O37)</f>
        <v>138.10405330105206</v>
      </c>
      <c r="P41" s="93"/>
      <c r="Q41" s="121">
        <f>SUM(100/R37*Q37)</f>
        <v>68.973862610083344</v>
      </c>
      <c r="R41" s="93"/>
      <c r="S41" s="119" t="e">
        <f>SUM(100/T37*S37)</f>
        <v>#DIV/0!</v>
      </c>
      <c r="T41" s="93"/>
      <c r="U41" s="139">
        <f>SUM(100/V37*U37)</f>
        <v>68.973862610083344</v>
      </c>
      <c r="V41" s="140"/>
      <c r="Y41" s="2"/>
      <c r="Z41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45"/>
  <sheetViews>
    <sheetView topLeftCell="A13" zoomScale="80" zoomScaleNormal="80" workbookViewId="0">
      <selection activeCell="A41" sqref="A41:XFD41"/>
    </sheetView>
  </sheetViews>
  <sheetFormatPr baseColWidth="10" defaultColWidth="11.5" defaultRowHeight="15"/>
  <cols>
    <col min="1" max="1" width="9.1640625" style="4" customWidth="1"/>
    <col min="2" max="2" width="9.1640625" style="2" customWidth="1"/>
    <col min="3" max="3" width="11.6640625" style="2" customWidth="1"/>
    <col min="4" max="4" width="12.33203125" style="2" bestFit="1" customWidth="1"/>
    <col min="5" max="6" width="11.6640625" style="2" customWidth="1"/>
    <col min="7" max="10" width="11.6640625" style="6" customWidth="1"/>
    <col min="11" max="16" width="11.6640625" style="2" customWidth="1"/>
    <col min="17" max="18" width="12.6640625" style="2" customWidth="1"/>
    <col min="19" max="20" width="11.6640625" style="2" customWidth="1"/>
    <col min="21" max="22" width="12.6640625" style="2" customWidth="1"/>
    <col min="23" max="23" width="18.6640625" style="2" customWidth="1"/>
    <col min="24" max="24" width="6.5" style="2" bestFit="1" customWidth="1"/>
    <col min="25" max="25" width="5.1640625" style="4" customWidth="1"/>
    <col min="26" max="26" width="20.6640625" style="4" customWidth="1"/>
    <col min="27" max="16384" width="11.5" style="2"/>
  </cols>
  <sheetData>
    <row r="1" spans="1:26" ht="34.25" customHeight="1">
      <c r="A1" s="128" t="s">
        <v>122</v>
      </c>
      <c r="G1" s="2"/>
      <c r="H1" s="343">
        <v>44256</v>
      </c>
      <c r="I1" s="343"/>
      <c r="J1" s="343"/>
      <c r="K1" s="343"/>
    </row>
    <row r="2" spans="1:26" ht="19" thickBot="1">
      <c r="A2" s="129"/>
    </row>
    <row r="3" spans="1:26" s="8" customFormat="1" ht="36" customHeight="1" thickBot="1">
      <c r="A3" s="7"/>
      <c r="C3" s="344" t="s">
        <v>21</v>
      </c>
      <c r="D3" s="345"/>
      <c r="E3" s="344" t="s">
        <v>24</v>
      </c>
      <c r="F3" s="345"/>
      <c r="G3" s="344" t="s">
        <v>25</v>
      </c>
      <c r="H3" s="345"/>
      <c r="I3" s="344" t="s">
        <v>118</v>
      </c>
      <c r="J3" s="345"/>
      <c r="K3" s="344" t="s">
        <v>26</v>
      </c>
      <c r="L3" s="345"/>
      <c r="M3" s="344" t="s">
        <v>31</v>
      </c>
      <c r="N3" s="345"/>
      <c r="O3" s="352" t="s">
        <v>2</v>
      </c>
      <c r="P3" s="352"/>
      <c r="Q3" s="346" t="s">
        <v>30</v>
      </c>
      <c r="R3" s="347"/>
      <c r="S3" s="344" t="s">
        <v>27</v>
      </c>
      <c r="T3" s="345"/>
      <c r="U3" s="348" t="s">
        <v>28</v>
      </c>
      <c r="V3" s="349"/>
      <c r="W3" s="344" t="s">
        <v>0</v>
      </c>
      <c r="X3" s="352"/>
      <c r="Y3" s="352"/>
      <c r="Z3" s="345"/>
    </row>
    <row r="4" spans="1:26" s="4" customFormat="1" ht="18.5" customHeight="1">
      <c r="A4" s="130" t="s">
        <v>1</v>
      </c>
      <c r="B4" s="10"/>
      <c r="C4" s="11" t="s">
        <v>23</v>
      </c>
      <c r="D4" s="12" t="s">
        <v>22</v>
      </c>
      <c r="E4" s="11" t="s">
        <v>23</v>
      </c>
      <c r="F4" s="12" t="s">
        <v>22</v>
      </c>
      <c r="G4" s="11" t="s">
        <v>23</v>
      </c>
      <c r="H4" s="12" t="s">
        <v>22</v>
      </c>
      <c r="I4" s="11" t="s">
        <v>23</v>
      </c>
      <c r="J4" s="12" t="s">
        <v>22</v>
      </c>
      <c r="K4" s="11" t="s">
        <v>23</v>
      </c>
      <c r="L4" s="12" t="s">
        <v>22</v>
      </c>
      <c r="M4" s="11" t="s">
        <v>23</v>
      </c>
      <c r="N4" s="12" t="s">
        <v>22</v>
      </c>
      <c r="O4" s="101" t="s">
        <v>23</v>
      </c>
      <c r="P4" s="12" t="s">
        <v>22</v>
      </c>
      <c r="Q4" s="101" t="s">
        <v>23</v>
      </c>
      <c r="R4" s="12" t="s">
        <v>22</v>
      </c>
      <c r="S4" s="11" t="s">
        <v>23</v>
      </c>
      <c r="T4" s="12" t="s">
        <v>22</v>
      </c>
      <c r="U4" s="133" t="s">
        <v>23</v>
      </c>
      <c r="V4" s="134" t="s">
        <v>22</v>
      </c>
      <c r="W4" s="13" t="s">
        <v>3</v>
      </c>
      <c r="X4" s="350" t="s">
        <v>4</v>
      </c>
      <c r="Y4" s="351"/>
      <c r="Z4" s="14" t="s">
        <v>5</v>
      </c>
    </row>
    <row r="5" spans="1:26" ht="18.5" customHeight="1">
      <c r="A5" s="46">
        <v>1</v>
      </c>
      <c r="B5" s="16" t="s">
        <v>13</v>
      </c>
      <c r="C5" s="17"/>
      <c r="D5" s="18">
        <v>4516.1290300000001</v>
      </c>
      <c r="E5" s="17"/>
      <c r="F5" s="19">
        <v>1129.03225</v>
      </c>
      <c r="G5" s="20"/>
      <c r="H5" s="19">
        <v>483.87096000000003</v>
      </c>
      <c r="I5" s="20"/>
      <c r="J5" s="19"/>
      <c r="K5" s="17"/>
      <c r="L5" s="104">
        <v>967.74193500000001</v>
      </c>
      <c r="M5" s="17"/>
      <c r="N5" s="18">
        <v>645.16129000000001</v>
      </c>
      <c r="O5" s="17"/>
      <c r="P5" s="18">
        <v>947.74193500000001</v>
      </c>
      <c r="Q5" s="112">
        <f t="shared" ref="Q5:R8" si="0">SUM(C5+E5+G5+I5+K5+M5+O5)</f>
        <v>0</v>
      </c>
      <c r="R5" s="110">
        <f t="shared" si="0"/>
        <v>8689.6774000000005</v>
      </c>
      <c r="S5" s="17"/>
      <c r="T5" s="18"/>
      <c r="U5" s="135">
        <f t="shared" ref="U5:V11" si="1">SUM(Q5+S5)</f>
        <v>0</v>
      </c>
      <c r="V5" s="136">
        <f t="shared" si="1"/>
        <v>8689.6774000000005</v>
      </c>
      <c r="W5" s="47"/>
      <c r="X5" s="48"/>
      <c r="Y5" s="23" t="s">
        <v>8</v>
      </c>
      <c r="Z5" s="24" t="s">
        <v>125</v>
      </c>
    </row>
    <row r="6" spans="1:26" ht="18.5" customHeight="1">
      <c r="A6" s="49">
        <f>SUM(A5+1)</f>
        <v>2</v>
      </c>
      <c r="B6" s="16" t="s">
        <v>14</v>
      </c>
      <c r="C6" s="17"/>
      <c r="D6" s="18">
        <v>4516.1290300000001</v>
      </c>
      <c r="E6" s="17"/>
      <c r="F6" s="19">
        <v>1129.03225</v>
      </c>
      <c r="G6" s="20"/>
      <c r="H6" s="19">
        <v>483.87096000000003</v>
      </c>
      <c r="I6" s="20"/>
      <c r="J6" s="19"/>
      <c r="K6" s="17"/>
      <c r="L6" s="104">
        <v>967.74193500000001</v>
      </c>
      <c r="M6" s="17"/>
      <c r="N6" s="18">
        <v>645.16129000000001</v>
      </c>
      <c r="O6" s="17"/>
      <c r="P6" s="18">
        <v>947.74193500000001</v>
      </c>
      <c r="Q6" s="112">
        <f t="shared" si="0"/>
        <v>0</v>
      </c>
      <c r="R6" s="110">
        <f t="shared" si="0"/>
        <v>8689.6774000000005</v>
      </c>
      <c r="S6" s="17"/>
      <c r="T6" s="18"/>
      <c r="U6" s="135">
        <f t="shared" si="1"/>
        <v>0</v>
      </c>
      <c r="V6" s="136">
        <f t="shared" si="1"/>
        <v>8689.6774000000005</v>
      </c>
      <c r="W6" s="47"/>
      <c r="X6" s="48"/>
      <c r="Y6" s="23" t="s">
        <v>8</v>
      </c>
      <c r="Z6" s="24" t="s">
        <v>125</v>
      </c>
    </row>
    <row r="7" spans="1:26" ht="18.5" customHeight="1">
      <c r="A7" s="49">
        <f t="shared" ref="A7:A11" si="2">SUM(A6+1)</f>
        <v>3</v>
      </c>
      <c r="B7" s="16" t="s">
        <v>15</v>
      </c>
      <c r="C7" s="17"/>
      <c r="D7" s="18">
        <v>4516.1290300000001</v>
      </c>
      <c r="E7" s="17"/>
      <c r="F7" s="19">
        <v>1129.03225</v>
      </c>
      <c r="G7" s="20"/>
      <c r="H7" s="19">
        <v>483.87096000000003</v>
      </c>
      <c r="I7" s="20"/>
      <c r="J7" s="19"/>
      <c r="K7" s="50"/>
      <c r="L7" s="104">
        <v>967.74193500000001</v>
      </c>
      <c r="M7" s="17"/>
      <c r="N7" s="18">
        <v>645.16129000000001</v>
      </c>
      <c r="O7" s="17"/>
      <c r="P7" s="18">
        <v>947.74193500000001</v>
      </c>
      <c r="Q7" s="112">
        <f t="shared" si="0"/>
        <v>0</v>
      </c>
      <c r="R7" s="110">
        <f t="shared" si="0"/>
        <v>8689.6774000000005</v>
      </c>
      <c r="S7" s="17"/>
      <c r="T7" s="18"/>
      <c r="U7" s="135">
        <f t="shared" si="1"/>
        <v>0</v>
      </c>
      <c r="V7" s="136">
        <f t="shared" si="1"/>
        <v>8689.6774000000005</v>
      </c>
      <c r="W7" s="47"/>
      <c r="X7" s="48"/>
      <c r="Y7" s="23" t="s">
        <v>8</v>
      </c>
      <c r="Z7" s="24" t="s">
        <v>125</v>
      </c>
    </row>
    <row r="8" spans="1:26" s="45" customFormat="1" ht="18.5" customHeight="1">
      <c r="A8" s="49">
        <f t="shared" si="2"/>
        <v>4</v>
      </c>
      <c r="B8" s="16" t="s">
        <v>16</v>
      </c>
      <c r="C8" s="17"/>
      <c r="D8" s="18">
        <v>4516.1290300000001</v>
      </c>
      <c r="E8" s="17"/>
      <c r="F8" s="19">
        <v>1129.03225</v>
      </c>
      <c r="G8" s="20"/>
      <c r="H8" s="19">
        <v>483.87096000000003</v>
      </c>
      <c r="I8" s="20"/>
      <c r="J8" s="19"/>
      <c r="K8" s="17"/>
      <c r="L8" s="104">
        <v>967.74193500000001</v>
      </c>
      <c r="M8" s="17"/>
      <c r="N8" s="18">
        <v>645.16129000000001</v>
      </c>
      <c r="O8" s="17"/>
      <c r="P8" s="18">
        <v>947.74193500000001</v>
      </c>
      <c r="Q8" s="112">
        <f t="shared" si="0"/>
        <v>0</v>
      </c>
      <c r="R8" s="110">
        <f t="shared" si="0"/>
        <v>8689.6774000000005</v>
      </c>
      <c r="S8" s="17"/>
      <c r="T8" s="18"/>
      <c r="U8" s="135">
        <f t="shared" si="1"/>
        <v>0</v>
      </c>
      <c r="V8" s="136">
        <f t="shared" si="1"/>
        <v>8689.6774000000005</v>
      </c>
      <c r="W8" s="47"/>
      <c r="X8" s="48"/>
      <c r="Y8" s="23" t="s">
        <v>8</v>
      </c>
      <c r="Z8" s="24" t="s">
        <v>125</v>
      </c>
    </row>
    <row r="9" spans="1:26" ht="18.5" customHeight="1">
      <c r="A9" s="49">
        <f t="shared" si="2"/>
        <v>5</v>
      </c>
      <c r="B9" s="16" t="s">
        <v>7</v>
      </c>
      <c r="C9" s="17">
        <v>1655.5</v>
      </c>
      <c r="D9" s="18">
        <v>4516.1290300000001</v>
      </c>
      <c r="E9" s="17"/>
      <c r="F9" s="19">
        <v>1129.03225</v>
      </c>
      <c r="G9" s="20"/>
      <c r="H9" s="19">
        <v>483.87096000000003</v>
      </c>
      <c r="I9" s="20"/>
      <c r="J9" s="19"/>
      <c r="K9" s="17"/>
      <c r="L9" s="104">
        <v>967.74193500000001</v>
      </c>
      <c r="M9" s="17"/>
      <c r="N9" s="18">
        <v>645.16129000000001</v>
      </c>
      <c r="O9" s="17">
        <v>2262.8000000000002</v>
      </c>
      <c r="P9" s="18">
        <v>947.74193500000001</v>
      </c>
      <c r="Q9" s="112">
        <f>SUM(C9+E9+G9+I9+K9+M9+O9)</f>
        <v>3918.3</v>
      </c>
      <c r="R9" s="110">
        <f>SUM(D9+F9+H9+J9+L9+N9+P9)</f>
        <v>8689.6774000000005</v>
      </c>
      <c r="S9" s="17"/>
      <c r="T9" s="18"/>
      <c r="U9" s="135">
        <f t="shared" si="1"/>
        <v>3918.3</v>
      </c>
      <c r="V9" s="136">
        <f t="shared" si="1"/>
        <v>8689.6774000000005</v>
      </c>
      <c r="W9" s="47" t="s">
        <v>126</v>
      </c>
      <c r="X9" s="48">
        <v>5</v>
      </c>
      <c r="Y9" s="23" t="s">
        <v>8</v>
      </c>
      <c r="Z9" s="24"/>
    </row>
    <row r="10" spans="1:26" ht="18.5" customHeight="1">
      <c r="A10" s="25">
        <f t="shared" si="2"/>
        <v>6</v>
      </c>
      <c r="B10" s="26" t="s">
        <v>9</v>
      </c>
      <c r="C10" s="27">
        <v>3281.2</v>
      </c>
      <c r="D10" s="28">
        <v>4516.1290300000001</v>
      </c>
      <c r="E10" s="27"/>
      <c r="F10" s="29">
        <v>1129.03225</v>
      </c>
      <c r="G10" s="30"/>
      <c r="H10" s="29">
        <v>483.87096000000003</v>
      </c>
      <c r="I10" s="30"/>
      <c r="J10" s="29"/>
      <c r="K10" s="27">
        <v>864.7</v>
      </c>
      <c r="L10" s="105">
        <v>967.74193500000001</v>
      </c>
      <c r="M10" s="27"/>
      <c r="N10" s="28">
        <v>645.16129000000001</v>
      </c>
      <c r="O10" s="27">
        <v>3815.8</v>
      </c>
      <c r="P10" s="28">
        <v>947.74193500000001</v>
      </c>
      <c r="Q10" s="268">
        <f>SUM(C10+E10+G10+I10+K10+M10+O10)</f>
        <v>7961.7</v>
      </c>
      <c r="R10" s="111">
        <f t="shared" ref="R10:R11" si="3">SUM(D10+F10+H10+J10+L10+N10+P10)</f>
        <v>8689.6774000000005</v>
      </c>
      <c r="S10" s="27"/>
      <c r="T10" s="28"/>
      <c r="U10" s="114">
        <f t="shared" si="1"/>
        <v>7961.7</v>
      </c>
      <c r="V10" s="118">
        <f t="shared" si="1"/>
        <v>8689.6774000000005</v>
      </c>
      <c r="W10" s="31" t="s">
        <v>126</v>
      </c>
      <c r="X10" s="32">
        <v>8</v>
      </c>
      <c r="Y10" s="33" t="s">
        <v>8</v>
      </c>
      <c r="Z10" s="34"/>
    </row>
    <row r="11" spans="1:26" ht="18.5" customHeight="1">
      <c r="A11" s="25">
        <f t="shared" si="2"/>
        <v>7</v>
      </c>
      <c r="B11" s="26" t="s">
        <v>10</v>
      </c>
      <c r="C11" s="27">
        <v>-118</v>
      </c>
      <c r="D11" s="28">
        <v>4516.1290300000001</v>
      </c>
      <c r="E11" s="27"/>
      <c r="F11" s="29">
        <v>1129.03225</v>
      </c>
      <c r="G11" s="30"/>
      <c r="H11" s="29">
        <v>483.87096000000003</v>
      </c>
      <c r="I11" s="30"/>
      <c r="J11" s="29"/>
      <c r="K11" s="27"/>
      <c r="L11" s="105">
        <v>967.74193500000001</v>
      </c>
      <c r="M11" s="27"/>
      <c r="N11" s="28">
        <v>645.16129000000001</v>
      </c>
      <c r="O11" s="27">
        <v>487.9</v>
      </c>
      <c r="P11" s="28">
        <v>947.74193500000001</v>
      </c>
      <c r="Q11" s="268">
        <f>SUM(C11+E11+G11+I11+K11+M11+O11)</f>
        <v>369.9</v>
      </c>
      <c r="R11" s="111">
        <f t="shared" si="3"/>
        <v>8689.6774000000005</v>
      </c>
      <c r="S11" s="27"/>
      <c r="T11" s="28"/>
      <c r="U11" s="114">
        <f t="shared" si="1"/>
        <v>369.9</v>
      </c>
      <c r="V11" s="118">
        <f t="shared" si="1"/>
        <v>8689.6774000000005</v>
      </c>
      <c r="W11" s="31" t="s">
        <v>127</v>
      </c>
      <c r="X11" s="32">
        <v>10</v>
      </c>
      <c r="Y11" s="33" t="s">
        <v>8</v>
      </c>
      <c r="Z11" s="34"/>
    </row>
    <row r="12" spans="1:26" ht="18.5" customHeight="1">
      <c r="A12" s="35" t="s">
        <v>11</v>
      </c>
      <c r="B12" s="36">
        <v>10</v>
      </c>
      <c r="C12" s="37">
        <f t="shared" ref="C12:M12" si="4">SUM(C5:C11)</f>
        <v>4818.7</v>
      </c>
      <c r="D12" s="38">
        <f t="shared" si="4"/>
        <v>31612.90321</v>
      </c>
      <c r="E12" s="37">
        <f t="shared" si="4"/>
        <v>0</v>
      </c>
      <c r="F12" s="39">
        <f t="shared" si="4"/>
        <v>7903.2257500000005</v>
      </c>
      <c r="G12" s="40">
        <f t="shared" si="4"/>
        <v>0</v>
      </c>
      <c r="H12" s="39">
        <f t="shared" ref="H12:J12" si="5">SUM(H5:H11)</f>
        <v>3387.0967200000005</v>
      </c>
      <c r="I12" s="40">
        <f t="shared" ref="I12" si="6">SUM(I5:I11)</f>
        <v>0</v>
      </c>
      <c r="J12" s="39">
        <f t="shared" si="5"/>
        <v>0</v>
      </c>
      <c r="K12" s="37">
        <f t="shared" si="4"/>
        <v>864.7</v>
      </c>
      <c r="L12" s="38">
        <f t="shared" si="4"/>
        <v>6774.1935450000001</v>
      </c>
      <c r="M12" s="37">
        <f t="shared" si="4"/>
        <v>0</v>
      </c>
      <c r="N12" s="38">
        <f t="shared" ref="N12:R12" si="7">SUM(N5:N11)</f>
        <v>4516.1290300000001</v>
      </c>
      <c r="O12" s="37">
        <f t="shared" ref="O12:Q12" si="8">SUM(O5:O11)</f>
        <v>6566.5</v>
      </c>
      <c r="P12" s="38">
        <f t="shared" si="7"/>
        <v>6634.1935450000001</v>
      </c>
      <c r="Q12" s="37">
        <f t="shared" si="8"/>
        <v>12249.9</v>
      </c>
      <c r="R12" s="38">
        <f t="shared" si="7"/>
        <v>60827.741800000003</v>
      </c>
      <c r="S12" s="37">
        <f t="shared" ref="S12" si="9">SUM(S5:S11)</f>
        <v>0</v>
      </c>
      <c r="T12" s="38">
        <f t="shared" ref="T12" si="10">SUM(T5:T11)</f>
        <v>0</v>
      </c>
      <c r="U12" s="37">
        <f t="shared" ref="U12" si="11">SUM(U5:U11)</f>
        <v>12249.9</v>
      </c>
      <c r="V12" s="38">
        <f t="shared" ref="V12" si="12">SUM(V5:V11)</f>
        <v>60827.741800000003</v>
      </c>
      <c r="W12" s="41" t="s">
        <v>12</v>
      </c>
      <c r="X12" s="42">
        <f>SUM(X5:X11)/7</f>
        <v>3.2857142857142856</v>
      </c>
      <c r="Y12" s="43" t="s">
        <v>8</v>
      </c>
      <c r="Z12" s="44"/>
    </row>
    <row r="13" spans="1:26" ht="18.5" customHeight="1">
      <c r="A13" s="46">
        <f>SUM(A11+1)</f>
        <v>8</v>
      </c>
      <c r="B13" s="16" t="s">
        <v>13</v>
      </c>
      <c r="C13" s="51">
        <v>416.7</v>
      </c>
      <c r="D13" s="18">
        <v>4516.1290300000001</v>
      </c>
      <c r="E13" s="51"/>
      <c r="F13" s="19">
        <v>1129.03225</v>
      </c>
      <c r="G13" s="20"/>
      <c r="H13" s="19">
        <v>483.87096000000003</v>
      </c>
      <c r="I13" s="20"/>
      <c r="J13" s="19"/>
      <c r="K13" s="17"/>
      <c r="L13" s="104">
        <v>967.74193500000001</v>
      </c>
      <c r="M13" s="17"/>
      <c r="N13" s="18">
        <v>645.16129000000001</v>
      </c>
      <c r="O13" s="17">
        <v>683</v>
      </c>
      <c r="P13" s="18">
        <v>947.74193500000001</v>
      </c>
      <c r="Q13" s="112">
        <f t="shared" ref="Q13:R16" si="13">SUM(C13+E13+G13+I13+K13+M13+O13)</f>
        <v>1099.7</v>
      </c>
      <c r="R13" s="110">
        <f t="shared" si="13"/>
        <v>8689.6774000000005</v>
      </c>
      <c r="S13" s="17"/>
      <c r="T13" s="18"/>
      <c r="U13" s="135">
        <f t="shared" ref="U13:V19" si="14">SUM(Q13+S13)</f>
        <v>1099.7</v>
      </c>
      <c r="V13" s="136">
        <f t="shared" si="14"/>
        <v>8689.6774000000005</v>
      </c>
      <c r="W13" s="47" t="s">
        <v>127</v>
      </c>
      <c r="X13" s="48">
        <v>5</v>
      </c>
      <c r="Y13" s="23" t="s">
        <v>8</v>
      </c>
      <c r="Z13" s="24"/>
    </row>
    <row r="14" spans="1:26" ht="18.5" customHeight="1">
      <c r="A14" s="49">
        <f>SUM(A13+1)</f>
        <v>9</v>
      </c>
      <c r="B14" s="16" t="s">
        <v>14</v>
      </c>
      <c r="C14" s="17">
        <v>1371</v>
      </c>
      <c r="D14" s="18">
        <v>4516.1290300000001</v>
      </c>
      <c r="E14" s="17"/>
      <c r="F14" s="19">
        <v>1129.03225</v>
      </c>
      <c r="G14" s="20"/>
      <c r="H14" s="19">
        <v>483.87096000000003</v>
      </c>
      <c r="I14" s="20"/>
      <c r="J14" s="19"/>
      <c r="K14" s="17"/>
      <c r="L14" s="104">
        <v>967.74193500000001</v>
      </c>
      <c r="M14" s="17"/>
      <c r="N14" s="18">
        <v>645.16129000000001</v>
      </c>
      <c r="O14" s="17">
        <v>2208.8000000000002</v>
      </c>
      <c r="P14" s="18">
        <v>947.74193500000001</v>
      </c>
      <c r="Q14" s="112">
        <f t="shared" si="13"/>
        <v>3579.8</v>
      </c>
      <c r="R14" s="110">
        <f t="shared" si="13"/>
        <v>8689.6774000000005</v>
      </c>
      <c r="S14" s="17"/>
      <c r="T14" s="18"/>
      <c r="U14" s="135">
        <f t="shared" si="14"/>
        <v>3579.8</v>
      </c>
      <c r="V14" s="136">
        <f t="shared" si="14"/>
        <v>8689.6774000000005</v>
      </c>
      <c r="W14" s="47" t="s">
        <v>126</v>
      </c>
      <c r="X14" s="48">
        <v>6</v>
      </c>
      <c r="Y14" s="23" t="s">
        <v>8</v>
      </c>
      <c r="Z14" s="24"/>
    </row>
    <row r="15" spans="1:26" ht="18.5" customHeight="1">
      <c r="A15" s="49">
        <f t="shared" ref="A15:A19" si="15">SUM(A14+1)</f>
        <v>10</v>
      </c>
      <c r="B15" s="16" t="s">
        <v>15</v>
      </c>
      <c r="C15" s="17">
        <v>1484</v>
      </c>
      <c r="D15" s="18">
        <v>4516.1290300000001</v>
      </c>
      <c r="E15" s="17"/>
      <c r="F15" s="19">
        <v>1129.03225</v>
      </c>
      <c r="G15" s="20"/>
      <c r="H15" s="19">
        <v>483.87096000000003</v>
      </c>
      <c r="I15" s="20"/>
      <c r="J15" s="19"/>
      <c r="K15" s="17"/>
      <c r="L15" s="104">
        <v>967.74193500000001</v>
      </c>
      <c r="M15" s="17"/>
      <c r="N15" s="18">
        <v>645.16129000000001</v>
      </c>
      <c r="O15" s="17">
        <v>2123.1999999999998</v>
      </c>
      <c r="P15" s="18">
        <v>947.74193500000001</v>
      </c>
      <c r="Q15" s="112">
        <f t="shared" si="13"/>
        <v>3607.2</v>
      </c>
      <c r="R15" s="110">
        <f t="shared" si="13"/>
        <v>8689.6774000000005</v>
      </c>
      <c r="S15" s="17"/>
      <c r="T15" s="18"/>
      <c r="U15" s="135">
        <f t="shared" si="14"/>
        <v>3607.2</v>
      </c>
      <c r="V15" s="136">
        <f t="shared" si="14"/>
        <v>8689.6774000000005</v>
      </c>
      <c r="W15" s="47" t="s">
        <v>128</v>
      </c>
      <c r="X15" s="48">
        <v>8</v>
      </c>
      <c r="Y15" s="23" t="s">
        <v>8</v>
      </c>
      <c r="Z15" s="24"/>
    </row>
    <row r="16" spans="1:26" s="45" customFormat="1" ht="18.5" customHeight="1">
      <c r="A16" s="49">
        <f t="shared" si="15"/>
        <v>11</v>
      </c>
      <c r="B16" s="16" t="s">
        <v>16</v>
      </c>
      <c r="C16" s="17">
        <v>502.1</v>
      </c>
      <c r="D16" s="18">
        <v>4516.1290300000001</v>
      </c>
      <c r="E16" s="17"/>
      <c r="F16" s="19">
        <v>1129.03225</v>
      </c>
      <c r="G16" s="20"/>
      <c r="H16" s="19">
        <v>483.87096000000003</v>
      </c>
      <c r="I16" s="20"/>
      <c r="J16" s="19"/>
      <c r="K16" s="17"/>
      <c r="L16" s="104">
        <v>967.74193500000001</v>
      </c>
      <c r="M16" s="17"/>
      <c r="N16" s="18">
        <v>645.16129000000001</v>
      </c>
      <c r="O16" s="17">
        <v>985.4</v>
      </c>
      <c r="P16" s="18">
        <v>947.74193500000001</v>
      </c>
      <c r="Q16" s="112">
        <f t="shared" si="13"/>
        <v>1487.5</v>
      </c>
      <c r="R16" s="110">
        <f t="shared" si="13"/>
        <v>8689.6774000000005</v>
      </c>
      <c r="S16" s="17"/>
      <c r="T16" s="18"/>
      <c r="U16" s="135">
        <f t="shared" si="14"/>
        <v>1487.5</v>
      </c>
      <c r="V16" s="136">
        <f t="shared" si="14"/>
        <v>8689.6774000000005</v>
      </c>
      <c r="W16" s="47" t="s">
        <v>126</v>
      </c>
      <c r="X16" s="48">
        <v>5</v>
      </c>
      <c r="Y16" s="23" t="s">
        <v>8</v>
      </c>
      <c r="Z16" s="24"/>
    </row>
    <row r="17" spans="1:26" ht="18.5" customHeight="1">
      <c r="A17" s="49">
        <f t="shared" si="15"/>
        <v>12</v>
      </c>
      <c r="B17" s="16" t="s">
        <v>7</v>
      </c>
      <c r="C17" s="17">
        <v>2236.4</v>
      </c>
      <c r="D17" s="18">
        <v>4516.1290300000001</v>
      </c>
      <c r="E17" s="17"/>
      <c r="F17" s="19">
        <v>1129.03225</v>
      </c>
      <c r="G17" s="20"/>
      <c r="H17" s="19">
        <v>483.87096000000003</v>
      </c>
      <c r="I17" s="20"/>
      <c r="J17" s="19"/>
      <c r="K17" s="17">
        <v>1529.5</v>
      </c>
      <c r="L17" s="104">
        <v>967.74193500000001</v>
      </c>
      <c r="M17" s="17"/>
      <c r="N17" s="18">
        <v>645.16129000000001</v>
      </c>
      <c r="O17" s="17">
        <v>3286.4</v>
      </c>
      <c r="P17" s="18">
        <v>947.74193500000001</v>
      </c>
      <c r="Q17" s="112">
        <f>SUM(C17+E17+G17+I17+K17+M17+O17)</f>
        <v>7052.3</v>
      </c>
      <c r="R17" s="110">
        <f>SUM(D17+F17+H17+J17+L17+N17+P17)</f>
        <v>8689.6774000000005</v>
      </c>
      <c r="S17" s="17"/>
      <c r="T17" s="18"/>
      <c r="U17" s="135">
        <f t="shared" si="14"/>
        <v>7052.3</v>
      </c>
      <c r="V17" s="136">
        <f t="shared" si="14"/>
        <v>8689.6774000000005</v>
      </c>
      <c r="W17" s="47" t="s">
        <v>128</v>
      </c>
      <c r="X17" s="48">
        <v>6</v>
      </c>
      <c r="Y17" s="23" t="s">
        <v>8</v>
      </c>
      <c r="Z17" s="24"/>
    </row>
    <row r="18" spans="1:26" ht="18.5" customHeight="1">
      <c r="A18" s="25">
        <f t="shared" si="15"/>
        <v>13</v>
      </c>
      <c r="B18" s="26" t="s">
        <v>9</v>
      </c>
      <c r="C18" s="27">
        <v>3418</v>
      </c>
      <c r="D18" s="28">
        <v>4516.1290300000001</v>
      </c>
      <c r="E18" s="27"/>
      <c r="F18" s="29">
        <v>1129.03225</v>
      </c>
      <c r="G18" s="30"/>
      <c r="H18" s="29">
        <v>483.87096000000003</v>
      </c>
      <c r="I18" s="30"/>
      <c r="J18" s="29"/>
      <c r="K18" s="27">
        <v>303</v>
      </c>
      <c r="L18" s="105">
        <v>967.74193500000001</v>
      </c>
      <c r="M18" s="27"/>
      <c r="N18" s="28">
        <v>645.16129000000001</v>
      </c>
      <c r="O18" s="27">
        <v>4408.8999999999996</v>
      </c>
      <c r="P18" s="28">
        <v>947.74193500000001</v>
      </c>
      <c r="Q18" s="268">
        <f>SUM(C18+E18+G18+I18+K18+M18+O18)</f>
        <v>8129.9</v>
      </c>
      <c r="R18" s="111">
        <f t="shared" ref="R18:R19" si="16">SUM(D18+F18+H18+J18+L18+N18+P18)</f>
        <v>8689.6774000000005</v>
      </c>
      <c r="S18" s="27"/>
      <c r="T18" s="28"/>
      <c r="U18" s="114">
        <f t="shared" si="14"/>
        <v>8129.9</v>
      </c>
      <c r="V18" s="118">
        <f t="shared" si="14"/>
        <v>8689.6774000000005</v>
      </c>
      <c r="W18" s="31" t="s">
        <v>128</v>
      </c>
      <c r="X18" s="32">
        <v>12</v>
      </c>
      <c r="Y18" s="33" t="s">
        <v>8</v>
      </c>
      <c r="Z18" s="34"/>
    </row>
    <row r="19" spans="1:26" ht="18.5" customHeight="1">
      <c r="A19" s="25">
        <f t="shared" si="15"/>
        <v>14</v>
      </c>
      <c r="B19" s="26" t="s">
        <v>10</v>
      </c>
      <c r="C19" s="27">
        <v>645.79999999999995</v>
      </c>
      <c r="D19" s="28">
        <v>4516.1290300000001</v>
      </c>
      <c r="E19" s="27"/>
      <c r="F19" s="29">
        <v>1129.03225</v>
      </c>
      <c r="G19" s="30"/>
      <c r="H19" s="29">
        <v>483.87096000000003</v>
      </c>
      <c r="I19" s="30"/>
      <c r="J19" s="29"/>
      <c r="K19" s="27"/>
      <c r="L19" s="105">
        <v>967.74193500000001</v>
      </c>
      <c r="M19" s="27"/>
      <c r="N19" s="28">
        <v>645.16129000000001</v>
      </c>
      <c r="O19" s="27">
        <v>1190.4000000000001</v>
      </c>
      <c r="P19" s="28">
        <v>947.74193500000001</v>
      </c>
      <c r="Q19" s="268">
        <f>SUM(C19+E19+G19+I19+K19+M19+O19)</f>
        <v>1836.2</v>
      </c>
      <c r="R19" s="111">
        <f t="shared" si="16"/>
        <v>8689.6774000000005</v>
      </c>
      <c r="S19" s="27"/>
      <c r="T19" s="28"/>
      <c r="U19" s="114">
        <f t="shared" si="14"/>
        <v>1836.2</v>
      </c>
      <c r="V19" s="118">
        <f t="shared" si="14"/>
        <v>8689.6774000000005</v>
      </c>
      <c r="W19" s="31" t="s">
        <v>129</v>
      </c>
      <c r="X19" s="32">
        <v>5</v>
      </c>
      <c r="Y19" s="33" t="s">
        <v>8</v>
      </c>
      <c r="Z19" s="34"/>
    </row>
    <row r="20" spans="1:26" ht="18.5" customHeight="1">
      <c r="A20" s="35" t="s">
        <v>11</v>
      </c>
      <c r="B20" s="36">
        <f>SUM(B12+1)</f>
        <v>11</v>
      </c>
      <c r="C20" s="37">
        <f t="shared" ref="C20:U20" si="17">SUM(C13:C19)</f>
        <v>10074</v>
      </c>
      <c r="D20" s="38">
        <f t="shared" si="17"/>
        <v>31612.90321</v>
      </c>
      <c r="E20" s="37">
        <f t="shared" si="17"/>
        <v>0</v>
      </c>
      <c r="F20" s="39">
        <f t="shared" si="17"/>
        <v>7903.2257500000005</v>
      </c>
      <c r="G20" s="40">
        <f t="shared" si="17"/>
        <v>0</v>
      </c>
      <c r="H20" s="39">
        <f t="shared" ref="H20:J20" si="18">SUM(H13:H19)</f>
        <v>3387.0967200000005</v>
      </c>
      <c r="I20" s="40">
        <f t="shared" ref="I20" si="19">SUM(I13:I19)</f>
        <v>0</v>
      </c>
      <c r="J20" s="39">
        <f t="shared" si="18"/>
        <v>0</v>
      </c>
      <c r="K20" s="37">
        <f t="shared" si="17"/>
        <v>1832.5</v>
      </c>
      <c r="L20" s="38">
        <f t="shared" si="17"/>
        <v>6774.1935450000001</v>
      </c>
      <c r="M20" s="37">
        <f t="shared" si="17"/>
        <v>0</v>
      </c>
      <c r="N20" s="38">
        <f t="shared" si="17"/>
        <v>4516.1290300000001</v>
      </c>
      <c r="O20" s="37">
        <f t="shared" si="17"/>
        <v>14886.099999999999</v>
      </c>
      <c r="P20" s="38">
        <f t="shared" si="17"/>
        <v>6634.1935450000001</v>
      </c>
      <c r="Q20" s="37">
        <f t="shared" si="17"/>
        <v>26792.600000000002</v>
      </c>
      <c r="R20" s="38">
        <f t="shared" ref="R20" si="20">SUM(R13:R19)</f>
        <v>60827.741800000003</v>
      </c>
      <c r="S20" s="37">
        <f t="shared" ref="S20:T20" si="21">SUM(S13:S19)</f>
        <v>0</v>
      </c>
      <c r="T20" s="38">
        <f t="shared" si="21"/>
        <v>0</v>
      </c>
      <c r="U20" s="37">
        <f t="shared" si="17"/>
        <v>26792.600000000002</v>
      </c>
      <c r="V20" s="38">
        <f t="shared" ref="V20" si="22">SUM(V13:V19)</f>
        <v>60827.741800000003</v>
      </c>
      <c r="W20" s="41" t="s">
        <v>12</v>
      </c>
      <c r="X20" s="42">
        <f>SUM(X13:X19)/7</f>
        <v>6.7142857142857144</v>
      </c>
      <c r="Y20" s="43" t="s">
        <v>8</v>
      </c>
      <c r="Z20" s="44"/>
    </row>
    <row r="21" spans="1:26" ht="18.5" customHeight="1">
      <c r="A21" s="46">
        <f>SUM(A19+1)</f>
        <v>15</v>
      </c>
      <c r="B21" s="16" t="s">
        <v>13</v>
      </c>
      <c r="C21" s="17">
        <v>707.4</v>
      </c>
      <c r="D21" s="18">
        <v>4516.1290300000001</v>
      </c>
      <c r="E21" s="17"/>
      <c r="F21" s="19">
        <v>1129.03225</v>
      </c>
      <c r="G21" s="20"/>
      <c r="H21" s="19">
        <v>483.87096000000003</v>
      </c>
      <c r="I21" s="20"/>
      <c r="J21" s="19"/>
      <c r="K21" s="17">
        <v>48</v>
      </c>
      <c r="L21" s="104">
        <v>967.74193500000001</v>
      </c>
      <c r="M21" s="17">
        <v>1995.8</v>
      </c>
      <c r="N21" s="18">
        <v>645.16129000000001</v>
      </c>
      <c r="O21" s="17">
        <v>1791.8</v>
      </c>
      <c r="P21" s="18">
        <v>947.74193500000001</v>
      </c>
      <c r="Q21" s="112">
        <f t="shared" ref="Q21:R24" si="23">SUM(C21+E21+G21+I21+K21+M21+O21)</f>
        <v>4543</v>
      </c>
      <c r="R21" s="110">
        <f t="shared" si="23"/>
        <v>8689.6774000000005</v>
      </c>
      <c r="S21" s="17"/>
      <c r="T21" s="18"/>
      <c r="U21" s="135">
        <f t="shared" ref="U21:V27" si="24">SUM(Q21+S21)</f>
        <v>4543</v>
      </c>
      <c r="V21" s="136">
        <f t="shared" si="24"/>
        <v>8689.6774000000005</v>
      </c>
      <c r="W21" s="52" t="s">
        <v>129</v>
      </c>
      <c r="X21" s="53">
        <v>5</v>
      </c>
      <c r="Y21" s="23" t="s">
        <v>8</v>
      </c>
      <c r="Z21" s="24"/>
    </row>
    <row r="22" spans="1:26" ht="18.5" customHeight="1">
      <c r="A22" s="49">
        <f>SUM(A21+1)</f>
        <v>16</v>
      </c>
      <c r="B22" s="16" t="s">
        <v>14</v>
      </c>
      <c r="C22" s="17">
        <v>786.5</v>
      </c>
      <c r="D22" s="18">
        <v>4516.1290300000001</v>
      </c>
      <c r="E22" s="17">
        <v>0</v>
      </c>
      <c r="F22" s="19">
        <v>1129.03225</v>
      </c>
      <c r="G22" s="20">
        <v>0</v>
      </c>
      <c r="H22" s="19">
        <v>483.87096000000003</v>
      </c>
      <c r="I22" s="20">
        <v>0</v>
      </c>
      <c r="J22" s="19"/>
      <c r="K22" s="17">
        <v>0</v>
      </c>
      <c r="L22" s="104">
        <v>967.74193500000001</v>
      </c>
      <c r="M22" s="17">
        <v>3140.6</v>
      </c>
      <c r="N22" s="18">
        <v>645.16129000000001</v>
      </c>
      <c r="O22" s="17">
        <v>3612</v>
      </c>
      <c r="P22" s="18">
        <v>947.74193500000001</v>
      </c>
      <c r="Q22" s="112">
        <f t="shared" si="23"/>
        <v>7539.1</v>
      </c>
      <c r="R22" s="110">
        <f t="shared" si="23"/>
        <v>8689.6774000000005</v>
      </c>
      <c r="S22" s="17"/>
      <c r="T22" s="18"/>
      <c r="U22" s="135">
        <f t="shared" si="24"/>
        <v>7539.1</v>
      </c>
      <c r="V22" s="136">
        <f t="shared" si="24"/>
        <v>8689.6774000000005</v>
      </c>
      <c r="W22" s="47" t="s">
        <v>129</v>
      </c>
      <c r="X22" s="48">
        <v>5</v>
      </c>
      <c r="Y22" s="23" t="s">
        <v>8</v>
      </c>
      <c r="Z22" s="24"/>
    </row>
    <row r="23" spans="1:26" ht="18.5" customHeight="1">
      <c r="A23" s="49">
        <f t="shared" ref="A23:A27" si="25">SUM(A22+1)</f>
        <v>17</v>
      </c>
      <c r="B23" s="16" t="s">
        <v>15</v>
      </c>
      <c r="C23" s="17">
        <v>644.20000000000005</v>
      </c>
      <c r="D23" s="18">
        <v>4516.1290300000001</v>
      </c>
      <c r="E23" s="17">
        <v>0</v>
      </c>
      <c r="F23" s="19">
        <v>1129.03225</v>
      </c>
      <c r="G23" s="20">
        <v>0</v>
      </c>
      <c r="H23" s="19">
        <v>483.87096000000003</v>
      </c>
      <c r="I23" s="20">
        <v>0</v>
      </c>
      <c r="J23" s="19"/>
      <c r="K23" s="17">
        <v>0</v>
      </c>
      <c r="L23" s="104">
        <v>967.74193500000001</v>
      </c>
      <c r="M23" s="17">
        <v>1519.2</v>
      </c>
      <c r="N23" s="18">
        <v>645.16129000000001</v>
      </c>
      <c r="O23" s="17">
        <v>1683.3</v>
      </c>
      <c r="P23" s="18">
        <v>947.74193500000001</v>
      </c>
      <c r="Q23" s="112">
        <f t="shared" si="23"/>
        <v>3846.7</v>
      </c>
      <c r="R23" s="110">
        <f t="shared" si="23"/>
        <v>8689.6774000000005</v>
      </c>
      <c r="S23" s="17"/>
      <c r="T23" s="18"/>
      <c r="U23" s="135">
        <f t="shared" si="24"/>
        <v>3846.7</v>
      </c>
      <c r="V23" s="136">
        <f t="shared" si="24"/>
        <v>8689.6774000000005</v>
      </c>
      <c r="W23" s="47" t="s">
        <v>129</v>
      </c>
      <c r="X23" s="48">
        <v>3</v>
      </c>
      <c r="Y23" s="23" t="s">
        <v>8</v>
      </c>
      <c r="Z23" s="24"/>
    </row>
    <row r="24" spans="1:26" s="45" customFormat="1" ht="18.5" customHeight="1">
      <c r="A24" s="49">
        <f t="shared" si="25"/>
        <v>18</v>
      </c>
      <c r="B24" s="16" t="s">
        <v>16</v>
      </c>
      <c r="C24" s="17">
        <v>117.1</v>
      </c>
      <c r="D24" s="18">
        <v>4516.1290300000001</v>
      </c>
      <c r="E24" s="17">
        <v>0</v>
      </c>
      <c r="F24" s="19">
        <v>1129.03225</v>
      </c>
      <c r="G24" s="20">
        <v>0</v>
      </c>
      <c r="H24" s="19">
        <v>483.87096000000003</v>
      </c>
      <c r="I24" s="20">
        <v>0</v>
      </c>
      <c r="J24" s="19"/>
      <c r="K24" s="17">
        <v>0</v>
      </c>
      <c r="L24" s="104">
        <v>967.74193500000001</v>
      </c>
      <c r="M24" s="17">
        <v>0</v>
      </c>
      <c r="N24" s="18">
        <v>645.16129000000001</v>
      </c>
      <c r="O24" s="17">
        <v>529.20000000000005</v>
      </c>
      <c r="P24" s="18">
        <v>947.74193500000001</v>
      </c>
      <c r="Q24" s="112">
        <f t="shared" si="23"/>
        <v>646.30000000000007</v>
      </c>
      <c r="R24" s="110">
        <f t="shared" si="23"/>
        <v>8689.6774000000005</v>
      </c>
      <c r="S24" s="17"/>
      <c r="T24" s="18"/>
      <c r="U24" s="135">
        <f t="shared" si="24"/>
        <v>646.30000000000007</v>
      </c>
      <c r="V24" s="136">
        <f t="shared" si="24"/>
        <v>8689.6774000000005</v>
      </c>
      <c r="W24" s="47" t="s">
        <v>129</v>
      </c>
      <c r="X24" s="48">
        <v>3</v>
      </c>
      <c r="Y24" s="23" t="s">
        <v>8</v>
      </c>
      <c r="Z24" s="24"/>
    </row>
    <row r="25" spans="1:26" ht="18.5" customHeight="1">
      <c r="A25" s="49">
        <f t="shared" si="25"/>
        <v>19</v>
      </c>
      <c r="B25" s="16" t="s">
        <v>7</v>
      </c>
      <c r="C25" s="17">
        <v>2053.6999999999998</v>
      </c>
      <c r="D25" s="18">
        <v>4516.1290300000001</v>
      </c>
      <c r="E25" s="17">
        <v>0</v>
      </c>
      <c r="F25" s="19">
        <v>1129.03225</v>
      </c>
      <c r="G25" s="20">
        <v>0</v>
      </c>
      <c r="H25" s="19">
        <v>483.87096000000003</v>
      </c>
      <c r="I25" s="20">
        <v>0</v>
      </c>
      <c r="J25" s="19"/>
      <c r="K25" s="17">
        <v>0</v>
      </c>
      <c r="L25" s="104">
        <v>967.74193500000001</v>
      </c>
      <c r="M25" s="17">
        <v>0</v>
      </c>
      <c r="N25" s="18">
        <v>645.16129000000001</v>
      </c>
      <c r="O25" s="17">
        <v>2768.2</v>
      </c>
      <c r="P25" s="18">
        <v>947.74193500000001</v>
      </c>
      <c r="Q25" s="112">
        <f>SUM(C25+E25+G25+I25+K25+M25+O25)</f>
        <v>4821.8999999999996</v>
      </c>
      <c r="R25" s="110">
        <f>SUM(D25+F25+H25+J25+L25+N25+P25)</f>
        <v>8689.6774000000005</v>
      </c>
      <c r="S25" s="17"/>
      <c r="T25" s="18"/>
      <c r="U25" s="135">
        <f t="shared" si="24"/>
        <v>4821.8999999999996</v>
      </c>
      <c r="V25" s="136">
        <f t="shared" si="24"/>
        <v>8689.6774000000005</v>
      </c>
      <c r="W25" s="47" t="s">
        <v>128</v>
      </c>
      <c r="X25" s="48">
        <v>3</v>
      </c>
      <c r="Y25" s="23" t="s">
        <v>8</v>
      </c>
      <c r="Z25" s="24"/>
    </row>
    <row r="26" spans="1:26" ht="18.5" customHeight="1">
      <c r="A26" s="25">
        <f t="shared" si="25"/>
        <v>20</v>
      </c>
      <c r="B26" s="26" t="s">
        <v>9</v>
      </c>
      <c r="C26" s="27">
        <v>3643.7</v>
      </c>
      <c r="D26" s="28">
        <v>4516.1290300000001</v>
      </c>
      <c r="E26" s="27">
        <v>0</v>
      </c>
      <c r="F26" s="29">
        <v>1129.03225</v>
      </c>
      <c r="G26" s="30">
        <v>31.8</v>
      </c>
      <c r="H26" s="29">
        <v>483.87096000000003</v>
      </c>
      <c r="I26" s="30">
        <v>0</v>
      </c>
      <c r="J26" s="29"/>
      <c r="K26" s="27">
        <v>606.70000000000005</v>
      </c>
      <c r="L26" s="105">
        <v>967.74193500000001</v>
      </c>
      <c r="M26" s="27">
        <v>0</v>
      </c>
      <c r="N26" s="28">
        <v>645.16129000000001</v>
      </c>
      <c r="O26" s="27">
        <v>5595.8</v>
      </c>
      <c r="P26" s="28">
        <v>947.74193500000001</v>
      </c>
      <c r="Q26" s="268">
        <f>SUM(C26+E26+G26+I26+K26+M26+O26)</f>
        <v>9878</v>
      </c>
      <c r="R26" s="111">
        <f t="shared" ref="R26:R27" si="26">SUM(D26+F26+H26+J26+L26+N26+P26)</f>
        <v>8689.6774000000005</v>
      </c>
      <c r="S26" s="27"/>
      <c r="T26" s="28"/>
      <c r="U26" s="114">
        <f t="shared" si="24"/>
        <v>9878</v>
      </c>
      <c r="V26" s="118">
        <f t="shared" si="24"/>
        <v>8689.6774000000005</v>
      </c>
      <c r="W26" s="31" t="s">
        <v>128</v>
      </c>
      <c r="X26" s="32">
        <v>3</v>
      </c>
      <c r="Y26" s="33" t="s">
        <v>8</v>
      </c>
      <c r="Z26" s="34"/>
    </row>
    <row r="27" spans="1:26" ht="18.5" customHeight="1">
      <c r="A27" s="25">
        <f t="shared" si="25"/>
        <v>21</v>
      </c>
      <c r="B27" s="26" t="s">
        <v>10</v>
      </c>
      <c r="C27" s="27">
        <v>288.8</v>
      </c>
      <c r="D27" s="28">
        <v>4516.1290300000001</v>
      </c>
      <c r="E27" s="27">
        <v>0</v>
      </c>
      <c r="F27" s="29">
        <v>1129.03225</v>
      </c>
      <c r="G27" s="30">
        <v>0</v>
      </c>
      <c r="H27" s="29">
        <v>483.87096000000003</v>
      </c>
      <c r="I27" s="30">
        <v>0</v>
      </c>
      <c r="J27" s="29"/>
      <c r="K27" s="27">
        <v>0</v>
      </c>
      <c r="L27" s="105">
        <v>967.74193500000001</v>
      </c>
      <c r="M27" s="27">
        <v>0</v>
      </c>
      <c r="N27" s="28">
        <v>645.16129000000001</v>
      </c>
      <c r="O27" s="27">
        <v>1043.3</v>
      </c>
      <c r="P27" s="28">
        <v>947.74193500000001</v>
      </c>
      <c r="Q27" s="268">
        <f>SUM(C27+E27+G27+I27+K27+M27+O27)</f>
        <v>1332.1</v>
      </c>
      <c r="R27" s="111">
        <f t="shared" si="26"/>
        <v>8689.6774000000005</v>
      </c>
      <c r="S27" s="27"/>
      <c r="T27" s="28"/>
      <c r="U27" s="114">
        <f t="shared" si="24"/>
        <v>1332.1</v>
      </c>
      <c r="V27" s="118">
        <f t="shared" si="24"/>
        <v>8689.6774000000005</v>
      </c>
      <c r="W27" s="31" t="s">
        <v>126</v>
      </c>
      <c r="X27" s="32">
        <v>5</v>
      </c>
      <c r="Y27" s="33" t="s">
        <v>8</v>
      </c>
      <c r="Z27" s="34"/>
    </row>
    <row r="28" spans="1:26" ht="18.5" customHeight="1">
      <c r="A28" s="35" t="s">
        <v>11</v>
      </c>
      <c r="B28" s="36">
        <f>SUM(B20+1)</f>
        <v>12</v>
      </c>
      <c r="C28" s="37">
        <f t="shared" ref="C28:U28" si="27">SUM(C21:C27)</f>
        <v>8241.4</v>
      </c>
      <c r="D28" s="38">
        <f t="shared" si="27"/>
        <v>31612.90321</v>
      </c>
      <c r="E28" s="37">
        <f t="shared" si="27"/>
        <v>0</v>
      </c>
      <c r="F28" s="39">
        <f t="shared" si="27"/>
        <v>7903.2257500000005</v>
      </c>
      <c r="G28" s="40">
        <f t="shared" si="27"/>
        <v>31.8</v>
      </c>
      <c r="H28" s="39">
        <f t="shared" ref="H28:J28" si="28">SUM(H21:H27)</f>
        <v>3387.0967200000005</v>
      </c>
      <c r="I28" s="40">
        <f t="shared" ref="I28" si="29">SUM(I21:I27)</f>
        <v>0</v>
      </c>
      <c r="J28" s="39">
        <f t="shared" si="28"/>
        <v>0</v>
      </c>
      <c r="K28" s="37">
        <f t="shared" si="27"/>
        <v>654.70000000000005</v>
      </c>
      <c r="L28" s="38">
        <f t="shared" si="27"/>
        <v>6774.1935450000001</v>
      </c>
      <c r="M28" s="37">
        <f t="shared" si="27"/>
        <v>6655.5999999999995</v>
      </c>
      <c r="N28" s="38">
        <f t="shared" si="27"/>
        <v>4516.1290300000001</v>
      </c>
      <c r="O28" s="37">
        <f t="shared" si="27"/>
        <v>17023.599999999999</v>
      </c>
      <c r="P28" s="38">
        <f t="shared" si="27"/>
        <v>6634.1935450000001</v>
      </c>
      <c r="Q28" s="37">
        <f t="shared" si="27"/>
        <v>32607.1</v>
      </c>
      <c r="R28" s="38">
        <f t="shared" ref="R28" si="30">SUM(R21:R27)</f>
        <v>60827.741800000003</v>
      </c>
      <c r="S28" s="37">
        <f t="shared" ref="S28:T28" si="31">SUM(S21:S27)</f>
        <v>0</v>
      </c>
      <c r="T28" s="38">
        <f t="shared" si="31"/>
        <v>0</v>
      </c>
      <c r="U28" s="37">
        <f t="shared" si="27"/>
        <v>32607.1</v>
      </c>
      <c r="V28" s="38">
        <f t="shared" ref="V28" si="32">SUM(V21:V27)</f>
        <v>60827.741800000003</v>
      </c>
      <c r="W28" s="41" t="s">
        <v>12</v>
      </c>
      <c r="X28" s="42">
        <f>SUM(X21:X27)/7</f>
        <v>3.8571428571428572</v>
      </c>
      <c r="Y28" s="43" t="s">
        <v>8</v>
      </c>
      <c r="Z28" s="44"/>
    </row>
    <row r="29" spans="1:26" ht="18.5" customHeight="1">
      <c r="A29" s="46">
        <f>SUM(A27+1)</f>
        <v>22</v>
      </c>
      <c r="B29" s="16" t="s">
        <v>13</v>
      </c>
      <c r="C29" s="17">
        <v>1266.7</v>
      </c>
      <c r="D29" s="18">
        <v>4516.1290300000001</v>
      </c>
      <c r="E29" s="17">
        <v>0</v>
      </c>
      <c r="F29" s="19">
        <v>1129.03225</v>
      </c>
      <c r="G29" s="20">
        <v>0</v>
      </c>
      <c r="H29" s="19">
        <v>483.87096000000003</v>
      </c>
      <c r="I29" s="20">
        <v>0</v>
      </c>
      <c r="J29" s="19"/>
      <c r="K29" s="17">
        <v>0</v>
      </c>
      <c r="L29" s="104">
        <v>967.74193500000001</v>
      </c>
      <c r="M29" s="17">
        <v>2916.4</v>
      </c>
      <c r="N29" s="18">
        <v>645.16129000000001</v>
      </c>
      <c r="O29" s="17">
        <v>1837.45</v>
      </c>
      <c r="P29" s="18">
        <v>947.74193500000001</v>
      </c>
      <c r="Q29" s="112">
        <f t="shared" ref="Q29:R32" si="33">SUM(C29+E29+G29+I29+K29+M29+O29)</f>
        <v>6020.55</v>
      </c>
      <c r="R29" s="110">
        <f t="shared" si="33"/>
        <v>8689.6774000000005</v>
      </c>
      <c r="S29" s="17"/>
      <c r="T29" s="18"/>
      <c r="U29" s="135">
        <f t="shared" ref="U29:V35" si="34">SUM(Q29+S29)</f>
        <v>6020.55</v>
      </c>
      <c r="V29" s="136">
        <f t="shared" si="34"/>
        <v>8689.6774000000005</v>
      </c>
      <c r="W29" s="52" t="s">
        <v>126</v>
      </c>
      <c r="X29" s="53">
        <v>5</v>
      </c>
      <c r="Y29" s="23" t="s">
        <v>8</v>
      </c>
      <c r="Z29" s="24"/>
    </row>
    <row r="30" spans="1:26" ht="18.5" customHeight="1">
      <c r="A30" s="49">
        <f>SUM(A29+1)</f>
        <v>23</v>
      </c>
      <c r="B30" s="16" t="s">
        <v>14</v>
      </c>
      <c r="C30" s="17">
        <v>1362.3</v>
      </c>
      <c r="D30" s="18">
        <v>4516.1290300000001</v>
      </c>
      <c r="E30" s="17">
        <v>22.7</v>
      </c>
      <c r="F30" s="19">
        <v>1129.03225</v>
      </c>
      <c r="G30" s="20">
        <v>0</v>
      </c>
      <c r="H30" s="19">
        <v>483.87096000000003</v>
      </c>
      <c r="I30" s="20">
        <v>0</v>
      </c>
      <c r="J30" s="19"/>
      <c r="K30" s="17">
        <v>0</v>
      </c>
      <c r="L30" s="104">
        <v>967.74193500000001</v>
      </c>
      <c r="M30" s="17">
        <v>991.8</v>
      </c>
      <c r="N30" s="18">
        <v>645.16129000000001</v>
      </c>
      <c r="O30" s="17">
        <v>2304.8000000000002</v>
      </c>
      <c r="P30" s="18">
        <v>947.74193500000001</v>
      </c>
      <c r="Q30" s="112">
        <f t="shared" si="33"/>
        <v>4681.6000000000004</v>
      </c>
      <c r="R30" s="110">
        <f t="shared" si="33"/>
        <v>8689.6774000000005</v>
      </c>
      <c r="S30" s="17"/>
      <c r="T30" s="18"/>
      <c r="U30" s="135">
        <f t="shared" si="34"/>
        <v>4681.6000000000004</v>
      </c>
      <c r="V30" s="136">
        <f t="shared" si="34"/>
        <v>8689.6774000000005</v>
      </c>
      <c r="W30" s="47" t="s">
        <v>128</v>
      </c>
      <c r="X30" s="48">
        <v>10</v>
      </c>
      <c r="Y30" s="23" t="s">
        <v>8</v>
      </c>
      <c r="Z30" s="24"/>
    </row>
    <row r="31" spans="1:26" ht="18.5" customHeight="1">
      <c r="A31" s="49">
        <f t="shared" ref="A31:A35" si="35">SUM(A30+1)</f>
        <v>24</v>
      </c>
      <c r="B31" s="16" t="s">
        <v>15</v>
      </c>
      <c r="C31" s="17">
        <v>508.5</v>
      </c>
      <c r="D31" s="18">
        <v>4516.1290300000001</v>
      </c>
      <c r="E31" s="17">
        <v>0</v>
      </c>
      <c r="F31" s="19">
        <v>1129.03225</v>
      </c>
      <c r="G31" s="20">
        <v>0</v>
      </c>
      <c r="H31" s="19">
        <v>483.87096000000003</v>
      </c>
      <c r="I31" s="20">
        <v>0</v>
      </c>
      <c r="J31" s="19"/>
      <c r="K31" s="17">
        <v>0</v>
      </c>
      <c r="L31" s="104">
        <v>967.74193500000001</v>
      </c>
      <c r="M31" s="17">
        <v>13.5</v>
      </c>
      <c r="N31" s="18">
        <v>645.16129000000001</v>
      </c>
      <c r="O31" s="17">
        <v>1268.4000000000001</v>
      </c>
      <c r="P31" s="18">
        <v>947.74193500000001</v>
      </c>
      <c r="Q31" s="112">
        <f t="shared" si="33"/>
        <v>1790.4</v>
      </c>
      <c r="R31" s="110">
        <f t="shared" si="33"/>
        <v>8689.6774000000005</v>
      </c>
      <c r="S31" s="17"/>
      <c r="T31" s="18"/>
      <c r="U31" s="135">
        <f t="shared" si="34"/>
        <v>1790.4</v>
      </c>
      <c r="V31" s="136">
        <f t="shared" si="34"/>
        <v>8689.6774000000005</v>
      </c>
      <c r="W31" s="47" t="s">
        <v>128</v>
      </c>
      <c r="X31" s="48">
        <v>16</v>
      </c>
      <c r="Y31" s="23" t="s">
        <v>8</v>
      </c>
      <c r="Z31" s="24"/>
    </row>
    <row r="32" spans="1:26" s="45" customFormat="1" ht="18.5" customHeight="1">
      <c r="A32" s="49">
        <f t="shared" si="35"/>
        <v>25</v>
      </c>
      <c r="B32" s="16" t="s">
        <v>16</v>
      </c>
      <c r="C32" s="17">
        <v>1632.2</v>
      </c>
      <c r="D32" s="18">
        <v>4516.1290300000001</v>
      </c>
      <c r="E32" s="17">
        <v>0</v>
      </c>
      <c r="F32" s="19">
        <v>1129.03225</v>
      </c>
      <c r="G32" s="20">
        <v>0</v>
      </c>
      <c r="H32" s="19">
        <v>483.87096000000003</v>
      </c>
      <c r="I32" s="20">
        <v>0</v>
      </c>
      <c r="J32" s="19"/>
      <c r="K32" s="17">
        <v>23</v>
      </c>
      <c r="L32" s="104">
        <v>967.74193500000001</v>
      </c>
      <c r="M32" s="17">
        <v>0</v>
      </c>
      <c r="N32" s="18">
        <v>645.16129000000001</v>
      </c>
      <c r="O32" s="17">
        <v>2897.2</v>
      </c>
      <c r="P32" s="18">
        <v>947.74193500000001</v>
      </c>
      <c r="Q32" s="112">
        <f t="shared" si="33"/>
        <v>4552.3999999999996</v>
      </c>
      <c r="R32" s="110">
        <f t="shared" si="33"/>
        <v>8689.6774000000005</v>
      </c>
      <c r="S32" s="17"/>
      <c r="T32" s="18"/>
      <c r="U32" s="135">
        <f t="shared" si="34"/>
        <v>4552.3999999999996</v>
      </c>
      <c r="V32" s="136">
        <f t="shared" si="34"/>
        <v>8689.6774000000005</v>
      </c>
      <c r="W32" s="47" t="s">
        <v>128</v>
      </c>
      <c r="X32" s="48">
        <v>16</v>
      </c>
      <c r="Y32" s="23" t="s">
        <v>8</v>
      </c>
      <c r="Z32" s="24"/>
    </row>
    <row r="33" spans="1:26" ht="18.5" customHeight="1">
      <c r="A33" s="49">
        <f t="shared" si="35"/>
        <v>26</v>
      </c>
      <c r="B33" s="55" t="s">
        <v>7</v>
      </c>
      <c r="C33" s="17">
        <v>2343.8000000000002</v>
      </c>
      <c r="D33" s="18">
        <v>4516.1290300000001</v>
      </c>
      <c r="E33" s="17">
        <v>15.2</v>
      </c>
      <c r="F33" s="19">
        <v>1129.03225</v>
      </c>
      <c r="G33" s="20">
        <v>21.6</v>
      </c>
      <c r="H33" s="19">
        <v>483.87096000000003</v>
      </c>
      <c r="I33" s="20">
        <v>0</v>
      </c>
      <c r="J33" s="19"/>
      <c r="K33" s="17">
        <v>2987.1</v>
      </c>
      <c r="L33" s="104">
        <v>967.74193500000001</v>
      </c>
      <c r="M33" s="17">
        <v>42</v>
      </c>
      <c r="N33" s="18">
        <v>645.16129000000001</v>
      </c>
      <c r="O33" s="17">
        <v>5112.2</v>
      </c>
      <c r="P33" s="18">
        <v>947.74193500000001</v>
      </c>
      <c r="Q33" s="112">
        <f>SUM(C33+E33+G33+I33+K33+M33+O33)</f>
        <v>10521.9</v>
      </c>
      <c r="R33" s="110">
        <f>SUM(D33+F33+H33+J33+L33+N33+P33)</f>
        <v>8689.6774000000005</v>
      </c>
      <c r="S33" s="17"/>
      <c r="T33" s="18"/>
      <c r="U33" s="135">
        <f t="shared" si="34"/>
        <v>10521.9</v>
      </c>
      <c r="V33" s="136">
        <f t="shared" si="34"/>
        <v>8689.6774000000005</v>
      </c>
      <c r="W33" s="47" t="s">
        <v>128</v>
      </c>
      <c r="X33" s="48">
        <v>16</v>
      </c>
      <c r="Y33" s="23" t="s">
        <v>8</v>
      </c>
      <c r="Z33" s="24"/>
    </row>
    <row r="34" spans="1:26" ht="18.5" customHeight="1">
      <c r="A34" s="25">
        <f t="shared" si="35"/>
        <v>27</v>
      </c>
      <c r="B34" s="26" t="s">
        <v>9</v>
      </c>
      <c r="C34" s="27">
        <v>4511.2</v>
      </c>
      <c r="D34" s="28">
        <v>4516.1290300000001</v>
      </c>
      <c r="E34" s="27">
        <v>61.5</v>
      </c>
      <c r="F34" s="29">
        <v>1129.03225</v>
      </c>
      <c r="G34" s="30">
        <v>17</v>
      </c>
      <c r="H34" s="29">
        <v>483.87096000000003</v>
      </c>
      <c r="I34" s="30">
        <v>0</v>
      </c>
      <c r="J34" s="29"/>
      <c r="K34" s="27">
        <v>540.29999999999995</v>
      </c>
      <c r="L34" s="105">
        <v>967.74193500000001</v>
      </c>
      <c r="M34" s="27">
        <v>0</v>
      </c>
      <c r="N34" s="28">
        <v>645.16129000000001</v>
      </c>
      <c r="O34" s="27">
        <v>5519.2</v>
      </c>
      <c r="P34" s="28">
        <v>947.74193500000001</v>
      </c>
      <c r="Q34" s="268">
        <f>SUM(C34+E34+G34+I34+K34+M34+O34)</f>
        <v>10649.2</v>
      </c>
      <c r="R34" s="111">
        <f t="shared" ref="R34:R35" si="36">SUM(D34+F34+H34+J34+L34+N34+P34)</f>
        <v>8689.6774000000005</v>
      </c>
      <c r="S34" s="27"/>
      <c r="T34" s="28"/>
      <c r="U34" s="114">
        <f t="shared" si="34"/>
        <v>10649.2</v>
      </c>
      <c r="V34" s="118">
        <f t="shared" si="34"/>
        <v>8689.6774000000005</v>
      </c>
      <c r="W34" s="31" t="s">
        <v>133</v>
      </c>
      <c r="X34" s="32">
        <v>10</v>
      </c>
      <c r="Y34" s="33" t="s">
        <v>8</v>
      </c>
      <c r="Z34" s="34"/>
    </row>
    <row r="35" spans="1:26" ht="18.5" customHeight="1">
      <c r="A35" s="25">
        <f t="shared" si="35"/>
        <v>28</v>
      </c>
      <c r="B35" s="26" t="s">
        <v>10</v>
      </c>
      <c r="C35" s="27">
        <v>1932.6</v>
      </c>
      <c r="D35" s="28">
        <v>4516.1290300000001</v>
      </c>
      <c r="E35" s="27">
        <v>0</v>
      </c>
      <c r="F35" s="29">
        <v>1129.03225</v>
      </c>
      <c r="G35" s="30">
        <v>198.9</v>
      </c>
      <c r="H35" s="29">
        <v>483.87096000000003</v>
      </c>
      <c r="I35" s="30">
        <v>0</v>
      </c>
      <c r="J35" s="29"/>
      <c r="K35" s="27">
        <v>0</v>
      </c>
      <c r="L35" s="105">
        <v>967.74193500000001</v>
      </c>
      <c r="M35" s="27">
        <v>0</v>
      </c>
      <c r="N35" s="28">
        <v>645.16129000000001</v>
      </c>
      <c r="O35" s="27">
        <v>2595.8000000000002</v>
      </c>
      <c r="P35" s="28">
        <v>947.74193500000001</v>
      </c>
      <c r="Q35" s="268">
        <f>SUM(C35+E35+G35+I35+K35+M35+O35)</f>
        <v>4727.3</v>
      </c>
      <c r="R35" s="111">
        <f t="shared" si="36"/>
        <v>8689.6774000000005</v>
      </c>
      <c r="S35" s="27"/>
      <c r="T35" s="28"/>
      <c r="U35" s="114">
        <f t="shared" si="34"/>
        <v>4727.3</v>
      </c>
      <c r="V35" s="118">
        <f t="shared" si="34"/>
        <v>8689.6774000000005</v>
      </c>
      <c r="W35" s="31" t="s">
        <v>128</v>
      </c>
      <c r="X35" s="32">
        <v>15</v>
      </c>
      <c r="Y35" s="33" t="s">
        <v>8</v>
      </c>
      <c r="Z35" s="34"/>
    </row>
    <row r="36" spans="1:26" ht="18.5" customHeight="1">
      <c r="A36" s="35" t="s">
        <v>11</v>
      </c>
      <c r="B36" s="36">
        <f>SUM(B28+1)</f>
        <v>13</v>
      </c>
      <c r="C36" s="37">
        <f>SUM(C29:C35)</f>
        <v>13557.300000000001</v>
      </c>
      <c r="D36" s="38">
        <f t="shared" ref="D36:G36" si="37">SUM(D29:D35)</f>
        <v>31612.90321</v>
      </c>
      <c r="E36" s="37">
        <f t="shared" si="37"/>
        <v>99.4</v>
      </c>
      <c r="F36" s="39">
        <f t="shared" si="37"/>
        <v>7903.2257500000005</v>
      </c>
      <c r="G36" s="40">
        <f t="shared" si="37"/>
        <v>237.5</v>
      </c>
      <c r="H36" s="39">
        <f t="shared" ref="H36:I36" si="38">SUM(H29:H35)</f>
        <v>3387.0967200000005</v>
      </c>
      <c r="I36" s="40">
        <f t="shared" si="38"/>
        <v>0</v>
      </c>
      <c r="J36" s="39">
        <f t="shared" ref="J36" si="39">SUM(J29:J35)</f>
        <v>0</v>
      </c>
      <c r="K36" s="37">
        <f t="shared" ref="K36:Q36" si="40">SUM(K29:K35)</f>
        <v>3550.3999999999996</v>
      </c>
      <c r="L36" s="38">
        <f t="shared" si="40"/>
        <v>6774.1935450000001</v>
      </c>
      <c r="M36" s="37">
        <f t="shared" si="40"/>
        <v>3963.7</v>
      </c>
      <c r="N36" s="38">
        <f t="shared" si="40"/>
        <v>4516.1290300000001</v>
      </c>
      <c r="O36" s="37">
        <f t="shared" si="40"/>
        <v>21535.05</v>
      </c>
      <c r="P36" s="38">
        <f t="shared" si="40"/>
        <v>6634.1935450000001</v>
      </c>
      <c r="Q36" s="37">
        <f t="shared" si="40"/>
        <v>42943.350000000006</v>
      </c>
      <c r="R36" s="38">
        <f t="shared" ref="R36" si="41">SUM(R29:R35)</f>
        <v>60827.741800000003</v>
      </c>
      <c r="S36" s="37">
        <f t="shared" ref="S36:U36" si="42">SUM(S29:S35)</f>
        <v>0</v>
      </c>
      <c r="T36" s="38">
        <f t="shared" si="42"/>
        <v>0</v>
      </c>
      <c r="U36" s="37">
        <f t="shared" si="42"/>
        <v>42943.350000000006</v>
      </c>
      <c r="V36" s="38">
        <f t="shared" ref="V36" si="43">SUM(V29:V35)</f>
        <v>60827.741800000003</v>
      </c>
      <c r="W36" s="41" t="s">
        <v>12</v>
      </c>
      <c r="X36" s="42">
        <f>SUM(X29:X35)/7</f>
        <v>12.571428571428571</v>
      </c>
      <c r="Y36" s="43" t="s">
        <v>8</v>
      </c>
      <c r="Z36" s="44"/>
    </row>
    <row r="37" spans="1:26" ht="19.5" customHeight="1">
      <c r="A37" s="46">
        <f>SUM(A35+1)</f>
        <v>29</v>
      </c>
      <c r="B37" s="16" t="s">
        <v>13</v>
      </c>
      <c r="C37" s="17">
        <v>1841.6</v>
      </c>
      <c r="D37" s="18">
        <v>4516.1290300000001</v>
      </c>
      <c r="E37" s="17">
        <v>27.1</v>
      </c>
      <c r="F37" s="19">
        <v>1129.03225</v>
      </c>
      <c r="G37" s="20">
        <v>27.9</v>
      </c>
      <c r="H37" s="19">
        <v>483.87096000000003</v>
      </c>
      <c r="I37" s="20">
        <v>0</v>
      </c>
      <c r="J37" s="19"/>
      <c r="K37" s="17">
        <v>0</v>
      </c>
      <c r="L37" s="104">
        <v>967.74193500000001</v>
      </c>
      <c r="M37" s="17">
        <v>0</v>
      </c>
      <c r="N37" s="18">
        <v>645.16129000000001</v>
      </c>
      <c r="O37" s="17">
        <v>3271.7</v>
      </c>
      <c r="P37" s="18">
        <v>947.74193500000001</v>
      </c>
      <c r="Q37" s="112">
        <f t="shared" ref="Q37:Q38" si="44">SUM(C37+E37+G37+I37+K37+M37+O37)</f>
        <v>5168.2999999999993</v>
      </c>
      <c r="R37" s="110">
        <f t="shared" ref="R37:R39" si="45">SUM(D37+F37+H37+J37+L37+N37+P37)</f>
        <v>8689.6774000000005</v>
      </c>
      <c r="S37" s="17"/>
      <c r="T37" s="18"/>
      <c r="U37" s="135">
        <f t="shared" ref="U37:V39" si="46">SUM(Q37+S37)</f>
        <v>5168.2999999999993</v>
      </c>
      <c r="V37" s="136">
        <f t="shared" si="46"/>
        <v>8689.6774000000005</v>
      </c>
      <c r="W37" s="52" t="s">
        <v>128</v>
      </c>
      <c r="X37" s="53">
        <v>16</v>
      </c>
      <c r="Y37" s="23" t="s">
        <v>8</v>
      </c>
      <c r="Z37" s="24"/>
    </row>
    <row r="38" spans="1:26" ht="19.5" customHeight="1">
      <c r="A38" s="49">
        <f>SUM(A37+1)</f>
        <v>30</v>
      </c>
      <c r="B38" s="16" t="s">
        <v>14</v>
      </c>
      <c r="C38" s="17">
        <v>1556</v>
      </c>
      <c r="D38" s="18">
        <v>4516.1290300000001</v>
      </c>
      <c r="E38" s="17">
        <v>26.8</v>
      </c>
      <c r="F38" s="19">
        <v>1129.03225</v>
      </c>
      <c r="G38" s="20">
        <v>27.2</v>
      </c>
      <c r="H38" s="19">
        <v>483.87096000000003</v>
      </c>
      <c r="I38" s="20">
        <v>0</v>
      </c>
      <c r="J38" s="19"/>
      <c r="K38" s="17">
        <v>0</v>
      </c>
      <c r="L38" s="104">
        <v>967.74193500000001</v>
      </c>
      <c r="M38" s="17">
        <v>0</v>
      </c>
      <c r="N38" s="18">
        <v>645.16129000000001</v>
      </c>
      <c r="O38" s="17">
        <v>2588.5</v>
      </c>
      <c r="P38" s="18">
        <v>947.74193500000001</v>
      </c>
      <c r="Q38" s="112">
        <f t="shared" si="44"/>
        <v>4198.5</v>
      </c>
      <c r="R38" s="110">
        <f t="shared" si="45"/>
        <v>8689.6774000000005</v>
      </c>
      <c r="S38" s="17"/>
      <c r="T38" s="18"/>
      <c r="U38" s="135">
        <f t="shared" si="46"/>
        <v>4198.5</v>
      </c>
      <c r="V38" s="136">
        <f t="shared" si="46"/>
        <v>8689.6774000000005</v>
      </c>
      <c r="W38" s="47" t="s">
        <v>128</v>
      </c>
      <c r="X38" s="48">
        <v>18</v>
      </c>
      <c r="Y38" s="23" t="s">
        <v>8</v>
      </c>
      <c r="Z38" s="24"/>
    </row>
    <row r="39" spans="1:26" ht="20" customHeight="1">
      <c r="A39" s="49">
        <f t="shared" ref="A39" si="47">SUM(A38+1)</f>
        <v>31</v>
      </c>
      <c r="B39" s="16" t="s">
        <v>15</v>
      </c>
      <c r="C39" s="17">
        <v>2210.1</v>
      </c>
      <c r="D39" s="18">
        <v>4516.1290300000001</v>
      </c>
      <c r="E39" s="17">
        <v>0</v>
      </c>
      <c r="F39" s="19">
        <v>1129.03225</v>
      </c>
      <c r="G39" s="20">
        <v>157.19999999999999</v>
      </c>
      <c r="H39" s="19">
        <v>483.87096000000003</v>
      </c>
      <c r="I39" s="20">
        <v>0</v>
      </c>
      <c r="J39" s="19"/>
      <c r="K39" s="17">
        <v>147.19999999999999</v>
      </c>
      <c r="L39" s="104">
        <v>967.74193500000001</v>
      </c>
      <c r="M39" s="17">
        <v>0</v>
      </c>
      <c r="N39" s="18">
        <v>645.16129000000001</v>
      </c>
      <c r="O39" s="17">
        <v>3747.8</v>
      </c>
      <c r="P39" s="18">
        <v>947.74193500000001</v>
      </c>
      <c r="Q39" s="112">
        <f>SUM(C39+E39+G39+I39+K39+M39+O39)</f>
        <v>6262.2999999999993</v>
      </c>
      <c r="R39" s="110">
        <f t="shared" si="45"/>
        <v>8689.6774000000005</v>
      </c>
      <c r="S39" s="17"/>
      <c r="T39" s="18"/>
      <c r="U39" s="135">
        <f t="shared" si="46"/>
        <v>6262.2999999999993</v>
      </c>
      <c r="V39" s="136">
        <f t="shared" si="46"/>
        <v>8689.6774000000005</v>
      </c>
      <c r="W39" s="47" t="s">
        <v>128</v>
      </c>
      <c r="X39" s="48">
        <v>23</v>
      </c>
      <c r="Y39" s="23" t="s">
        <v>8</v>
      </c>
      <c r="Z39" s="24"/>
    </row>
    <row r="40" spans="1:26" ht="18.5" customHeight="1" thickBot="1">
      <c r="A40" s="35" t="s">
        <v>11</v>
      </c>
      <c r="B40" s="36">
        <f>SUM(B36+1)</f>
        <v>14</v>
      </c>
      <c r="C40" s="61">
        <f t="shared" ref="C40:T40" si="48">SUM(C37:C39)</f>
        <v>5607.7</v>
      </c>
      <c r="D40" s="62">
        <f t="shared" si="48"/>
        <v>13548.38709</v>
      </c>
      <c r="E40" s="61">
        <f t="shared" si="48"/>
        <v>53.900000000000006</v>
      </c>
      <c r="F40" s="62">
        <f t="shared" si="48"/>
        <v>3387.0967499999997</v>
      </c>
      <c r="G40" s="63">
        <f t="shared" si="48"/>
        <v>212.29999999999998</v>
      </c>
      <c r="H40" s="62">
        <f t="shared" si="48"/>
        <v>1451.6128800000001</v>
      </c>
      <c r="I40" s="63">
        <f t="shared" ref="I40:J40" si="49">SUM(I37:I39)</f>
        <v>0</v>
      </c>
      <c r="J40" s="62">
        <f t="shared" si="49"/>
        <v>0</v>
      </c>
      <c r="K40" s="61">
        <f t="shared" si="48"/>
        <v>147.19999999999999</v>
      </c>
      <c r="L40" s="62">
        <f t="shared" si="48"/>
        <v>2903.225805</v>
      </c>
      <c r="M40" s="61">
        <f t="shared" si="48"/>
        <v>0</v>
      </c>
      <c r="N40" s="62">
        <f t="shared" si="48"/>
        <v>1935.48387</v>
      </c>
      <c r="O40" s="61">
        <f t="shared" si="48"/>
        <v>9608</v>
      </c>
      <c r="P40" s="62">
        <f t="shared" si="48"/>
        <v>2843.225805</v>
      </c>
      <c r="Q40" s="61">
        <f t="shared" si="48"/>
        <v>15629.099999999999</v>
      </c>
      <c r="R40" s="38">
        <f t="shared" si="48"/>
        <v>26069.032200000001</v>
      </c>
      <c r="S40" s="61">
        <f t="shared" si="48"/>
        <v>0</v>
      </c>
      <c r="T40" s="62">
        <f t="shared" si="48"/>
        <v>0</v>
      </c>
      <c r="U40" s="61">
        <f>SUM(U37:U39)</f>
        <v>15629.099999999999</v>
      </c>
      <c r="V40" s="38">
        <f>SUM(V33:V35)</f>
        <v>26069.032200000001</v>
      </c>
      <c r="W40" s="64" t="s">
        <v>12</v>
      </c>
      <c r="X40" s="65">
        <f>SUM(X37:X39)/3</f>
        <v>19</v>
      </c>
      <c r="Y40" s="66" t="s">
        <v>8</v>
      </c>
      <c r="Z40" s="67"/>
    </row>
    <row r="41" spans="1:26" ht="19.25" customHeight="1">
      <c r="A41" s="252" t="s">
        <v>17</v>
      </c>
      <c r="B41" s="180"/>
      <c r="C41" s="142">
        <f t="shared" ref="C41:H41" si="50">SUM(C12+C20+C28+C36+C40)</f>
        <v>42299.1</v>
      </c>
      <c r="D41" s="181">
        <f t="shared" si="50"/>
        <v>139999.99992999999</v>
      </c>
      <c r="E41" s="142">
        <f t="shared" si="50"/>
        <v>153.30000000000001</v>
      </c>
      <c r="F41" s="181">
        <f t="shared" si="50"/>
        <v>34999.999750000003</v>
      </c>
      <c r="G41" s="142">
        <f t="shared" si="50"/>
        <v>481.6</v>
      </c>
      <c r="H41" s="181">
        <f t="shared" si="50"/>
        <v>14999.999760000002</v>
      </c>
      <c r="I41" s="142">
        <f t="shared" ref="I41:J41" si="51">SUM(I12+I20+I28+I40)</f>
        <v>0</v>
      </c>
      <c r="J41" s="181">
        <f t="shared" si="51"/>
        <v>0</v>
      </c>
      <c r="K41" s="142">
        <f t="shared" ref="K41:V41" si="52">SUM(K12+K20+K28+K36+K40)</f>
        <v>7049.4999999999991</v>
      </c>
      <c r="L41" s="181">
        <f t="shared" si="52"/>
        <v>29999.999985000002</v>
      </c>
      <c r="M41" s="142">
        <f t="shared" si="52"/>
        <v>10619.3</v>
      </c>
      <c r="N41" s="181">
        <f t="shared" si="52"/>
        <v>19999.99999</v>
      </c>
      <c r="O41" s="142">
        <f t="shared" si="52"/>
        <v>69619.25</v>
      </c>
      <c r="P41" s="181">
        <f t="shared" si="52"/>
        <v>29379.999985000002</v>
      </c>
      <c r="Q41" s="142">
        <f t="shared" si="52"/>
        <v>130222.05000000002</v>
      </c>
      <c r="R41" s="181">
        <f t="shared" si="52"/>
        <v>269379.99940000003</v>
      </c>
      <c r="S41" s="142">
        <f t="shared" si="52"/>
        <v>0</v>
      </c>
      <c r="T41" s="181">
        <f t="shared" si="52"/>
        <v>0</v>
      </c>
      <c r="U41" s="142">
        <f t="shared" si="52"/>
        <v>130222.05000000002</v>
      </c>
      <c r="V41" s="181">
        <f t="shared" si="52"/>
        <v>269379.99940000003</v>
      </c>
      <c r="W41" s="179" t="s">
        <v>17</v>
      </c>
      <c r="X41" s="125"/>
      <c r="Y41" s="126"/>
      <c r="Z41" s="127"/>
    </row>
    <row r="42" spans="1:26" ht="19.25" customHeight="1" thickBot="1">
      <c r="A42" s="254" t="s">
        <v>117</v>
      </c>
      <c r="B42" s="259"/>
      <c r="C42" s="250">
        <f t="shared" ref="C42:V42" ca="1" si="53">IF(MONTH($H$1)&lt;&gt;MONTH(TODAY()),C41,SUM(C5:C11,C13:C19,C21:C27,C29:C35,C37:C39)/DAY(TODAY())*DAY(DATE(YEAR($H$1),MONTH($H$1)+1,1)-1))</f>
        <v>42299.1</v>
      </c>
      <c r="D42" s="251">
        <f t="shared" ca="1" si="53"/>
        <v>139999.99992999999</v>
      </c>
      <c r="E42" s="250">
        <f t="shared" ca="1" si="53"/>
        <v>153.30000000000001</v>
      </c>
      <c r="F42" s="251">
        <f t="shared" ca="1" si="53"/>
        <v>34999.999750000003</v>
      </c>
      <c r="G42" s="250">
        <f t="shared" ca="1" si="53"/>
        <v>481.6</v>
      </c>
      <c r="H42" s="251">
        <f t="shared" ca="1" si="53"/>
        <v>14999.999760000002</v>
      </c>
      <c r="I42" s="250">
        <f t="shared" ref="I42:J42" ca="1" si="54">IF(MONTH($H$1)&lt;&gt;MONTH(TODAY()),I41,SUM(I5:I11,I13:I19,I21:I27,I29:I35,I37:I39)/DAY(TODAY())*DAY(DATE(YEAR($H$1),MONTH($H$1)+1,1)-1))</f>
        <v>0</v>
      </c>
      <c r="J42" s="251">
        <f t="shared" ca="1" si="54"/>
        <v>0</v>
      </c>
      <c r="K42" s="250">
        <f t="shared" ca="1" si="53"/>
        <v>7049.4999999999991</v>
      </c>
      <c r="L42" s="251">
        <f t="shared" ca="1" si="53"/>
        <v>29999.999985000002</v>
      </c>
      <c r="M42" s="250">
        <f t="shared" ca="1" si="53"/>
        <v>10619.3</v>
      </c>
      <c r="N42" s="251">
        <f t="shared" ca="1" si="53"/>
        <v>19999.99999</v>
      </c>
      <c r="O42" s="250">
        <f t="shared" ca="1" si="53"/>
        <v>69619.25</v>
      </c>
      <c r="P42" s="251">
        <f t="shared" ca="1" si="53"/>
        <v>29379.999985000002</v>
      </c>
      <c r="Q42" s="250">
        <f t="shared" ca="1" si="53"/>
        <v>130222.05000000002</v>
      </c>
      <c r="R42" s="251">
        <f t="shared" ca="1" si="53"/>
        <v>269379.99940000003</v>
      </c>
      <c r="S42" s="250">
        <f t="shared" ca="1" si="53"/>
        <v>0</v>
      </c>
      <c r="T42" s="251">
        <f t="shared" ca="1" si="53"/>
        <v>0</v>
      </c>
      <c r="U42" s="250">
        <f t="shared" ca="1" si="53"/>
        <v>130222.05000000002</v>
      </c>
      <c r="V42" s="251">
        <f t="shared" ca="1" si="53"/>
        <v>269379.99940000003</v>
      </c>
      <c r="W42" s="254" t="s">
        <v>117</v>
      </c>
      <c r="X42" s="255"/>
      <c r="Y42" s="256"/>
      <c r="Z42" s="201"/>
    </row>
    <row r="43" spans="1:26" ht="19.5" customHeight="1" thickBot="1">
      <c r="A43" s="257" t="s">
        <v>29</v>
      </c>
      <c r="B43" s="258"/>
      <c r="C43" s="76">
        <f t="shared" ref="C43:V43" si="55">C41/31</f>
        <v>1364.4870967741936</v>
      </c>
      <c r="D43" s="77">
        <f t="shared" si="55"/>
        <v>4516.1290300000001</v>
      </c>
      <c r="E43" s="76">
        <f t="shared" si="55"/>
        <v>4.9451612903225808</v>
      </c>
      <c r="F43" s="77">
        <f t="shared" si="55"/>
        <v>1129.03225</v>
      </c>
      <c r="G43" s="76">
        <f t="shared" si="55"/>
        <v>15.535483870967743</v>
      </c>
      <c r="H43" s="77">
        <f t="shared" si="55"/>
        <v>483.87096000000008</v>
      </c>
      <c r="I43" s="76">
        <f t="shared" ref="I43:J43" si="56">I41/31</f>
        <v>0</v>
      </c>
      <c r="J43" s="77">
        <f t="shared" si="56"/>
        <v>0</v>
      </c>
      <c r="K43" s="76">
        <f t="shared" si="55"/>
        <v>227.40322580645159</v>
      </c>
      <c r="L43" s="77">
        <f t="shared" si="55"/>
        <v>967.74193500000013</v>
      </c>
      <c r="M43" s="76">
        <f t="shared" si="55"/>
        <v>342.55806451612904</v>
      </c>
      <c r="N43" s="77">
        <f t="shared" si="55"/>
        <v>645.16129000000001</v>
      </c>
      <c r="O43" s="76">
        <f t="shared" si="55"/>
        <v>2245.7822580645161</v>
      </c>
      <c r="P43" s="77">
        <f t="shared" si="55"/>
        <v>947.74193500000013</v>
      </c>
      <c r="Q43" s="76">
        <f t="shared" si="55"/>
        <v>4200.7112903225816</v>
      </c>
      <c r="R43" s="77">
        <f t="shared" si="55"/>
        <v>8689.6774000000005</v>
      </c>
      <c r="S43" s="76">
        <f t="shared" si="55"/>
        <v>0</v>
      </c>
      <c r="T43" s="77">
        <f t="shared" si="55"/>
        <v>0</v>
      </c>
      <c r="U43" s="76">
        <f t="shared" si="55"/>
        <v>4200.7112903225816</v>
      </c>
      <c r="V43" s="77">
        <f t="shared" si="55"/>
        <v>8689.6774000000005</v>
      </c>
      <c r="W43" s="253" t="s">
        <v>18</v>
      </c>
      <c r="X43" s="122"/>
      <c r="Y43" s="123"/>
      <c r="Z43" s="124"/>
    </row>
    <row r="44" spans="1:26" ht="20" customHeight="1">
      <c r="A44" s="84" t="s">
        <v>19</v>
      </c>
      <c r="B44" s="85"/>
      <c r="C44" s="86">
        <f>SUM(C41-D41)</f>
        <v>-97700.899929999985</v>
      </c>
      <c r="D44" s="87"/>
      <c r="E44" s="86">
        <f>SUM(E41-F41)</f>
        <v>-34846.69975</v>
      </c>
      <c r="F44" s="87"/>
      <c r="G44" s="86">
        <f>SUM(G41-H41)</f>
        <v>-14518.399760000002</v>
      </c>
      <c r="H44" s="87"/>
      <c r="I44" s="86">
        <f>SUM(I41-J41)</f>
        <v>0</v>
      </c>
      <c r="J44" s="87"/>
      <c r="K44" s="86">
        <f>SUM(K41-L41)</f>
        <v>-22950.499985000002</v>
      </c>
      <c r="L44" s="87"/>
      <c r="M44" s="86">
        <f>SUM(M41-N41)</f>
        <v>-9380.699990000001</v>
      </c>
      <c r="N44" s="87"/>
      <c r="O44" s="86">
        <f>SUM(O41-P41)</f>
        <v>40239.250014999998</v>
      </c>
      <c r="P44" s="87"/>
      <c r="Q44" s="120">
        <f>SUM(Q41-R41)</f>
        <v>-139157.94940000001</v>
      </c>
      <c r="R44" s="87"/>
      <c r="S44" s="86">
        <f>SUM(S41-T41)</f>
        <v>0</v>
      </c>
      <c r="T44" s="87"/>
      <c r="U44" s="137">
        <f>SUM(U41-V41)</f>
        <v>-139157.94940000001</v>
      </c>
      <c r="V44" s="138"/>
      <c r="Y44" s="2"/>
      <c r="Z44" s="2"/>
    </row>
    <row r="45" spans="1:26" ht="20" customHeight="1" thickBot="1">
      <c r="A45" s="90" t="s">
        <v>20</v>
      </c>
      <c r="B45" s="91"/>
      <c r="C45" s="119">
        <f>SUM(100/D41*C41)</f>
        <v>30.213642872249679</v>
      </c>
      <c r="D45" s="93"/>
      <c r="E45" s="119">
        <f>SUM(100/F41*E41)</f>
        <v>0.4380000031285714</v>
      </c>
      <c r="F45" s="93"/>
      <c r="G45" s="119">
        <f>SUM(100/H41*G41)</f>
        <v>3.2106667180373338</v>
      </c>
      <c r="H45" s="93"/>
      <c r="I45" s="119" t="e">
        <f>SUM(100/J41*I41)</f>
        <v>#DIV/0!</v>
      </c>
      <c r="J45" s="93"/>
      <c r="K45" s="119">
        <f>SUM(100/L41*K41)</f>
        <v>23.498333345082496</v>
      </c>
      <c r="L45" s="93"/>
      <c r="M45" s="119">
        <f>SUM(100/N41*M41)</f>
        <v>53.096500026548249</v>
      </c>
      <c r="N45" s="93"/>
      <c r="O45" s="119">
        <f>SUM(100/P41*O41)</f>
        <v>236.96136839872091</v>
      </c>
      <c r="P45" s="93"/>
      <c r="Q45" s="121">
        <f>SUM(100/R41*Q41)</f>
        <v>48.341395162984767</v>
      </c>
      <c r="R45" s="93"/>
      <c r="S45" s="119" t="e">
        <f>SUM(100/T41*S41)</f>
        <v>#DIV/0!</v>
      </c>
      <c r="T45" s="93"/>
      <c r="U45" s="139">
        <f>SUM(100/V41*U41)</f>
        <v>48.341395162984767</v>
      </c>
      <c r="V45" s="140"/>
      <c r="Y45" s="2"/>
      <c r="Z45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44"/>
  <sheetViews>
    <sheetView topLeftCell="A10" zoomScale="90" zoomScaleNormal="90" workbookViewId="0">
      <selection activeCell="A40" sqref="A40:XFD40"/>
    </sheetView>
  </sheetViews>
  <sheetFormatPr baseColWidth="10" defaultColWidth="11.5" defaultRowHeight="15"/>
  <cols>
    <col min="1" max="1" width="9.1640625" style="4" customWidth="1"/>
    <col min="2" max="2" width="9.1640625" style="2" customWidth="1"/>
    <col min="3" max="3" width="11.6640625" style="2" customWidth="1"/>
    <col min="4" max="4" width="12.33203125" style="2" bestFit="1" customWidth="1"/>
    <col min="5" max="6" width="11.6640625" style="2" customWidth="1"/>
    <col min="7" max="10" width="11.6640625" style="6" customWidth="1"/>
    <col min="11" max="16" width="11.6640625" style="2" customWidth="1"/>
    <col min="17" max="18" width="12.6640625" style="2" customWidth="1"/>
    <col min="19" max="20" width="11.6640625" style="2" customWidth="1"/>
    <col min="21" max="22" width="12.6640625" style="2" customWidth="1"/>
    <col min="23" max="23" width="18.6640625" style="2" customWidth="1"/>
    <col min="24" max="24" width="6.5" style="2" bestFit="1" customWidth="1"/>
    <col min="25" max="25" width="5.1640625" style="4" customWidth="1"/>
    <col min="26" max="26" width="20.6640625" style="4" customWidth="1"/>
    <col min="27" max="16384" width="11.5" style="2"/>
  </cols>
  <sheetData>
    <row r="1" spans="1:26" ht="34.25" customHeight="1">
      <c r="A1" s="128" t="s">
        <v>122</v>
      </c>
      <c r="G1" s="2"/>
      <c r="H1" s="343">
        <v>44287</v>
      </c>
      <c r="I1" s="343"/>
      <c r="J1" s="343"/>
      <c r="K1" s="343"/>
    </row>
    <row r="2" spans="1:26" ht="19" thickBot="1">
      <c r="A2" s="129"/>
    </row>
    <row r="3" spans="1:26" s="8" customFormat="1" ht="36" customHeight="1" thickBot="1">
      <c r="A3" s="7"/>
      <c r="C3" s="344" t="s">
        <v>21</v>
      </c>
      <c r="D3" s="345"/>
      <c r="E3" s="344" t="s">
        <v>24</v>
      </c>
      <c r="F3" s="345"/>
      <c r="G3" s="344" t="s">
        <v>25</v>
      </c>
      <c r="H3" s="345"/>
      <c r="I3" s="344" t="s">
        <v>118</v>
      </c>
      <c r="J3" s="345"/>
      <c r="K3" s="344" t="s">
        <v>26</v>
      </c>
      <c r="L3" s="345"/>
      <c r="M3" s="344" t="s">
        <v>31</v>
      </c>
      <c r="N3" s="345"/>
      <c r="O3" s="352" t="s">
        <v>2</v>
      </c>
      <c r="P3" s="352"/>
      <c r="Q3" s="346" t="s">
        <v>30</v>
      </c>
      <c r="R3" s="347"/>
      <c r="S3" s="344" t="s">
        <v>27</v>
      </c>
      <c r="T3" s="345"/>
      <c r="U3" s="348" t="s">
        <v>28</v>
      </c>
      <c r="V3" s="349"/>
      <c r="W3" s="344" t="s">
        <v>0</v>
      </c>
      <c r="X3" s="352"/>
      <c r="Y3" s="352"/>
      <c r="Z3" s="345"/>
    </row>
    <row r="4" spans="1:26" s="4" customFormat="1" ht="18.5" customHeight="1">
      <c r="A4" s="130" t="s">
        <v>1</v>
      </c>
      <c r="B4" s="10"/>
      <c r="C4" s="11" t="s">
        <v>23</v>
      </c>
      <c r="D4" s="12" t="s">
        <v>22</v>
      </c>
      <c r="E4" s="11" t="s">
        <v>23</v>
      </c>
      <c r="F4" s="12" t="s">
        <v>22</v>
      </c>
      <c r="G4" s="11" t="s">
        <v>23</v>
      </c>
      <c r="H4" s="12" t="s">
        <v>22</v>
      </c>
      <c r="I4" s="11" t="s">
        <v>23</v>
      </c>
      <c r="J4" s="12" t="s">
        <v>22</v>
      </c>
      <c r="K4" s="11" t="s">
        <v>23</v>
      </c>
      <c r="L4" s="12" t="s">
        <v>22</v>
      </c>
      <c r="M4" s="11" t="s">
        <v>23</v>
      </c>
      <c r="N4" s="12" t="s">
        <v>22</v>
      </c>
      <c r="O4" s="101" t="s">
        <v>23</v>
      </c>
      <c r="P4" s="12" t="s">
        <v>22</v>
      </c>
      <c r="Q4" s="101" t="s">
        <v>23</v>
      </c>
      <c r="R4" s="12" t="s">
        <v>22</v>
      </c>
      <c r="S4" s="11" t="s">
        <v>23</v>
      </c>
      <c r="T4" s="12" t="s">
        <v>22</v>
      </c>
      <c r="U4" s="133" t="s">
        <v>23</v>
      </c>
      <c r="V4" s="134" t="s">
        <v>22</v>
      </c>
      <c r="W4" s="13" t="s">
        <v>3</v>
      </c>
      <c r="X4" s="350" t="s">
        <v>4</v>
      </c>
      <c r="Y4" s="351"/>
      <c r="Z4" s="14" t="s">
        <v>5</v>
      </c>
    </row>
    <row r="5" spans="1:26" ht="18.5" customHeight="1">
      <c r="A5" s="49">
        <v>1</v>
      </c>
      <c r="B5" s="16" t="s">
        <v>16</v>
      </c>
      <c r="C5" s="17">
        <v>2514.6</v>
      </c>
      <c r="D5" s="18">
        <v>5000</v>
      </c>
      <c r="E5" s="17">
        <v>14</v>
      </c>
      <c r="F5" s="19">
        <v>2666.6666599999999</v>
      </c>
      <c r="G5" s="20">
        <v>111.6</v>
      </c>
      <c r="H5" s="19">
        <v>833.33333000000005</v>
      </c>
      <c r="I5" s="20">
        <v>0</v>
      </c>
      <c r="J5" s="19"/>
      <c r="K5" s="17">
        <v>0</v>
      </c>
      <c r="L5" s="18">
        <v>2166.6666599999999</v>
      </c>
      <c r="M5" s="17">
        <v>0</v>
      </c>
      <c r="N5" s="18">
        <v>1000</v>
      </c>
      <c r="O5" s="17">
        <v>4668.5</v>
      </c>
      <c r="P5" s="18">
        <v>1958.3333299999999</v>
      </c>
      <c r="Q5" s="112">
        <f>SUM(C5+E5+G5+I5+K5+M5+O5)</f>
        <v>7308.7</v>
      </c>
      <c r="R5" s="110">
        <f>SUM(D5+F5+H5+J5+L5+N5+P5)</f>
        <v>13624.999979999999</v>
      </c>
      <c r="S5" s="17">
        <v>0</v>
      </c>
      <c r="T5" s="18">
        <v>66.666659999999993</v>
      </c>
      <c r="U5" s="135">
        <f t="shared" ref="U5:V8" si="0">SUM(Q5+S5)</f>
        <v>7308.7</v>
      </c>
      <c r="V5" s="136">
        <f t="shared" si="0"/>
        <v>13691.666639999999</v>
      </c>
      <c r="W5" s="47" t="s">
        <v>128</v>
      </c>
      <c r="X5" s="48">
        <v>22</v>
      </c>
      <c r="Y5" s="23" t="s">
        <v>8</v>
      </c>
      <c r="Z5" s="24"/>
    </row>
    <row r="6" spans="1:26" ht="18.5" customHeight="1">
      <c r="A6" s="49">
        <f t="shared" ref="A6:A8" si="1">SUM(A5+1)</f>
        <v>2</v>
      </c>
      <c r="B6" s="16" t="s">
        <v>7</v>
      </c>
      <c r="C6" s="17">
        <v>3415</v>
      </c>
      <c r="D6" s="18">
        <v>5000</v>
      </c>
      <c r="E6" s="17">
        <v>15</v>
      </c>
      <c r="F6" s="19">
        <v>2666.6666599999999</v>
      </c>
      <c r="G6" s="20">
        <v>329.9</v>
      </c>
      <c r="H6" s="19">
        <v>833.33333000000005</v>
      </c>
      <c r="I6" s="20">
        <v>0</v>
      </c>
      <c r="J6" s="19"/>
      <c r="K6" s="17">
        <v>982.3</v>
      </c>
      <c r="L6" s="18">
        <v>2166.6666599999999</v>
      </c>
      <c r="M6" s="17">
        <v>0</v>
      </c>
      <c r="N6" s="18">
        <v>1000</v>
      </c>
      <c r="O6" s="17">
        <v>5809.8</v>
      </c>
      <c r="P6" s="18">
        <v>1958.3333299999999</v>
      </c>
      <c r="Q6" s="112">
        <f>SUM(C6+E6+G6+I6+K6+M6+O6)</f>
        <v>10552</v>
      </c>
      <c r="R6" s="110">
        <f>SUM(D6+F6+H6+J6+L6+N6+P6)</f>
        <v>13624.999979999999</v>
      </c>
      <c r="S6" s="17">
        <v>0</v>
      </c>
      <c r="T6" s="18">
        <v>66.666659999999993</v>
      </c>
      <c r="U6" s="135">
        <f t="shared" si="0"/>
        <v>10552</v>
      </c>
      <c r="V6" s="136">
        <f t="shared" si="0"/>
        <v>13691.666639999999</v>
      </c>
      <c r="W6" s="47" t="s">
        <v>128</v>
      </c>
      <c r="X6" s="48">
        <v>22</v>
      </c>
      <c r="Y6" s="23" t="s">
        <v>8</v>
      </c>
      <c r="Z6" s="24" t="s">
        <v>130</v>
      </c>
    </row>
    <row r="7" spans="1:26" ht="18.5" customHeight="1">
      <c r="A7" s="25">
        <f t="shared" si="1"/>
        <v>3</v>
      </c>
      <c r="B7" s="26" t="s">
        <v>9</v>
      </c>
      <c r="C7" s="27">
        <v>4237.8</v>
      </c>
      <c r="D7" s="28">
        <v>5000</v>
      </c>
      <c r="E7" s="27">
        <v>0</v>
      </c>
      <c r="F7" s="29">
        <v>2666.6666599999999</v>
      </c>
      <c r="G7" s="30">
        <v>26</v>
      </c>
      <c r="H7" s="29">
        <v>833.33333000000005</v>
      </c>
      <c r="I7" s="30">
        <v>0</v>
      </c>
      <c r="J7" s="29"/>
      <c r="K7" s="27">
        <v>820.7</v>
      </c>
      <c r="L7" s="28">
        <v>2166.6666599999999</v>
      </c>
      <c r="M7" s="27">
        <v>0</v>
      </c>
      <c r="N7" s="28">
        <v>1000</v>
      </c>
      <c r="O7" s="27">
        <v>5888.6</v>
      </c>
      <c r="P7" s="28">
        <v>1958.3333299999999</v>
      </c>
      <c r="Q7" s="268">
        <f>SUM(C7+E7+G7+I7+K7+M7+O7)</f>
        <v>10973.1</v>
      </c>
      <c r="R7" s="111">
        <f t="shared" ref="R7" si="2">SUM(D7+F7+H7+J7+L7+N7+P7)</f>
        <v>13624.999979999999</v>
      </c>
      <c r="S7" s="27">
        <v>0</v>
      </c>
      <c r="T7" s="28">
        <v>66.666659999999993</v>
      </c>
      <c r="U7" s="114">
        <f t="shared" si="0"/>
        <v>10973.1</v>
      </c>
      <c r="V7" s="118">
        <f t="shared" si="0"/>
        <v>13691.666639999999</v>
      </c>
      <c r="W7" s="31" t="s">
        <v>126</v>
      </c>
      <c r="X7" s="32">
        <v>10</v>
      </c>
      <c r="Y7" s="33" t="s">
        <v>8</v>
      </c>
      <c r="Z7" s="34"/>
    </row>
    <row r="8" spans="1:26" s="45" customFormat="1" ht="18.5" customHeight="1">
      <c r="A8" s="25">
        <f t="shared" si="1"/>
        <v>4</v>
      </c>
      <c r="B8" s="26" t="s">
        <v>10</v>
      </c>
      <c r="C8" s="27">
        <v>2594.1</v>
      </c>
      <c r="D8" s="28">
        <v>5000</v>
      </c>
      <c r="E8" s="27">
        <v>0</v>
      </c>
      <c r="F8" s="29">
        <v>2666.6666599999999</v>
      </c>
      <c r="G8" s="30">
        <v>303.39999999999998</v>
      </c>
      <c r="H8" s="29">
        <v>833.33333000000005</v>
      </c>
      <c r="I8" s="30">
        <v>0</v>
      </c>
      <c r="J8" s="29"/>
      <c r="K8" s="27">
        <v>552.79999999999995</v>
      </c>
      <c r="L8" s="28">
        <v>2166.6666599999999</v>
      </c>
      <c r="M8" s="27">
        <v>0</v>
      </c>
      <c r="N8" s="28">
        <v>1000</v>
      </c>
      <c r="O8" s="27">
        <v>4898</v>
      </c>
      <c r="P8" s="28">
        <v>1958.3333299999999</v>
      </c>
      <c r="Q8" s="268">
        <f>SUM(C8+E8+G8+I8+K8+M8+O8)</f>
        <v>8348.2999999999993</v>
      </c>
      <c r="R8" s="111">
        <f t="shared" ref="R8" si="3">SUM(D8+F8+H8+J8+L8+N8+P8)</f>
        <v>13624.999979999999</v>
      </c>
      <c r="S8" s="27">
        <v>0</v>
      </c>
      <c r="T8" s="28">
        <v>66.666659999999993</v>
      </c>
      <c r="U8" s="114">
        <f t="shared" si="0"/>
        <v>8348.2999999999993</v>
      </c>
      <c r="V8" s="118">
        <f t="shared" si="0"/>
        <v>13691.666639999999</v>
      </c>
      <c r="W8" s="31" t="s">
        <v>128</v>
      </c>
      <c r="X8" s="32">
        <v>18</v>
      </c>
      <c r="Y8" s="33" t="s">
        <v>8</v>
      </c>
      <c r="Z8" s="34" t="s">
        <v>131</v>
      </c>
    </row>
    <row r="9" spans="1:26" ht="18.5" customHeight="1">
      <c r="A9" s="35" t="s">
        <v>11</v>
      </c>
      <c r="B9" s="36">
        <v>14</v>
      </c>
      <c r="C9" s="37">
        <f t="shared" ref="C9:V9" si="4">SUM(C5:C8)</f>
        <v>12761.500000000002</v>
      </c>
      <c r="D9" s="38">
        <f t="shared" si="4"/>
        <v>20000</v>
      </c>
      <c r="E9" s="37">
        <f t="shared" si="4"/>
        <v>29</v>
      </c>
      <c r="F9" s="39">
        <f t="shared" si="4"/>
        <v>10666.666639999999</v>
      </c>
      <c r="G9" s="40">
        <f t="shared" si="4"/>
        <v>770.9</v>
      </c>
      <c r="H9" s="39">
        <f t="shared" si="4"/>
        <v>3333.3333200000002</v>
      </c>
      <c r="I9" s="40">
        <f t="shared" ref="I9:J9" si="5">SUM(I5:I8)</f>
        <v>0</v>
      </c>
      <c r="J9" s="39">
        <f t="shared" si="5"/>
        <v>0</v>
      </c>
      <c r="K9" s="37">
        <f t="shared" si="4"/>
        <v>2355.8000000000002</v>
      </c>
      <c r="L9" s="38">
        <f t="shared" si="4"/>
        <v>8666.6666399999995</v>
      </c>
      <c r="M9" s="37">
        <f t="shared" si="4"/>
        <v>0</v>
      </c>
      <c r="N9" s="38">
        <f t="shared" si="4"/>
        <v>4000</v>
      </c>
      <c r="O9" s="37">
        <f t="shared" si="4"/>
        <v>21264.9</v>
      </c>
      <c r="P9" s="38">
        <f t="shared" si="4"/>
        <v>7833.3333199999997</v>
      </c>
      <c r="Q9" s="37">
        <f t="shared" si="4"/>
        <v>37182.100000000006</v>
      </c>
      <c r="R9" s="38">
        <f t="shared" si="4"/>
        <v>54499.999919999995</v>
      </c>
      <c r="S9" s="37">
        <f t="shared" si="4"/>
        <v>0</v>
      </c>
      <c r="T9" s="38">
        <f t="shared" si="4"/>
        <v>266.66663999999997</v>
      </c>
      <c r="U9" s="37">
        <f t="shared" si="4"/>
        <v>37182.100000000006</v>
      </c>
      <c r="V9" s="38">
        <f t="shared" si="4"/>
        <v>54766.666559999998</v>
      </c>
      <c r="W9" s="41" t="s">
        <v>12</v>
      </c>
      <c r="X9" s="42">
        <f>SUM(X5:X8)/4</f>
        <v>18</v>
      </c>
      <c r="Y9" s="43" t="s">
        <v>8</v>
      </c>
      <c r="Z9" s="44"/>
    </row>
    <row r="10" spans="1:26" ht="18.5" customHeight="1">
      <c r="A10" s="25">
        <f>SUM(A8+1)</f>
        <v>5</v>
      </c>
      <c r="B10" s="26" t="s">
        <v>13</v>
      </c>
      <c r="C10" s="331">
        <v>839.5</v>
      </c>
      <c r="D10" s="28">
        <v>5000</v>
      </c>
      <c r="E10" s="331">
        <v>0</v>
      </c>
      <c r="F10" s="29">
        <v>2666.6666599999999</v>
      </c>
      <c r="G10" s="30">
        <v>0</v>
      </c>
      <c r="H10" s="29">
        <v>833.33333000000005</v>
      </c>
      <c r="I10" s="30">
        <v>0</v>
      </c>
      <c r="J10" s="29"/>
      <c r="K10" s="27">
        <v>21</v>
      </c>
      <c r="L10" s="28">
        <v>2166.6666599999999</v>
      </c>
      <c r="M10" s="27">
        <v>0</v>
      </c>
      <c r="N10" s="28">
        <v>1000</v>
      </c>
      <c r="O10" s="27">
        <v>1330.5</v>
      </c>
      <c r="P10" s="28">
        <v>1958.3333299999999</v>
      </c>
      <c r="Q10" s="268">
        <f t="shared" ref="Q10:Q14" si="6">SUM(C10+E10+G10+I10+K10+M10+O10)</f>
        <v>2191</v>
      </c>
      <c r="R10" s="111">
        <f t="shared" ref="R10:R16" si="7">SUM(D10+F10+H10+J10+L10+N10+P10)</f>
        <v>13624.999979999999</v>
      </c>
      <c r="S10" s="27">
        <v>0</v>
      </c>
      <c r="T10" s="28">
        <v>66.666659999999993</v>
      </c>
      <c r="U10" s="135">
        <f t="shared" ref="U10:V16" si="8">SUM(Q10+S10)</f>
        <v>2191</v>
      </c>
      <c r="V10" s="136">
        <f t="shared" si="8"/>
        <v>13691.666639999999</v>
      </c>
      <c r="W10" s="31" t="s">
        <v>129</v>
      </c>
      <c r="X10" s="32">
        <v>2</v>
      </c>
      <c r="Y10" s="33" t="s">
        <v>8</v>
      </c>
      <c r="Z10" s="34" t="s">
        <v>132</v>
      </c>
    </row>
    <row r="11" spans="1:26" ht="18.5" customHeight="1">
      <c r="A11" s="49">
        <f>SUM(A10+1)</f>
        <v>6</v>
      </c>
      <c r="B11" s="16" t="s">
        <v>14</v>
      </c>
      <c r="C11" s="17">
        <v>1141</v>
      </c>
      <c r="D11" s="18">
        <v>5000</v>
      </c>
      <c r="E11" s="17">
        <v>0</v>
      </c>
      <c r="F11" s="19">
        <v>2666.6666599999999</v>
      </c>
      <c r="G11" s="20">
        <v>0</v>
      </c>
      <c r="H11" s="19">
        <v>833.33333000000005</v>
      </c>
      <c r="I11" s="20">
        <v>0</v>
      </c>
      <c r="J11" s="19"/>
      <c r="K11" s="17">
        <v>0</v>
      </c>
      <c r="L11" s="18">
        <v>2166.6666599999999</v>
      </c>
      <c r="M11" s="17">
        <v>0</v>
      </c>
      <c r="N11" s="18">
        <v>1000</v>
      </c>
      <c r="O11" s="17">
        <v>2662.4</v>
      </c>
      <c r="P11" s="18">
        <v>1958.3333299999999</v>
      </c>
      <c r="Q11" s="112">
        <f t="shared" si="6"/>
        <v>3803.4</v>
      </c>
      <c r="R11" s="110">
        <f t="shared" si="7"/>
        <v>13624.999979999999</v>
      </c>
      <c r="S11" s="17">
        <v>0</v>
      </c>
      <c r="T11" s="18">
        <v>66.666659999999993</v>
      </c>
      <c r="U11" s="135">
        <f t="shared" si="8"/>
        <v>3803.4</v>
      </c>
      <c r="V11" s="136">
        <f t="shared" si="8"/>
        <v>13691.666639999999</v>
      </c>
      <c r="W11" s="47" t="s">
        <v>129</v>
      </c>
      <c r="X11" s="48">
        <v>1</v>
      </c>
      <c r="Y11" s="23" t="s">
        <v>8</v>
      </c>
      <c r="Z11" s="24"/>
    </row>
    <row r="12" spans="1:26" ht="18.5" customHeight="1">
      <c r="A12" s="49">
        <f t="shared" ref="A12:A16" si="9">SUM(A11+1)</f>
        <v>7</v>
      </c>
      <c r="B12" s="16" t="s">
        <v>15</v>
      </c>
      <c r="C12" s="17">
        <v>2290.6</v>
      </c>
      <c r="D12" s="18">
        <v>5000</v>
      </c>
      <c r="E12" s="17">
        <v>0</v>
      </c>
      <c r="F12" s="19">
        <v>2666.6666599999999</v>
      </c>
      <c r="G12" s="20">
        <v>0</v>
      </c>
      <c r="H12" s="19">
        <v>833.33333000000005</v>
      </c>
      <c r="I12" s="20">
        <v>0</v>
      </c>
      <c r="J12" s="19"/>
      <c r="K12" s="17">
        <v>862</v>
      </c>
      <c r="L12" s="18">
        <v>2166.6666599999999</v>
      </c>
      <c r="M12" s="17">
        <v>0</v>
      </c>
      <c r="N12" s="18">
        <v>1000</v>
      </c>
      <c r="O12" s="17">
        <v>5101.8</v>
      </c>
      <c r="P12" s="18">
        <v>1958.3333299999999</v>
      </c>
      <c r="Q12" s="112">
        <f t="shared" si="6"/>
        <v>8254.4</v>
      </c>
      <c r="R12" s="110">
        <f t="shared" si="7"/>
        <v>13624.999979999999</v>
      </c>
      <c r="S12" s="17">
        <v>0</v>
      </c>
      <c r="T12" s="18">
        <v>66.666659999999993</v>
      </c>
      <c r="U12" s="135">
        <f t="shared" si="8"/>
        <v>8254.4</v>
      </c>
      <c r="V12" s="136">
        <f t="shared" si="8"/>
        <v>13691.666639999999</v>
      </c>
      <c r="W12" s="47" t="s">
        <v>129</v>
      </c>
      <c r="X12" s="48">
        <v>1</v>
      </c>
      <c r="Y12" s="23" t="s">
        <v>8</v>
      </c>
      <c r="Z12" s="24"/>
    </row>
    <row r="13" spans="1:26" ht="18.5" customHeight="1">
      <c r="A13" s="49">
        <f t="shared" si="9"/>
        <v>8</v>
      </c>
      <c r="B13" s="16" t="s">
        <v>16</v>
      </c>
      <c r="C13" s="17">
        <v>2349.8000000000002</v>
      </c>
      <c r="D13" s="18">
        <v>5000</v>
      </c>
      <c r="E13" s="17">
        <v>0</v>
      </c>
      <c r="F13" s="19">
        <v>2666.6666599999999</v>
      </c>
      <c r="G13" s="20">
        <v>83.8</v>
      </c>
      <c r="H13" s="19">
        <v>833.33333000000005</v>
      </c>
      <c r="I13" s="20">
        <v>0</v>
      </c>
      <c r="J13" s="19"/>
      <c r="K13" s="17">
        <v>647.4</v>
      </c>
      <c r="L13" s="18">
        <v>2166.6666599999999</v>
      </c>
      <c r="M13" s="17">
        <v>0</v>
      </c>
      <c r="N13" s="18">
        <v>1000</v>
      </c>
      <c r="O13" s="17">
        <v>4965.6000000000004</v>
      </c>
      <c r="P13" s="18">
        <v>1958.3333299999999</v>
      </c>
      <c r="Q13" s="112">
        <f t="shared" si="6"/>
        <v>8046.6</v>
      </c>
      <c r="R13" s="110">
        <f t="shared" si="7"/>
        <v>13624.999979999999</v>
      </c>
      <c r="S13" s="17">
        <v>0</v>
      </c>
      <c r="T13" s="18">
        <v>66.666659999999993</v>
      </c>
      <c r="U13" s="135">
        <f t="shared" si="8"/>
        <v>8046.6</v>
      </c>
      <c r="V13" s="136">
        <f t="shared" si="8"/>
        <v>13691.666639999999</v>
      </c>
      <c r="W13" s="47" t="s">
        <v>128</v>
      </c>
      <c r="X13" s="48">
        <v>9</v>
      </c>
      <c r="Y13" s="23" t="s">
        <v>8</v>
      </c>
      <c r="Z13" s="24"/>
    </row>
    <row r="14" spans="1:26" ht="18.5" customHeight="1">
      <c r="A14" s="49">
        <f t="shared" si="9"/>
        <v>9</v>
      </c>
      <c r="B14" s="16" t="s">
        <v>7</v>
      </c>
      <c r="C14" s="17">
        <v>2336.8000000000002</v>
      </c>
      <c r="D14" s="18">
        <v>5000</v>
      </c>
      <c r="E14" s="17">
        <v>0</v>
      </c>
      <c r="F14" s="19">
        <v>2666.6666599999999</v>
      </c>
      <c r="G14" s="20">
        <v>0</v>
      </c>
      <c r="H14" s="19">
        <v>833.33333000000005</v>
      </c>
      <c r="I14" s="20">
        <v>0</v>
      </c>
      <c r="J14" s="19"/>
      <c r="K14" s="17">
        <v>374.4</v>
      </c>
      <c r="L14" s="18">
        <v>2166.6666599999999</v>
      </c>
      <c r="M14" s="17">
        <v>1661.8</v>
      </c>
      <c r="N14" s="18">
        <v>1000</v>
      </c>
      <c r="O14" s="17">
        <v>4431.7</v>
      </c>
      <c r="P14" s="18">
        <v>1958.3333299999999</v>
      </c>
      <c r="Q14" s="112">
        <f t="shared" si="6"/>
        <v>8804.7000000000007</v>
      </c>
      <c r="R14" s="110">
        <f t="shared" si="7"/>
        <v>13624.999979999999</v>
      </c>
      <c r="S14" s="17">
        <v>0</v>
      </c>
      <c r="T14" s="18">
        <v>66.666659999999993</v>
      </c>
      <c r="U14" s="135">
        <f t="shared" si="8"/>
        <v>8804.7000000000007</v>
      </c>
      <c r="V14" s="136">
        <f t="shared" si="8"/>
        <v>13691.666639999999</v>
      </c>
      <c r="W14" s="47" t="s">
        <v>134</v>
      </c>
      <c r="X14" s="48">
        <v>10</v>
      </c>
      <c r="Y14" s="23" t="s">
        <v>8</v>
      </c>
      <c r="Z14" s="24"/>
    </row>
    <row r="15" spans="1:26" ht="18.5" customHeight="1">
      <c r="A15" s="25">
        <f t="shared" si="9"/>
        <v>10</v>
      </c>
      <c r="B15" s="26" t="s">
        <v>9</v>
      </c>
      <c r="C15" s="27">
        <v>4317.8</v>
      </c>
      <c r="D15" s="28">
        <v>5000</v>
      </c>
      <c r="E15" s="27">
        <v>184</v>
      </c>
      <c r="F15" s="29">
        <v>2666.6666599999999</v>
      </c>
      <c r="G15" s="30">
        <v>127.1</v>
      </c>
      <c r="H15" s="29">
        <v>833.33333000000005</v>
      </c>
      <c r="I15" s="30">
        <v>0</v>
      </c>
      <c r="J15" s="29"/>
      <c r="K15" s="27">
        <v>616.20000000000005</v>
      </c>
      <c r="L15" s="28">
        <v>2166.6666599999999</v>
      </c>
      <c r="M15" s="27">
        <v>441.9</v>
      </c>
      <c r="N15" s="28">
        <v>1000</v>
      </c>
      <c r="O15" s="27">
        <v>6164.7</v>
      </c>
      <c r="P15" s="28">
        <v>1958.3333299999999</v>
      </c>
      <c r="Q15" s="268">
        <f>SUM(C15+E15+G15+I15+K15+M15+O15)</f>
        <v>11851.7</v>
      </c>
      <c r="R15" s="111">
        <f t="shared" si="7"/>
        <v>13624.999979999999</v>
      </c>
      <c r="S15" s="27">
        <v>0</v>
      </c>
      <c r="T15" s="28">
        <v>66.666659999999993</v>
      </c>
      <c r="U15" s="114">
        <f t="shared" si="8"/>
        <v>11851.7</v>
      </c>
      <c r="V15" s="118">
        <f t="shared" si="8"/>
        <v>13691.666639999999</v>
      </c>
      <c r="W15" s="31" t="s">
        <v>126</v>
      </c>
      <c r="X15" s="32">
        <v>8</v>
      </c>
      <c r="Y15" s="33" t="s">
        <v>8</v>
      </c>
      <c r="Z15" s="34"/>
    </row>
    <row r="16" spans="1:26" s="45" customFormat="1" ht="18.5" customHeight="1">
      <c r="A16" s="25">
        <f t="shared" si="9"/>
        <v>11</v>
      </c>
      <c r="B16" s="26" t="s">
        <v>10</v>
      </c>
      <c r="C16" s="27">
        <v>1135.8</v>
      </c>
      <c r="D16" s="28">
        <v>5000</v>
      </c>
      <c r="E16" s="27">
        <v>0</v>
      </c>
      <c r="F16" s="29">
        <v>2666.6666599999999</v>
      </c>
      <c r="G16" s="30">
        <v>0</v>
      </c>
      <c r="H16" s="29">
        <v>833.33333000000005</v>
      </c>
      <c r="I16" s="30">
        <v>0</v>
      </c>
      <c r="J16" s="29"/>
      <c r="K16" s="27">
        <v>0</v>
      </c>
      <c r="L16" s="28">
        <v>2166.6666599999999</v>
      </c>
      <c r="M16" s="27">
        <v>0</v>
      </c>
      <c r="N16" s="28">
        <v>1000</v>
      </c>
      <c r="O16" s="27">
        <v>1420.5</v>
      </c>
      <c r="P16" s="28">
        <v>1958.3333299999999</v>
      </c>
      <c r="Q16" s="268">
        <f>SUM(C16+E16+G16+I16+K16+M16+O16)</f>
        <v>2556.3000000000002</v>
      </c>
      <c r="R16" s="111">
        <f t="shared" si="7"/>
        <v>13624.999979999999</v>
      </c>
      <c r="S16" s="27">
        <v>0</v>
      </c>
      <c r="T16" s="28">
        <v>66.666659999999993</v>
      </c>
      <c r="U16" s="114">
        <f t="shared" si="8"/>
        <v>2556.3000000000002</v>
      </c>
      <c r="V16" s="118">
        <f t="shared" si="8"/>
        <v>13691.666639999999</v>
      </c>
      <c r="W16" s="31" t="s">
        <v>128</v>
      </c>
      <c r="X16" s="32">
        <v>10</v>
      </c>
      <c r="Y16" s="33" t="s">
        <v>8</v>
      </c>
      <c r="Z16" s="34"/>
    </row>
    <row r="17" spans="1:26" ht="18.5" customHeight="1">
      <c r="A17" s="35" t="s">
        <v>11</v>
      </c>
      <c r="B17" s="36">
        <f>SUM(B9+1)</f>
        <v>15</v>
      </c>
      <c r="C17" s="37">
        <f t="shared" ref="C17:V17" si="10">SUM(C10:C16)</f>
        <v>14411.3</v>
      </c>
      <c r="D17" s="38">
        <f t="shared" si="10"/>
        <v>35000</v>
      </c>
      <c r="E17" s="37">
        <f t="shared" si="10"/>
        <v>184</v>
      </c>
      <c r="F17" s="39">
        <f t="shared" si="10"/>
        <v>18666.666619999996</v>
      </c>
      <c r="G17" s="40">
        <f t="shared" si="10"/>
        <v>210.89999999999998</v>
      </c>
      <c r="H17" s="39">
        <f t="shared" si="10"/>
        <v>5833.3333100000009</v>
      </c>
      <c r="I17" s="40">
        <f t="shared" ref="I17:J17" si="11">SUM(I10:I16)</f>
        <v>0</v>
      </c>
      <c r="J17" s="39">
        <f t="shared" si="11"/>
        <v>0</v>
      </c>
      <c r="K17" s="37">
        <f t="shared" si="10"/>
        <v>2521</v>
      </c>
      <c r="L17" s="38">
        <f t="shared" si="10"/>
        <v>15166.666619999996</v>
      </c>
      <c r="M17" s="37">
        <f t="shared" si="10"/>
        <v>2103.6999999999998</v>
      </c>
      <c r="N17" s="38">
        <f t="shared" si="10"/>
        <v>7000</v>
      </c>
      <c r="O17" s="37">
        <f t="shared" si="10"/>
        <v>26077.200000000001</v>
      </c>
      <c r="P17" s="38">
        <f t="shared" si="10"/>
        <v>13708.333309999998</v>
      </c>
      <c r="Q17" s="37">
        <f t="shared" si="10"/>
        <v>45508.100000000006</v>
      </c>
      <c r="R17" s="38">
        <f t="shared" si="10"/>
        <v>95374.999859999982</v>
      </c>
      <c r="S17" s="37">
        <f t="shared" si="10"/>
        <v>0</v>
      </c>
      <c r="T17" s="38">
        <f t="shared" si="10"/>
        <v>466.66661999999991</v>
      </c>
      <c r="U17" s="37">
        <f t="shared" si="10"/>
        <v>45508.100000000006</v>
      </c>
      <c r="V17" s="38">
        <f t="shared" si="10"/>
        <v>95841.666479999985</v>
      </c>
      <c r="W17" s="41" t="s">
        <v>12</v>
      </c>
      <c r="X17" s="42">
        <f>SUM(X10:X16)/7</f>
        <v>5.8571428571428568</v>
      </c>
      <c r="Y17" s="43" t="s">
        <v>8</v>
      </c>
      <c r="Z17" s="44"/>
    </row>
    <row r="18" spans="1:26" ht="18.5" customHeight="1">
      <c r="A18" s="46">
        <f>SUM(A16+1)</f>
        <v>12</v>
      </c>
      <c r="B18" s="16" t="s">
        <v>13</v>
      </c>
      <c r="C18" s="17">
        <v>968.8</v>
      </c>
      <c r="D18" s="18">
        <v>5000</v>
      </c>
      <c r="E18" s="17">
        <v>0</v>
      </c>
      <c r="F18" s="19">
        <v>2666.6666599999999</v>
      </c>
      <c r="G18" s="20">
        <v>0</v>
      </c>
      <c r="H18" s="19">
        <v>833.33333000000005</v>
      </c>
      <c r="I18" s="20">
        <v>0</v>
      </c>
      <c r="J18" s="19"/>
      <c r="K18" s="17">
        <v>0</v>
      </c>
      <c r="L18" s="18">
        <v>2166.6666599999999</v>
      </c>
      <c r="M18" s="17">
        <v>1271</v>
      </c>
      <c r="N18" s="18">
        <v>1000</v>
      </c>
      <c r="O18" s="17">
        <v>2121.3000000000002</v>
      </c>
      <c r="P18" s="18">
        <v>1958.3333299999999</v>
      </c>
      <c r="Q18" s="112">
        <f t="shared" ref="Q18:Q22" si="12">SUM(C18+E18+G18+I18+K18+M18+O18)</f>
        <v>4361.1000000000004</v>
      </c>
      <c r="R18" s="110">
        <f t="shared" ref="R18:R24" si="13">SUM(D18+F18+H18+J18+L18+N18+P18)</f>
        <v>13624.999979999999</v>
      </c>
      <c r="S18" s="17">
        <v>0</v>
      </c>
      <c r="T18" s="18">
        <v>66.666659999999993</v>
      </c>
      <c r="U18" s="135">
        <f t="shared" ref="U18:V24" si="14">SUM(Q18+S18)</f>
        <v>4361.1000000000004</v>
      </c>
      <c r="V18" s="136">
        <f t="shared" si="14"/>
        <v>13691.666639999999</v>
      </c>
      <c r="W18" s="52" t="s">
        <v>134</v>
      </c>
      <c r="X18" s="53">
        <v>10</v>
      </c>
      <c r="Y18" s="23" t="s">
        <v>8</v>
      </c>
      <c r="Z18" s="24"/>
    </row>
    <row r="19" spans="1:26" ht="18.5" customHeight="1">
      <c r="A19" s="49">
        <f>SUM(A18+1)</f>
        <v>13</v>
      </c>
      <c r="B19" s="16" t="s">
        <v>14</v>
      </c>
      <c r="C19" s="17">
        <v>1512.6</v>
      </c>
      <c r="D19" s="18">
        <v>5000</v>
      </c>
      <c r="E19" s="17">
        <v>0</v>
      </c>
      <c r="F19" s="19">
        <v>2666.6666599999999</v>
      </c>
      <c r="G19" s="20">
        <v>0</v>
      </c>
      <c r="H19" s="19">
        <v>833.33333000000005</v>
      </c>
      <c r="I19" s="20">
        <v>0</v>
      </c>
      <c r="J19" s="19"/>
      <c r="K19" s="17">
        <v>0</v>
      </c>
      <c r="L19" s="18">
        <v>2166.6666599999999</v>
      </c>
      <c r="M19" s="17">
        <v>5314.6</v>
      </c>
      <c r="N19" s="18">
        <v>1000</v>
      </c>
      <c r="O19" s="17">
        <v>2237.3000000000002</v>
      </c>
      <c r="P19" s="18">
        <v>1958.3333299999999</v>
      </c>
      <c r="Q19" s="112">
        <f t="shared" si="12"/>
        <v>9064.5</v>
      </c>
      <c r="R19" s="110">
        <f t="shared" si="13"/>
        <v>13624.999979999999</v>
      </c>
      <c r="S19" s="17">
        <v>0</v>
      </c>
      <c r="T19" s="18">
        <v>66.666659999999993</v>
      </c>
      <c r="U19" s="135">
        <f t="shared" si="14"/>
        <v>9064.5</v>
      </c>
      <c r="V19" s="136">
        <f t="shared" si="14"/>
        <v>13691.666639999999</v>
      </c>
      <c r="W19" s="47" t="s">
        <v>134</v>
      </c>
      <c r="X19" s="48">
        <v>10</v>
      </c>
      <c r="Y19" s="23" t="s">
        <v>8</v>
      </c>
      <c r="Z19" s="24"/>
    </row>
    <row r="20" spans="1:26" ht="18.5" customHeight="1">
      <c r="A20" s="49">
        <f t="shared" ref="A20:A24" si="15">SUM(A19+1)</f>
        <v>14</v>
      </c>
      <c r="B20" s="16" t="s">
        <v>15</v>
      </c>
      <c r="C20" s="17">
        <v>2695.8</v>
      </c>
      <c r="D20" s="18">
        <v>5000</v>
      </c>
      <c r="E20" s="17">
        <v>0</v>
      </c>
      <c r="F20" s="19">
        <v>2666.6666599999999</v>
      </c>
      <c r="G20" s="20">
        <v>0</v>
      </c>
      <c r="H20" s="19">
        <v>833.33333000000005</v>
      </c>
      <c r="I20" s="20">
        <v>0</v>
      </c>
      <c r="J20" s="19"/>
      <c r="K20" s="17">
        <v>382.3</v>
      </c>
      <c r="L20" s="18">
        <v>2166.6666599999999</v>
      </c>
      <c r="M20" s="17">
        <v>900.9</v>
      </c>
      <c r="N20" s="18">
        <v>1000</v>
      </c>
      <c r="O20" s="17">
        <v>4611.2</v>
      </c>
      <c r="P20" s="18">
        <v>1958.3333299999999</v>
      </c>
      <c r="Q20" s="112">
        <f t="shared" si="12"/>
        <v>8590.2000000000007</v>
      </c>
      <c r="R20" s="110">
        <f t="shared" si="13"/>
        <v>13624.999979999999</v>
      </c>
      <c r="S20" s="17">
        <v>0</v>
      </c>
      <c r="T20" s="18">
        <v>66.666659999999993</v>
      </c>
      <c r="U20" s="135">
        <f t="shared" si="14"/>
        <v>8590.2000000000007</v>
      </c>
      <c r="V20" s="136">
        <f t="shared" si="14"/>
        <v>13691.666639999999</v>
      </c>
      <c r="W20" s="47" t="s">
        <v>134</v>
      </c>
      <c r="X20" s="48">
        <v>10</v>
      </c>
      <c r="Y20" s="23" t="s">
        <v>8</v>
      </c>
      <c r="Z20" s="24"/>
    </row>
    <row r="21" spans="1:26" ht="18.5" customHeight="1">
      <c r="A21" s="49">
        <f t="shared" si="15"/>
        <v>15</v>
      </c>
      <c r="B21" s="16" t="s">
        <v>16</v>
      </c>
      <c r="C21" s="17">
        <v>2551.5</v>
      </c>
      <c r="D21" s="18">
        <v>5000</v>
      </c>
      <c r="E21" s="17">
        <v>0</v>
      </c>
      <c r="F21" s="19">
        <v>2666.6666599999999</v>
      </c>
      <c r="G21" s="20">
        <v>0</v>
      </c>
      <c r="H21" s="19">
        <v>833.33333000000005</v>
      </c>
      <c r="I21" s="20">
        <v>0</v>
      </c>
      <c r="J21" s="19"/>
      <c r="K21" s="17">
        <v>0</v>
      </c>
      <c r="L21" s="18">
        <v>2166.6666599999999</v>
      </c>
      <c r="M21" s="17">
        <v>0</v>
      </c>
      <c r="N21" s="18">
        <v>1000</v>
      </c>
      <c r="O21" s="17">
        <v>3836.8</v>
      </c>
      <c r="P21" s="18">
        <v>1958.3333299999999</v>
      </c>
      <c r="Q21" s="112">
        <f t="shared" si="12"/>
        <v>6388.3</v>
      </c>
      <c r="R21" s="110">
        <f t="shared" si="13"/>
        <v>13624.999979999999</v>
      </c>
      <c r="S21" s="17">
        <v>0</v>
      </c>
      <c r="T21" s="18">
        <v>66.666659999999993</v>
      </c>
      <c r="U21" s="135">
        <f t="shared" si="14"/>
        <v>6388.3</v>
      </c>
      <c r="V21" s="136">
        <f t="shared" si="14"/>
        <v>13691.666639999999</v>
      </c>
      <c r="W21" s="47" t="s">
        <v>134</v>
      </c>
      <c r="X21" s="48">
        <v>10</v>
      </c>
      <c r="Y21" s="23" t="s">
        <v>8</v>
      </c>
      <c r="Z21" s="24"/>
    </row>
    <row r="22" spans="1:26" ht="18.5" customHeight="1">
      <c r="A22" s="49">
        <f t="shared" si="15"/>
        <v>16</v>
      </c>
      <c r="B22" s="16" t="s">
        <v>7</v>
      </c>
      <c r="C22" s="17">
        <v>3818.7</v>
      </c>
      <c r="D22" s="18">
        <v>5000</v>
      </c>
      <c r="E22" s="17">
        <v>0</v>
      </c>
      <c r="F22" s="19">
        <v>2666.6666599999999</v>
      </c>
      <c r="G22" s="20">
        <v>96.8</v>
      </c>
      <c r="H22" s="19">
        <v>833.33333000000005</v>
      </c>
      <c r="I22" s="20">
        <v>0</v>
      </c>
      <c r="J22" s="19"/>
      <c r="K22" s="17">
        <v>783.4</v>
      </c>
      <c r="L22" s="18">
        <v>2166.6666599999999</v>
      </c>
      <c r="M22" s="17">
        <v>0</v>
      </c>
      <c r="N22" s="18">
        <v>1000</v>
      </c>
      <c r="O22" s="17">
        <v>6768</v>
      </c>
      <c r="P22" s="18">
        <v>1958.3333299999999</v>
      </c>
      <c r="Q22" s="112">
        <f t="shared" si="12"/>
        <v>11466.9</v>
      </c>
      <c r="R22" s="110">
        <f t="shared" si="13"/>
        <v>13624.999979999999</v>
      </c>
      <c r="S22" s="17">
        <v>0</v>
      </c>
      <c r="T22" s="18">
        <v>66.666659999999993</v>
      </c>
      <c r="U22" s="135">
        <f t="shared" si="14"/>
        <v>11466.9</v>
      </c>
      <c r="V22" s="136">
        <f t="shared" si="14"/>
        <v>13691.666639999999</v>
      </c>
      <c r="W22" s="47" t="s">
        <v>127</v>
      </c>
      <c r="X22" s="48">
        <v>10</v>
      </c>
      <c r="Y22" s="23" t="s">
        <v>8</v>
      </c>
      <c r="Z22" s="24"/>
    </row>
    <row r="23" spans="1:26" ht="18.5" customHeight="1">
      <c r="A23" s="25">
        <f t="shared" si="15"/>
        <v>17</v>
      </c>
      <c r="B23" s="26" t="s">
        <v>9</v>
      </c>
      <c r="C23" s="27">
        <v>3990.1</v>
      </c>
      <c r="D23" s="28">
        <v>5000</v>
      </c>
      <c r="E23" s="27">
        <v>0</v>
      </c>
      <c r="F23" s="29">
        <v>2666.6666599999999</v>
      </c>
      <c r="G23" s="30">
        <v>96</v>
      </c>
      <c r="H23" s="29">
        <v>833.33333000000005</v>
      </c>
      <c r="I23" s="30">
        <v>0</v>
      </c>
      <c r="J23" s="29"/>
      <c r="K23" s="27">
        <v>1856.8</v>
      </c>
      <c r="L23" s="28">
        <v>2166.6666599999999</v>
      </c>
      <c r="M23" s="27">
        <v>0</v>
      </c>
      <c r="N23" s="28">
        <v>1000</v>
      </c>
      <c r="O23" s="27">
        <v>5666.4</v>
      </c>
      <c r="P23" s="28">
        <v>1958.3333299999999</v>
      </c>
      <c r="Q23" s="268">
        <f>SUM(C23+E23+G23+I23+K23+M23+O23)</f>
        <v>11609.3</v>
      </c>
      <c r="R23" s="111">
        <f t="shared" si="13"/>
        <v>13624.999979999999</v>
      </c>
      <c r="S23" s="27">
        <v>0</v>
      </c>
      <c r="T23" s="28">
        <v>66.666659999999993</v>
      </c>
      <c r="U23" s="114">
        <f t="shared" si="14"/>
        <v>11609.3</v>
      </c>
      <c r="V23" s="118">
        <f t="shared" si="14"/>
        <v>13691.666639999999</v>
      </c>
      <c r="W23" s="31" t="s">
        <v>127</v>
      </c>
      <c r="X23" s="32">
        <v>10</v>
      </c>
      <c r="Y23" s="33" t="s">
        <v>8</v>
      </c>
      <c r="Z23" s="34"/>
    </row>
    <row r="24" spans="1:26" s="45" customFormat="1" ht="18.5" customHeight="1">
      <c r="A24" s="25">
        <f t="shared" si="15"/>
        <v>18</v>
      </c>
      <c r="B24" s="26" t="s">
        <v>10</v>
      </c>
      <c r="C24" s="27">
        <v>425</v>
      </c>
      <c r="D24" s="28">
        <v>5000</v>
      </c>
      <c r="E24" s="27">
        <v>0</v>
      </c>
      <c r="F24" s="29">
        <v>2666.6666599999999</v>
      </c>
      <c r="G24" s="30">
        <v>0</v>
      </c>
      <c r="H24" s="29">
        <v>833.33333000000005</v>
      </c>
      <c r="I24" s="30">
        <v>0</v>
      </c>
      <c r="J24" s="29"/>
      <c r="K24" s="27">
        <v>0</v>
      </c>
      <c r="L24" s="28">
        <v>2166.6666599999999</v>
      </c>
      <c r="M24" s="27">
        <v>0</v>
      </c>
      <c r="N24" s="28">
        <v>1000</v>
      </c>
      <c r="O24" s="27">
        <v>943</v>
      </c>
      <c r="P24" s="28">
        <v>1958.3333299999999</v>
      </c>
      <c r="Q24" s="268">
        <f>SUM(C24+E24+G24+I24+K24+M24+O24)</f>
        <v>1368</v>
      </c>
      <c r="R24" s="111">
        <f t="shared" si="13"/>
        <v>13624.999979999999</v>
      </c>
      <c r="S24" s="27">
        <v>0</v>
      </c>
      <c r="T24" s="28">
        <v>66.666659999999993</v>
      </c>
      <c r="U24" s="114">
        <f t="shared" si="14"/>
        <v>1368</v>
      </c>
      <c r="V24" s="118">
        <f t="shared" si="14"/>
        <v>13691.666639999999</v>
      </c>
      <c r="W24" s="31" t="s">
        <v>127</v>
      </c>
      <c r="X24" s="32">
        <v>12</v>
      </c>
      <c r="Y24" s="33" t="s">
        <v>8</v>
      </c>
      <c r="Z24" s="34"/>
    </row>
    <row r="25" spans="1:26" ht="18.5" customHeight="1">
      <c r="A25" s="35" t="s">
        <v>11</v>
      </c>
      <c r="B25" s="36">
        <f>SUM(B17+1)</f>
        <v>16</v>
      </c>
      <c r="C25" s="37">
        <f t="shared" ref="C25:V25" si="16">SUM(C18:C24)</f>
        <v>15962.5</v>
      </c>
      <c r="D25" s="38">
        <f t="shared" si="16"/>
        <v>35000</v>
      </c>
      <c r="E25" s="37">
        <f t="shared" si="16"/>
        <v>0</v>
      </c>
      <c r="F25" s="39">
        <f t="shared" si="16"/>
        <v>18666.666619999996</v>
      </c>
      <c r="G25" s="40">
        <f t="shared" si="16"/>
        <v>192.8</v>
      </c>
      <c r="H25" s="39">
        <f t="shared" si="16"/>
        <v>5833.3333100000009</v>
      </c>
      <c r="I25" s="40">
        <f t="shared" ref="I25:J25" si="17">SUM(I18:I24)</f>
        <v>0</v>
      </c>
      <c r="J25" s="39">
        <f t="shared" si="17"/>
        <v>0</v>
      </c>
      <c r="K25" s="37">
        <f t="shared" si="16"/>
        <v>3022.5</v>
      </c>
      <c r="L25" s="38">
        <f t="shared" si="16"/>
        <v>15166.666619999996</v>
      </c>
      <c r="M25" s="37">
        <f t="shared" si="16"/>
        <v>7486.5</v>
      </c>
      <c r="N25" s="38">
        <f t="shared" si="16"/>
        <v>7000</v>
      </c>
      <c r="O25" s="37">
        <f t="shared" si="16"/>
        <v>26184</v>
      </c>
      <c r="P25" s="38">
        <f t="shared" si="16"/>
        <v>13708.333309999998</v>
      </c>
      <c r="Q25" s="37">
        <f t="shared" si="16"/>
        <v>52848.3</v>
      </c>
      <c r="R25" s="38">
        <f t="shared" si="16"/>
        <v>95374.999859999982</v>
      </c>
      <c r="S25" s="37">
        <f t="shared" si="16"/>
        <v>0</v>
      </c>
      <c r="T25" s="38">
        <f t="shared" si="16"/>
        <v>466.66661999999991</v>
      </c>
      <c r="U25" s="37">
        <f t="shared" si="16"/>
        <v>52848.3</v>
      </c>
      <c r="V25" s="38">
        <f t="shared" si="16"/>
        <v>95841.666479999985</v>
      </c>
      <c r="W25" s="41" t="s">
        <v>12</v>
      </c>
      <c r="X25" s="42">
        <f>SUM(X18:X24)/7</f>
        <v>10.285714285714286</v>
      </c>
      <c r="Y25" s="43" t="s">
        <v>8</v>
      </c>
      <c r="Z25" s="44"/>
    </row>
    <row r="26" spans="1:26" ht="18.5" customHeight="1">
      <c r="A26" s="46">
        <f>SUM(A24+1)</f>
        <v>19</v>
      </c>
      <c r="B26" s="16" t="s">
        <v>13</v>
      </c>
      <c r="C26" s="17">
        <v>1810.4</v>
      </c>
      <c r="D26" s="18">
        <v>5000</v>
      </c>
      <c r="E26" s="17">
        <v>1205.3</v>
      </c>
      <c r="F26" s="19">
        <v>2666.6666599999999</v>
      </c>
      <c r="G26" s="20">
        <v>337.3</v>
      </c>
      <c r="H26" s="19">
        <v>833.33333000000005</v>
      </c>
      <c r="I26" s="20">
        <v>0</v>
      </c>
      <c r="J26" s="19"/>
      <c r="K26" s="17">
        <v>0</v>
      </c>
      <c r="L26" s="18">
        <v>2166.6666599999999</v>
      </c>
      <c r="M26" s="17">
        <v>0</v>
      </c>
      <c r="N26" s="18">
        <v>1000</v>
      </c>
      <c r="O26" s="17">
        <v>2736.2</v>
      </c>
      <c r="P26" s="18">
        <v>1958.3333299999999</v>
      </c>
      <c r="Q26" s="112">
        <f t="shared" ref="Q26:Q30" si="18">SUM(C26+E26+G26+I26+K26+M26+O26)</f>
        <v>6089.2</v>
      </c>
      <c r="R26" s="110">
        <f t="shared" ref="R26:R32" si="19">SUM(D26+F26+H26+J26+L26+N26+P26)</f>
        <v>13624.999979999999</v>
      </c>
      <c r="S26" s="17">
        <v>0</v>
      </c>
      <c r="T26" s="18">
        <v>66.666659999999993</v>
      </c>
      <c r="U26" s="135">
        <f t="shared" ref="U26:V32" si="20">SUM(Q26+S26)</f>
        <v>6089.2</v>
      </c>
      <c r="V26" s="136">
        <f t="shared" si="20"/>
        <v>13691.666639999999</v>
      </c>
      <c r="W26" s="52" t="s">
        <v>127</v>
      </c>
      <c r="X26" s="53">
        <v>10</v>
      </c>
      <c r="Y26" s="23" t="s">
        <v>8</v>
      </c>
      <c r="Z26" s="24"/>
    </row>
    <row r="27" spans="1:26" ht="18.5" customHeight="1">
      <c r="A27" s="49">
        <f>SUM(A26+1)</f>
        <v>20</v>
      </c>
      <c r="B27" s="16" t="s">
        <v>14</v>
      </c>
      <c r="C27" s="17">
        <v>1106.4000000000001</v>
      </c>
      <c r="D27" s="18">
        <v>5000</v>
      </c>
      <c r="E27" s="17">
        <v>4474.3</v>
      </c>
      <c r="F27" s="19">
        <v>2666.6666599999999</v>
      </c>
      <c r="G27" s="20">
        <v>1301.7</v>
      </c>
      <c r="H27" s="19">
        <v>833.33333000000005</v>
      </c>
      <c r="I27" s="20">
        <v>0</v>
      </c>
      <c r="J27" s="19"/>
      <c r="K27" s="17">
        <v>0</v>
      </c>
      <c r="L27" s="18">
        <v>2166.6666599999999</v>
      </c>
      <c r="M27" s="17">
        <v>1033.2</v>
      </c>
      <c r="N27" s="18">
        <v>1000</v>
      </c>
      <c r="O27" s="17">
        <v>3777</v>
      </c>
      <c r="P27" s="18">
        <v>1958.3333299999999</v>
      </c>
      <c r="Q27" s="112">
        <f t="shared" si="18"/>
        <v>11692.6</v>
      </c>
      <c r="R27" s="110">
        <f t="shared" si="19"/>
        <v>13624.999979999999</v>
      </c>
      <c r="S27" s="17">
        <v>0</v>
      </c>
      <c r="T27" s="18">
        <v>66.666659999999993</v>
      </c>
      <c r="U27" s="135">
        <f t="shared" si="20"/>
        <v>11692.6</v>
      </c>
      <c r="V27" s="136">
        <f t="shared" si="20"/>
        <v>13691.666639999999</v>
      </c>
      <c r="W27" s="47" t="s">
        <v>128</v>
      </c>
      <c r="X27" s="48">
        <v>14</v>
      </c>
      <c r="Y27" s="23" t="s">
        <v>8</v>
      </c>
      <c r="Z27" s="24"/>
    </row>
    <row r="28" spans="1:26" ht="18.5" customHeight="1">
      <c r="A28" s="49">
        <f t="shared" ref="A28:A32" si="21">SUM(A27+1)</f>
        <v>21</v>
      </c>
      <c r="B28" s="16" t="s">
        <v>15</v>
      </c>
      <c r="C28" s="17">
        <v>1791.8</v>
      </c>
      <c r="D28" s="18">
        <v>5000</v>
      </c>
      <c r="E28" s="17">
        <v>3697.5</v>
      </c>
      <c r="F28" s="19">
        <v>2666.6666599999999</v>
      </c>
      <c r="G28" s="20">
        <v>956.9</v>
      </c>
      <c r="H28" s="19">
        <v>833.33333000000005</v>
      </c>
      <c r="I28" s="20">
        <v>0</v>
      </c>
      <c r="J28" s="19"/>
      <c r="K28" s="17">
        <v>0</v>
      </c>
      <c r="L28" s="18">
        <v>2166.6666599999999</v>
      </c>
      <c r="M28" s="17">
        <v>3225.8</v>
      </c>
      <c r="N28" s="18">
        <v>1000</v>
      </c>
      <c r="O28" s="17">
        <v>2302.1</v>
      </c>
      <c r="P28" s="18">
        <v>1958.3333299999999</v>
      </c>
      <c r="Q28" s="112">
        <f t="shared" si="18"/>
        <v>11974.1</v>
      </c>
      <c r="R28" s="110">
        <f t="shared" si="19"/>
        <v>13624.999979999999</v>
      </c>
      <c r="S28" s="17">
        <v>0</v>
      </c>
      <c r="T28" s="18">
        <v>66.666659999999993</v>
      </c>
      <c r="U28" s="135">
        <f t="shared" si="20"/>
        <v>11974.1</v>
      </c>
      <c r="V28" s="136">
        <f t="shared" si="20"/>
        <v>13691.666639999999</v>
      </c>
      <c r="W28" s="47" t="s">
        <v>128</v>
      </c>
      <c r="X28" s="48">
        <v>14</v>
      </c>
      <c r="Y28" s="23" t="s">
        <v>8</v>
      </c>
      <c r="Z28" s="24"/>
    </row>
    <row r="29" spans="1:26" ht="18.5" customHeight="1">
      <c r="A29" s="49">
        <f t="shared" si="21"/>
        <v>22</v>
      </c>
      <c r="B29" s="16" t="s">
        <v>16</v>
      </c>
      <c r="C29" s="17">
        <v>2331.8000000000002</v>
      </c>
      <c r="D29" s="18">
        <v>5000</v>
      </c>
      <c r="E29" s="17">
        <v>4333.7</v>
      </c>
      <c r="F29" s="19">
        <v>2666.6666599999999</v>
      </c>
      <c r="G29" s="20">
        <v>1052.7</v>
      </c>
      <c r="H29" s="19">
        <v>833.33333000000005</v>
      </c>
      <c r="I29" s="20">
        <v>0</v>
      </c>
      <c r="J29" s="19"/>
      <c r="K29" s="17">
        <v>0</v>
      </c>
      <c r="L29" s="18">
        <v>2166.6666599999999</v>
      </c>
      <c r="M29" s="17">
        <v>4370.3999999999996</v>
      </c>
      <c r="N29" s="18">
        <v>1000</v>
      </c>
      <c r="O29" s="17">
        <v>3435.8</v>
      </c>
      <c r="P29" s="18">
        <v>1958.3333299999999</v>
      </c>
      <c r="Q29" s="112">
        <f t="shared" si="18"/>
        <v>15524.399999999998</v>
      </c>
      <c r="R29" s="110">
        <f t="shared" si="19"/>
        <v>13624.999979999999</v>
      </c>
      <c r="S29" s="17">
        <v>0</v>
      </c>
      <c r="T29" s="18">
        <v>66.666659999999993</v>
      </c>
      <c r="U29" s="135">
        <f t="shared" si="20"/>
        <v>15524.399999999998</v>
      </c>
      <c r="V29" s="136">
        <f t="shared" si="20"/>
        <v>13691.666639999999</v>
      </c>
      <c r="W29" s="47" t="s">
        <v>128</v>
      </c>
      <c r="X29" s="48">
        <v>16</v>
      </c>
      <c r="Y29" s="23" t="s">
        <v>8</v>
      </c>
      <c r="Z29" s="24"/>
    </row>
    <row r="30" spans="1:26" ht="18.5" customHeight="1">
      <c r="A30" s="49">
        <f t="shared" si="21"/>
        <v>23</v>
      </c>
      <c r="B30" s="16" t="s">
        <v>7</v>
      </c>
      <c r="C30" s="17">
        <v>2801.9</v>
      </c>
      <c r="D30" s="18">
        <v>5000</v>
      </c>
      <c r="E30" s="17">
        <v>10392.700000000001</v>
      </c>
      <c r="F30" s="19">
        <v>2666.6666599999999</v>
      </c>
      <c r="G30" s="20">
        <v>2161.8000000000002</v>
      </c>
      <c r="H30" s="19">
        <v>833.33333000000005</v>
      </c>
      <c r="I30" s="20">
        <v>0</v>
      </c>
      <c r="J30" s="19"/>
      <c r="K30" s="17">
        <v>0</v>
      </c>
      <c r="L30" s="18">
        <v>2166.6666599999999</v>
      </c>
      <c r="M30" s="17">
        <v>1792.4</v>
      </c>
      <c r="N30" s="18">
        <v>1000</v>
      </c>
      <c r="O30" s="17">
        <v>6528.6</v>
      </c>
      <c r="P30" s="18">
        <v>1958.3333299999999</v>
      </c>
      <c r="Q30" s="112">
        <f t="shared" si="18"/>
        <v>23677.4</v>
      </c>
      <c r="R30" s="110">
        <f t="shared" si="19"/>
        <v>13624.999979999999</v>
      </c>
      <c r="S30" s="17">
        <v>0</v>
      </c>
      <c r="T30" s="18">
        <v>66.666659999999993</v>
      </c>
      <c r="U30" s="135">
        <f t="shared" si="20"/>
        <v>23677.4</v>
      </c>
      <c r="V30" s="136">
        <f t="shared" si="20"/>
        <v>13691.666639999999</v>
      </c>
      <c r="W30" s="47" t="s">
        <v>128</v>
      </c>
      <c r="X30" s="48">
        <v>18</v>
      </c>
      <c r="Y30" s="23" t="s">
        <v>8</v>
      </c>
      <c r="Z30" s="24"/>
    </row>
    <row r="31" spans="1:26" ht="18.5" customHeight="1">
      <c r="A31" s="25">
        <f t="shared" si="21"/>
        <v>24</v>
      </c>
      <c r="B31" s="26" t="s">
        <v>9</v>
      </c>
      <c r="C31" s="27">
        <v>2982.8</v>
      </c>
      <c r="D31" s="28">
        <v>5000</v>
      </c>
      <c r="E31" s="27">
        <v>14734.1</v>
      </c>
      <c r="F31" s="29">
        <v>2666.6666599999999</v>
      </c>
      <c r="G31" s="30">
        <v>2534.5</v>
      </c>
      <c r="H31" s="29">
        <v>833.33333000000005</v>
      </c>
      <c r="I31" s="30">
        <v>0</v>
      </c>
      <c r="J31" s="29"/>
      <c r="K31" s="27">
        <v>688.2</v>
      </c>
      <c r="L31" s="28">
        <v>2166.6666599999999</v>
      </c>
      <c r="M31" s="27">
        <v>0</v>
      </c>
      <c r="N31" s="28">
        <v>1000</v>
      </c>
      <c r="O31" s="27">
        <v>6181.9</v>
      </c>
      <c r="P31" s="28">
        <v>1958.3333299999999</v>
      </c>
      <c r="Q31" s="268">
        <f>SUM(C31+E31+G31+I31+K31+M31+O31)</f>
        <v>27121.5</v>
      </c>
      <c r="R31" s="111">
        <f t="shared" si="19"/>
        <v>13624.999979999999</v>
      </c>
      <c r="S31" s="27">
        <v>0</v>
      </c>
      <c r="T31" s="28">
        <v>66.666659999999993</v>
      </c>
      <c r="U31" s="114">
        <f t="shared" si="20"/>
        <v>27121.5</v>
      </c>
      <c r="V31" s="118">
        <f t="shared" si="20"/>
        <v>13691.666639999999</v>
      </c>
      <c r="W31" s="31" t="s">
        <v>128</v>
      </c>
      <c r="X31" s="32">
        <v>19</v>
      </c>
      <c r="Y31" s="33" t="s">
        <v>8</v>
      </c>
      <c r="Z31" s="34"/>
    </row>
    <row r="32" spans="1:26" s="45" customFormat="1" ht="18.5" customHeight="1">
      <c r="A32" s="25">
        <f t="shared" si="21"/>
        <v>25</v>
      </c>
      <c r="B32" s="26" t="s">
        <v>10</v>
      </c>
      <c r="C32" s="27">
        <v>1697.5</v>
      </c>
      <c r="D32" s="28">
        <v>5000</v>
      </c>
      <c r="E32" s="27">
        <v>15650.6</v>
      </c>
      <c r="F32" s="29">
        <v>2666.6666599999999</v>
      </c>
      <c r="G32" s="30">
        <v>2539.8000000000002</v>
      </c>
      <c r="H32" s="29">
        <v>833.33333000000005</v>
      </c>
      <c r="I32" s="30">
        <v>0</v>
      </c>
      <c r="J32" s="29"/>
      <c r="K32" s="27">
        <v>0</v>
      </c>
      <c r="L32" s="28">
        <v>2166.6666599999999</v>
      </c>
      <c r="M32" s="27">
        <v>0</v>
      </c>
      <c r="N32" s="28">
        <v>1000</v>
      </c>
      <c r="O32" s="27">
        <v>3577.3</v>
      </c>
      <c r="P32" s="28">
        <v>1958.3333299999999</v>
      </c>
      <c r="Q32" s="268">
        <f>SUM(C32+E32+G32+I32+K32+M32+O32)</f>
        <v>23465.199999999997</v>
      </c>
      <c r="R32" s="111">
        <f t="shared" si="19"/>
        <v>13624.999979999999</v>
      </c>
      <c r="S32" s="27">
        <v>0</v>
      </c>
      <c r="T32" s="28">
        <v>66.666659999999993</v>
      </c>
      <c r="U32" s="114">
        <f t="shared" si="20"/>
        <v>23465.199999999997</v>
      </c>
      <c r="V32" s="118">
        <f t="shared" si="20"/>
        <v>13691.666639999999</v>
      </c>
      <c r="W32" s="31" t="s">
        <v>128</v>
      </c>
      <c r="X32" s="32">
        <v>19</v>
      </c>
      <c r="Y32" s="33" t="s">
        <v>8</v>
      </c>
      <c r="Z32" s="34"/>
    </row>
    <row r="33" spans="1:26" ht="18.5" customHeight="1">
      <c r="A33" s="35" t="s">
        <v>11</v>
      </c>
      <c r="B33" s="36">
        <f>SUM(B25+1)</f>
        <v>17</v>
      </c>
      <c r="C33" s="37">
        <f t="shared" ref="C33:V33" si="22">SUM(C26:C32)</f>
        <v>14522.600000000002</v>
      </c>
      <c r="D33" s="38">
        <f t="shared" si="22"/>
        <v>35000</v>
      </c>
      <c r="E33" s="37">
        <f t="shared" si="22"/>
        <v>54488.2</v>
      </c>
      <c r="F33" s="39">
        <f t="shared" si="22"/>
        <v>18666.666619999996</v>
      </c>
      <c r="G33" s="40">
        <f t="shared" si="22"/>
        <v>10884.7</v>
      </c>
      <c r="H33" s="39">
        <f t="shared" si="22"/>
        <v>5833.3333100000009</v>
      </c>
      <c r="I33" s="40">
        <f t="shared" ref="I33:J33" si="23">SUM(I26:I32)</f>
        <v>0</v>
      </c>
      <c r="J33" s="39">
        <f t="shared" si="23"/>
        <v>0</v>
      </c>
      <c r="K33" s="37">
        <f t="shared" si="22"/>
        <v>688.2</v>
      </c>
      <c r="L33" s="38">
        <f t="shared" si="22"/>
        <v>15166.666619999996</v>
      </c>
      <c r="M33" s="37">
        <f t="shared" si="22"/>
        <v>10421.799999999999</v>
      </c>
      <c r="N33" s="38">
        <f t="shared" si="22"/>
        <v>7000</v>
      </c>
      <c r="O33" s="37">
        <f t="shared" si="22"/>
        <v>28538.899999999998</v>
      </c>
      <c r="P33" s="38">
        <f t="shared" si="22"/>
        <v>13708.333309999998</v>
      </c>
      <c r="Q33" s="37">
        <f t="shared" si="22"/>
        <v>119544.40000000001</v>
      </c>
      <c r="R33" s="38">
        <f t="shared" si="22"/>
        <v>95374.999859999982</v>
      </c>
      <c r="S33" s="37">
        <f t="shared" si="22"/>
        <v>0</v>
      </c>
      <c r="T33" s="38">
        <f t="shared" si="22"/>
        <v>466.66661999999991</v>
      </c>
      <c r="U33" s="37">
        <f t="shared" si="22"/>
        <v>119544.40000000001</v>
      </c>
      <c r="V33" s="38">
        <f t="shared" si="22"/>
        <v>95841.666479999985</v>
      </c>
      <c r="W33" s="41" t="s">
        <v>12</v>
      </c>
      <c r="X33" s="42">
        <f>SUM(X26:X32)/7</f>
        <v>15.714285714285714</v>
      </c>
      <c r="Y33" s="43" t="s">
        <v>8</v>
      </c>
      <c r="Z33" s="44"/>
    </row>
    <row r="34" spans="1:26" ht="18.5" customHeight="1">
      <c r="A34" s="46">
        <f>SUM(A32+1)</f>
        <v>26</v>
      </c>
      <c r="B34" s="16" t="s">
        <v>13</v>
      </c>
      <c r="C34" s="17">
        <v>1859.3</v>
      </c>
      <c r="D34" s="18">
        <v>5000</v>
      </c>
      <c r="E34" s="17">
        <v>4711.7</v>
      </c>
      <c r="F34" s="19">
        <v>2666.6666599999999</v>
      </c>
      <c r="G34" s="20">
        <v>279.10000000000002</v>
      </c>
      <c r="H34" s="19">
        <v>833.33333000000005</v>
      </c>
      <c r="I34" s="20">
        <v>0</v>
      </c>
      <c r="J34" s="19"/>
      <c r="K34" s="17">
        <v>0</v>
      </c>
      <c r="L34" s="18">
        <v>2166.6666599999999</v>
      </c>
      <c r="M34" s="17">
        <v>0</v>
      </c>
      <c r="N34" s="18">
        <v>1000</v>
      </c>
      <c r="O34" s="17">
        <v>3051.7</v>
      </c>
      <c r="P34" s="18">
        <v>1958.3333299999999</v>
      </c>
      <c r="Q34" s="112">
        <f t="shared" ref="Q34:Q38" si="24">SUM(C34+E34+G34+I34+K34+M34+O34)</f>
        <v>9901.7999999999993</v>
      </c>
      <c r="R34" s="110">
        <f t="shared" ref="R34:R38" si="25">SUM(D34+F34+H34+J34+L34+N34+P34)</f>
        <v>13624.999979999999</v>
      </c>
      <c r="S34" s="17">
        <v>0</v>
      </c>
      <c r="T34" s="18">
        <v>66.666659999999993</v>
      </c>
      <c r="U34" s="135">
        <f t="shared" ref="U34:V38" si="26">SUM(Q34+S34)</f>
        <v>9901.7999999999993</v>
      </c>
      <c r="V34" s="136">
        <f t="shared" si="26"/>
        <v>13691.666639999999</v>
      </c>
      <c r="W34" s="52" t="s">
        <v>134</v>
      </c>
      <c r="X34" s="53">
        <v>16</v>
      </c>
      <c r="Y34" s="23" t="s">
        <v>8</v>
      </c>
      <c r="Z34" s="24"/>
    </row>
    <row r="35" spans="1:26" ht="18.5" customHeight="1">
      <c r="A35" s="49">
        <f>SUM(A34+1)</f>
        <v>27</v>
      </c>
      <c r="B35" s="16" t="s">
        <v>14</v>
      </c>
      <c r="C35" s="17">
        <v>2104.8000000000002</v>
      </c>
      <c r="D35" s="18">
        <v>5000</v>
      </c>
      <c r="E35" s="17">
        <v>7550.9</v>
      </c>
      <c r="F35" s="19">
        <v>2666.6666599999999</v>
      </c>
      <c r="G35" s="20">
        <v>306.7</v>
      </c>
      <c r="H35" s="19">
        <v>833.33333000000005</v>
      </c>
      <c r="I35" s="20">
        <v>0</v>
      </c>
      <c r="J35" s="19"/>
      <c r="K35" s="17">
        <v>0</v>
      </c>
      <c r="L35" s="18">
        <v>2166.6666599999999</v>
      </c>
      <c r="M35" s="17">
        <v>61</v>
      </c>
      <c r="N35" s="18">
        <v>1000</v>
      </c>
      <c r="O35" s="17">
        <v>2484.5</v>
      </c>
      <c r="P35" s="18">
        <v>1958.3333299999999</v>
      </c>
      <c r="Q35" s="112">
        <f t="shared" si="24"/>
        <v>12507.900000000001</v>
      </c>
      <c r="R35" s="110">
        <f t="shared" si="25"/>
        <v>13624.999979999999</v>
      </c>
      <c r="S35" s="17">
        <v>0</v>
      </c>
      <c r="T35" s="18">
        <v>66.666659999999993</v>
      </c>
      <c r="U35" s="135">
        <f t="shared" si="26"/>
        <v>12507.900000000001</v>
      </c>
      <c r="V35" s="136">
        <f t="shared" si="26"/>
        <v>13691.666639999999</v>
      </c>
      <c r="W35" s="47" t="s">
        <v>128</v>
      </c>
      <c r="X35" s="48">
        <v>16</v>
      </c>
      <c r="Y35" s="23" t="s">
        <v>8</v>
      </c>
      <c r="Z35" s="24"/>
    </row>
    <row r="36" spans="1:26" ht="18.5" customHeight="1">
      <c r="A36" s="49">
        <f t="shared" ref="A36:A38" si="27">SUM(A35+1)</f>
        <v>28</v>
      </c>
      <c r="B36" s="16" t="s">
        <v>15</v>
      </c>
      <c r="C36" s="17">
        <v>1100.4000000000001</v>
      </c>
      <c r="D36" s="18">
        <v>5000</v>
      </c>
      <c r="E36" s="17">
        <v>3493</v>
      </c>
      <c r="F36" s="19">
        <v>2666.6666599999999</v>
      </c>
      <c r="G36" s="20">
        <v>344.5</v>
      </c>
      <c r="H36" s="19">
        <v>833.33333000000005</v>
      </c>
      <c r="I36" s="20">
        <v>0</v>
      </c>
      <c r="J36" s="19"/>
      <c r="K36" s="17">
        <v>0</v>
      </c>
      <c r="L36" s="18">
        <v>2166.6666599999999</v>
      </c>
      <c r="M36" s="17">
        <v>0</v>
      </c>
      <c r="N36" s="18">
        <v>1000</v>
      </c>
      <c r="O36" s="17">
        <v>2049.6</v>
      </c>
      <c r="P36" s="18">
        <v>1958.3333299999999</v>
      </c>
      <c r="Q36" s="112">
        <f t="shared" si="24"/>
        <v>6987.5</v>
      </c>
      <c r="R36" s="110">
        <f t="shared" si="25"/>
        <v>13624.999979999999</v>
      </c>
      <c r="S36" s="17">
        <v>0</v>
      </c>
      <c r="T36" s="18">
        <v>66.666659999999993</v>
      </c>
      <c r="U36" s="135">
        <f t="shared" si="26"/>
        <v>6987.5</v>
      </c>
      <c r="V36" s="136">
        <f t="shared" si="26"/>
        <v>13691.666639999999</v>
      </c>
      <c r="W36" s="47" t="s">
        <v>127</v>
      </c>
      <c r="X36" s="48">
        <v>20</v>
      </c>
      <c r="Y36" s="23" t="s">
        <v>8</v>
      </c>
      <c r="Z36" s="24"/>
    </row>
    <row r="37" spans="1:26" ht="19.5" customHeight="1">
      <c r="A37" s="49">
        <f t="shared" si="27"/>
        <v>29</v>
      </c>
      <c r="B37" s="16" t="s">
        <v>16</v>
      </c>
      <c r="C37" s="17">
        <v>1848.4</v>
      </c>
      <c r="D37" s="18">
        <v>5000</v>
      </c>
      <c r="E37" s="17">
        <v>1240.9000000000001</v>
      </c>
      <c r="F37" s="19">
        <v>2666.6666599999999</v>
      </c>
      <c r="G37" s="20">
        <v>44.2</v>
      </c>
      <c r="H37" s="19">
        <v>833.33333000000005</v>
      </c>
      <c r="I37" s="20">
        <v>0</v>
      </c>
      <c r="J37" s="19"/>
      <c r="K37" s="17">
        <v>0</v>
      </c>
      <c r="L37" s="18">
        <v>2166.6666599999999</v>
      </c>
      <c r="M37" s="17">
        <v>0</v>
      </c>
      <c r="N37" s="18">
        <v>1000</v>
      </c>
      <c r="O37" s="17">
        <v>3197.2</v>
      </c>
      <c r="P37" s="18">
        <v>1958.3333299999999</v>
      </c>
      <c r="Q37" s="112">
        <f t="shared" si="24"/>
        <v>6330.7</v>
      </c>
      <c r="R37" s="110">
        <f t="shared" si="25"/>
        <v>13624.999979999999</v>
      </c>
      <c r="S37" s="17">
        <v>0</v>
      </c>
      <c r="T37" s="18">
        <v>66.666659999999993</v>
      </c>
      <c r="U37" s="135">
        <f t="shared" si="26"/>
        <v>6330.7</v>
      </c>
      <c r="V37" s="136">
        <f t="shared" si="26"/>
        <v>13691.666639999999</v>
      </c>
      <c r="W37" s="47" t="s">
        <v>135</v>
      </c>
      <c r="X37" s="48">
        <v>14</v>
      </c>
      <c r="Y37" s="23" t="s">
        <v>8</v>
      </c>
      <c r="Z37" s="24"/>
    </row>
    <row r="38" spans="1:26" ht="19.5" customHeight="1">
      <c r="A38" s="49">
        <f t="shared" si="27"/>
        <v>30</v>
      </c>
      <c r="B38" s="55" t="s">
        <v>7</v>
      </c>
      <c r="C38" s="17">
        <v>2724.7</v>
      </c>
      <c r="D38" s="18">
        <v>5000</v>
      </c>
      <c r="E38" s="17">
        <v>728.8</v>
      </c>
      <c r="F38" s="19">
        <v>2666.6666599999999</v>
      </c>
      <c r="G38" s="20">
        <v>4.5999999999999996</v>
      </c>
      <c r="H38" s="19">
        <v>833.33333000000005</v>
      </c>
      <c r="I38" s="20">
        <v>0</v>
      </c>
      <c r="J38" s="19"/>
      <c r="K38" s="17">
        <v>2237.6999999999998</v>
      </c>
      <c r="L38" s="18">
        <v>2166.6666599999999</v>
      </c>
      <c r="M38" s="17">
        <v>0</v>
      </c>
      <c r="N38" s="18">
        <v>1000</v>
      </c>
      <c r="O38" s="17">
        <v>6260.9</v>
      </c>
      <c r="P38" s="18">
        <v>1958.3333299999999</v>
      </c>
      <c r="Q38" s="112">
        <f t="shared" si="24"/>
        <v>11956.699999999999</v>
      </c>
      <c r="R38" s="110">
        <f t="shared" si="25"/>
        <v>13624.999979999999</v>
      </c>
      <c r="S38" s="17">
        <v>0</v>
      </c>
      <c r="T38" s="18">
        <v>66.666659999999993</v>
      </c>
      <c r="U38" s="135">
        <f t="shared" si="26"/>
        <v>11956.699999999999</v>
      </c>
      <c r="V38" s="136">
        <f t="shared" si="26"/>
        <v>13691.666639999999</v>
      </c>
      <c r="W38" s="47" t="s">
        <v>126</v>
      </c>
      <c r="X38" s="48">
        <v>14</v>
      </c>
      <c r="Y38" s="23" t="s">
        <v>8</v>
      </c>
      <c r="Z38" s="24"/>
    </row>
    <row r="39" spans="1:26" ht="18.5" customHeight="1" thickBot="1">
      <c r="A39" s="35" t="s">
        <v>11</v>
      </c>
      <c r="B39" s="36">
        <f>SUM(B33+1)</f>
        <v>18</v>
      </c>
      <c r="C39" s="37">
        <f t="shared" ref="C39:V39" si="28">SUM(C34:C38)</f>
        <v>9637.5999999999985</v>
      </c>
      <c r="D39" s="38">
        <f t="shared" si="28"/>
        <v>25000</v>
      </c>
      <c r="E39" s="37">
        <f t="shared" si="28"/>
        <v>17725.3</v>
      </c>
      <c r="F39" s="39">
        <f t="shared" si="28"/>
        <v>13333.333299999998</v>
      </c>
      <c r="G39" s="40">
        <f t="shared" si="28"/>
        <v>979.1</v>
      </c>
      <c r="H39" s="39">
        <f t="shared" si="28"/>
        <v>4166.6666500000001</v>
      </c>
      <c r="I39" s="40">
        <f t="shared" ref="I39:J39" si="29">SUM(I34:I38)</f>
        <v>0</v>
      </c>
      <c r="J39" s="39">
        <f t="shared" si="29"/>
        <v>0</v>
      </c>
      <c r="K39" s="37">
        <f t="shared" si="28"/>
        <v>2237.6999999999998</v>
      </c>
      <c r="L39" s="38">
        <f t="shared" si="28"/>
        <v>10833.333299999998</v>
      </c>
      <c r="M39" s="37">
        <f t="shared" si="28"/>
        <v>61</v>
      </c>
      <c r="N39" s="38">
        <f t="shared" si="28"/>
        <v>5000</v>
      </c>
      <c r="O39" s="37">
        <f t="shared" si="28"/>
        <v>17043.900000000001</v>
      </c>
      <c r="P39" s="38">
        <f t="shared" si="28"/>
        <v>9791.6666499999992</v>
      </c>
      <c r="Q39" s="37">
        <f t="shared" si="28"/>
        <v>47684.6</v>
      </c>
      <c r="R39" s="38">
        <f t="shared" si="28"/>
        <v>68124.999899999995</v>
      </c>
      <c r="S39" s="37">
        <f t="shared" si="28"/>
        <v>0</v>
      </c>
      <c r="T39" s="38">
        <f t="shared" si="28"/>
        <v>333.33329999999995</v>
      </c>
      <c r="U39" s="37">
        <f t="shared" si="28"/>
        <v>47684.6</v>
      </c>
      <c r="V39" s="38">
        <f t="shared" si="28"/>
        <v>68458.333199999994</v>
      </c>
      <c r="W39" s="41" t="s">
        <v>12</v>
      </c>
      <c r="X39" s="42">
        <f>SUM(X34:X38)/5</f>
        <v>16</v>
      </c>
      <c r="Y39" s="43" t="s">
        <v>8</v>
      </c>
      <c r="Z39" s="44"/>
    </row>
    <row r="40" spans="1:26" ht="19.25" customHeight="1">
      <c r="A40" s="252" t="s">
        <v>17</v>
      </c>
      <c r="B40" s="180"/>
      <c r="C40" s="142">
        <f t="shared" ref="C40:V40" si="30">SUM(C9+C17+C25+C33+C39)</f>
        <v>67295.5</v>
      </c>
      <c r="D40" s="143">
        <f t="shared" si="30"/>
        <v>150000</v>
      </c>
      <c r="E40" s="142">
        <f t="shared" si="30"/>
        <v>72426.5</v>
      </c>
      <c r="F40" s="143">
        <f t="shared" si="30"/>
        <v>79999.999799999991</v>
      </c>
      <c r="G40" s="142">
        <f t="shared" si="30"/>
        <v>13038.400000000001</v>
      </c>
      <c r="H40" s="143">
        <f t="shared" si="30"/>
        <v>24999.999900000003</v>
      </c>
      <c r="I40" s="142">
        <f t="shared" ref="I40:J40" si="31">SUM(I9+I17+I25+I33+I39)</f>
        <v>0</v>
      </c>
      <c r="J40" s="143">
        <f t="shared" si="31"/>
        <v>0</v>
      </c>
      <c r="K40" s="142">
        <f t="shared" si="30"/>
        <v>10825.2</v>
      </c>
      <c r="L40" s="143">
        <f t="shared" si="30"/>
        <v>64999.999799999983</v>
      </c>
      <c r="M40" s="142">
        <f t="shared" si="30"/>
        <v>20073</v>
      </c>
      <c r="N40" s="143">
        <f t="shared" si="30"/>
        <v>30000</v>
      </c>
      <c r="O40" s="142">
        <f t="shared" si="30"/>
        <v>119108.9</v>
      </c>
      <c r="P40" s="143">
        <f t="shared" si="30"/>
        <v>58749.999899999995</v>
      </c>
      <c r="Q40" s="142">
        <f t="shared" si="30"/>
        <v>302767.5</v>
      </c>
      <c r="R40" s="143">
        <f t="shared" si="30"/>
        <v>408749.99939999991</v>
      </c>
      <c r="S40" s="142">
        <f t="shared" si="30"/>
        <v>0</v>
      </c>
      <c r="T40" s="143">
        <f t="shared" si="30"/>
        <v>1999.9997999999998</v>
      </c>
      <c r="U40" s="142">
        <f t="shared" si="30"/>
        <v>302767.5</v>
      </c>
      <c r="V40" s="143">
        <f t="shared" si="30"/>
        <v>410749.99919999996</v>
      </c>
      <c r="W40" s="179" t="s">
        <v>17</v>
      </c>
      <c r="X40" s="125"/>
      <c r="Y40" s="126"/>
      <c r="Z40" s="127"/>
    </row>
    <row r="41" spans="1:26" ht="19.25" customHeight="1" thickBot="1">
      <c r="A41" s="254" t="s">
        <v>117</v>
      </c>
      <c r="B41" s="259"/>
      <c r="C41" s="250">
        <f t="shared" ref="C41:V41" ca="1" si="32">IF(MONTH($H$1)&lt;&gt;MONTH(TODAY()),C40,SUM(C5:C8,C10:C16,C18:C24,C26:C32,C34:C38)/DAY(TODAY())*DAY(DATE(YEAR($H$1),MONTH($H$1)+1,1)-1))</f>
        <v>67295.5</v>
      </c>
      <c r="D41" s="251">
        <f t="shared" ca="1" si="32"/>
        <v>150000</v>
      </c>
      <c r="E41" s="250">
        <f t="shared" ca="1" si="32"/>
        <v>72426.5</v>
      </c>
      <c r="F41" s="251">
        <f t="shared" ca="1" si="32"/>
        <v>79999.999799999991</v>
      </c>
      <c r="G41" s="250">
        <f t="shared" ca="1" si="32"/>
        <v>13038.400000000001</v>
      </c>
      <c r="H41" s="251">
        <f t="shared" ca="1" si="32"/>
        <v>24999.999900000003</v>
      </c>
      <c r="I41" s="250">
        <f t="shared" ref="I41:J41" ca="1" si="33">IF(MONTH($H$1)&lt;&gt;MONTH(TODAY()),I40,SUM(I5:I8,I10:I16,I18:I24,I26:I32,I34:I38)/DAY(TODAY())*DAY(DATE(YEAR($H$1),MONTH($H$1)+1,1)-1))</f>
        <v>0</v>
      </c>
      <c r="J41" s="251">
        <f t="shared" ca="1" si="33"/>
        <v>0</v>
      </c>
      <c r="K41" s="250">
        <f t="shared" ca="1" si="32"/>
        <v>10825.2</v>
      </c>
      <c r="L41" s="251">
        <f t="shared" ca="1" si="32"/>
        <v>64999.999799999983</v>
      </c>
      <c r="M41" s="250">
        <f t="shared" ca="1" si="32"/>
        <v>20073</v>
      </c>
      <c r="N41" s="251">
        <f t="shared" ca="1" si="32"/>
        <v>30000</v>
      </c>
      <c r="O41" s="250">
        <f t="shared" ca="1" si="32"/>
        <v>119108.9</v>
      </c>
      <c r="P41" s="251">
        <f t="shared" ca="1" si="32"/>
        <v>58749.999899999995</v>
      </c>
      <c r="Q41" s="250">
        <f t="shared" ca="1" si="32"/>
        <v>302767.5</v>
      </c>
      <c r="R41" s="251">
        <f t="shared" ca="1" si="32"/>
        <v>408749.99939999991</v>
      </c>
      <c r="S41" s="250">
        <f t="shared" ca="1" si="32"/>
        <v>0</v>
      </c>
      <c r="T41" s="251">
        <f t="shared" ca="1" si="32"/>
        <v>1999.9997999999998</v>
      </c>
      <c r="U41" s="250">
        <f t="shared" ca="1" si="32"/>
        <v>302767.5</v>
      </c>
      <c r="V41" s="251">
        <f t="shared" ca="1" si="32"/>
        <v>410749.99919999996</v>
      </c>
      <c r="W41" s="254" t="s">
        <v>117</v>
      </c>
      <c r="X41" s="255"/>
      <c r="Y41" s="256"/>
      <c r="Z41" s="201"/>
    </row>
    <row r="42" spans="1:26" ht="19.5" customHeight="1" thickBot="1">
      <c r="A42" s="257" t="s">
        <v>29</v>
      </c>
      <c r="B42" s="258"/>
      <c r="C42" s="76">
        <f t="shared" ref="C42:V42" si="34">C40/30</f>
        <v>2243.1833333333334</v>
      </c>
      <c r="D42" s="77">
        <f t="shared" si="34"/>
        <v>5000</v>
      </c>
      <c r="E42" s="76">
        <f t="shared" si="34"/>
        <v>2414.2166666666667</v>
      </c>
      <c r="F42" s="77">
        <f t="shared" si="34"/>
        <v>2666.6666599999999</v>
      </c>
      <c r="G42" s="76">
        <f t="shared" si="34"/>
        <v>434.6133333333334</v>
      </c>
      <c r="H42" s="77">
        <f t="shared" si="34"/>
        <v>833.33333000000005</v>
      </c>
      <c r="I42" s="76">
        <f t="shared" ref="I42:J42" si="35">I40/30</f>
        <v>0</v>
      </c>
      <c r="J42" s="77">
        <f t="shared" si="35"/>
        <v>0</v>
      </c>
      <c r="K42" s="76">
        <f t="shared" si="34"/>
        <v>360.84000000000003</v>
      </c>
      <c r="L42" s="77">
        <f t="shared" si="34"/>
        <v>2166.6666599999994</v>
      </c>
      <c r="M42" s="76">
        <f t="shared" si="34"/>
        <v>669.1</v>
      </c>
      <c r="N42" s="77">
        <f t="shared" si="34"/>
        <v>1000</v>
      </c>
      <c r="O42" s="76">
        <f t="shared" si="34"/>
        <v>3970.2966666666666</v>
      </c>
      <c r="P42" s="77">
        <f t="shared" si="34"/>
        <v>1958.3333299999999</v>
      </c>
      <c r="Q42" s="76">
        <f t="shared" si="34"/>
        <v>10092.25</v>
      </c>
      <c r="R42" s="77">
        <f t="shared" si="34"/>
        <v>13624.999979999997</v>
      </c>
      <c r="S42" s="76">
        <f t="shared" si="34"/>
        <v>0</v>
      </c>
      <c r="T42" s="77">
        <f t="shared" si="34"/>
        <v>66.666659999999993</v>
      </c>
      <c r="U42" s="76">
        <f t="shared" si="34"/>
        <v>10092.25</v>
      </c>
      <c r="V42" s="77">
        <f t="shared" si="34"/>
        <v>13691.666639999999</v>
      </c>
      <c r="W42" s="253" t="s">
        <v>18</v>
      </c>
      <c r="X42" s="122"/>
      <c r="Y42" s="123"/>
      <c r="Z42" s="124"/>
    </row>
    <row r="43" spans="1:26" ht="20" customHeight="1">
      <c r="A43" s="84" t="s">
        <v>19</v>
      </c>
      <c r="B43" s="85"/>
      <c r="C43" s="86">
        <f>SUM(C40-D40)</f>
        <v>-82704.5</v>
      </c>
      <c r="D43" s="87"/>
      <c r="E43" s="86">
        <f>SUM(E40-F40)</f>
        <v>-7573.4997999999905</v>
      </c>
      <c r="F43" s="87"/>
      <c r="G43" s="86">
        <f>SUM(G40-H40)</f>
        <v>-11961.599900000001</v>
      </c>
      <c r="H43" s="87"/>
      <c r="I43" s="86">
        <f>SUM(I40-J40)</f>
        <v>0</v>
      </c>
      <c r="J43" s="87"/>
      <c r="K43" s="86">
        <f>SUM(K40-L40)</f>
        <v>-54174.799799999979</v>
      </c>
      <c r="L43" s="87"/>
      <c r="M43" s="86">
        <f>SUM(M40-N40)</f>
        <v>-9927</v>
      </c>
      <c r="N43" s="87"/>
      <c r="O43" s="86">
        <f>SUM(O40-P40)</f>
        <v>60358.900099999999</v>
      </c>
      <c r="P43" s="87"/>
      <c r="Q43" s="120">
        <f>SUM(Q40-R40)</f>
        <v>-105982.49939999991</v>
      </c>
      <c r="R43" s="87"/>
      <c r="S43" s="86">
        <f>SUM(S40-T40)</f>
        <v>-1999.9997999999998</v>
      </c>
      <c r="T43" s="87"/>
      <c r="U43" s="137">
        <f>SUM(U40-V40)</f>
        <v>-107982.49919999996</v>
      </c>
      <c r="V43" s="138"/>
      <c r="Y43" s="2"/>
      <c r="Z43" s="2"/>
    </row>
    <row r="44" spans="1:26" ht="20" customHeight="1" thickBot="1">
      <c r="A44" s="90" t="s">
        <v>20</v>
      </c>
      <c r="B44" s="91"/>
      <c r="C44" s="119">
        <f>SUM(100/D40*C40)</f>
        <v>44.863666666666667</v>
      </c>
      <c r="D44" s="93"/>
      <c r="E44" s="119">
        <f>SUM(100/F40*E40)</f>
        <v>90.533125226332814</v>
      </c>
      <c r="F44" s="93"/>
      <c r="G44" s="119">
        <f>SUM(100/H40*G40)</f>
        <v>52.153600208614407</v>
      </c>
      <c r="H44" s="93"/>
      <c r="I44" s="119" t="e">
        <f>SUM(100/J40*I40)</f>
        <v>#DIV/0!</v>
      </c>
      <c r="J44" s="93"/>
      <c r="K44" s="119">
        <f>SUM(100/L40*K40)</f>
        <v>16.6541538973974</v>
      </c>
      <c r="L44" s="93"/>
      <c r="M44" s="119">
        <f>SUM(100/N40*M40)</f>
        <v>66.910000000000011</v>
      </c>
      <c r="N44" s="93"/>
      <c r="O44" s="119">
        <f>SUM(100/P40*O40)</f>
        <v>202.73855353657626</v>
      </c>
      <c r="P44" s="93"/>
      <c r="Q44" s="121">
        <f>SUM(100/R40*Q40)</f>
        <v>74.071559741756431</v>
      </c>
      <c r="R44" s="93"/>
      <c r="S44" s="119">
        <f>SUM(100/T40*S40)</f>
        <v>0</v>
      </c>
      <c r="T44" s="93"/>
      <c r="U44" s="139">
        <f>SUM(100/V40*U40)</f>
        <v>73.710894848371808</v>
      </c>
      <c r="V44" s="140"/>
      <c r="Y44" s="2"/>
      <c r="Z44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45"/>
  <sheetViews>
    <sheetView topLeftCell="A7" zoomScale="80" zoomScaleNormal="80" workbookViewId="0">
      <selection activeCell="S41" sqref="S41"/>
    </sheetView>
  </sheetViews>
  <sheetFormatPr baseColWidth="10" defaultColWidth="11.5" defaultRowHeight="15"/>
  <cols>
    <col min="1" max="1" width="9.1640625" style="4" customWidth="1"/>
    <col min="2" max="2" width="9.1640625" style="2" customWidth="1"/>
    <col min="3" max="3" width="11.6640625" style="2" customWidth="1"/>
    <col min="4" max="4" width="18.33203125" style="2" bestFit="1" customWidth="1"/>
    <col min="5" max="5" width="12.33203125" style="2" bestFit="1" customWidth="1"/>
    <col min="6" max="6" width="13" style="2" bestFit="1" customWidth="1"/>
    <col min="7" max="10" width="11.6640625" style="6" customWidth="1"/>
    <col min="11" max="14" width="11.6640625" style="2" customWidth="1"/>
    <col min="15" max="15" width="12.33203125" style="2" bestFit="1" customWidth="1"/>
    <col min="16" max="16" width="11.6640625" style="2" customWidth="1"/>
    <col min="17" max="17" width="12.6640625" style="2" customWidth="1"/>
    <col min="18" max="18" width="14.1640625" style="2" bestFit="1" customWidth="1"/>
    <col min="19" max="20" width="11.6640625" style="2" customWidth="1"/>
    <col min="21" max="21" width="13.1640625" style="2" bestFit="1" customWidth="1"/>
    <col min="22" max="22" width="14.1640625" style="2" bestFit="1" customWidth="1"/>
    <col min="23" max="23" width="18.6640625" style="2" customWidth="1"/>
    <col min="24" max="24" width="5.6640625" style="2" customWidth="1"/>
    <col min="25" max="25" width="5.1640625" style="4" customWidth="1"/>
    <col min="26" max="26" width="20.6640625" style="4" customWidth="1"/>
    <col min="27" max="16384" width="11.5" style="2"/>
  </cols>
  <sheetData>
    <row r="1" spans="1:26" ht="34.25" customHeight="1">
      <c r="A1" s="128" t="s">
        <v>122</v>
      </c>
      <c r="G1" s="2"/>
      <c r="H1" s="343">
        <v>44317</v>
      </c>
      <c r="I1" s="343"/>
      <c r="J1" s="343"/>
      <c r="K1" s="343"/>
    </row>
    <row r="2" spans="1:26" ht="19" thickBot="1">
      <c r="A2" s="129"/>
    </row>
    <row r="3" spans="1:26" s="8" customFormat="1" ht="36" customHeight="1" thickBot="1">
      <c r="A3" s="7"/>
      <c r="C3" s="344" t="s">
        <v>21</v>
      </c>
      <c r="D3" s="345"/>
      <c r="E3" s="344" t="s">
        <v>24</v>
      </c>
      <c r="F3" s="345"/>
      <c r="G3" s="344" t="s">
        <v>25</v>
      </c>
      <c r="H3" s="345"/>
      <c r="I3" s="344" t="s">
        <v>118</v>
      </c>
      <c r="J3" s="345"/>
      <c r="K3" s="344" t="s">
        <v>26</v>
      </c>
      <c r="L3" s="345"/>
      <c r="M3" s="344" t="s">
        <v>31</v>
      </c>
      <c r="N3" s="345"/>
      <c r="O3" s="352" t="s">
        <v>2</v>
      </c>
      <c r="P3" s="352"/>
      <c r="Q3" s="346" t="s">
        <v>30</v>
      </c>
      <c r="R3" s="347"/>
      <c r="S3" s="344" t="s">
        <v>27</v>
      </c>
      <c r="T3" s="345"/>
      <c r="U3" s="348" t="s">
        <v>28</v>
      </c>
      <c r="V3" s="349"/>
      <c r="W3" s="344" t="s">
        <v>0</v>
      </c>
      <c r="X3" s="352"/>
      <c r="Y3" s="352"/>
      <c r="Z3" s="345"/>
    </row>
    <row r="4" spans="1:26" s="4" customFormat="1" ht="18.5" customHeight="1">
      <c r="A4" s="130" t="s">
        <v>1</v>
      </c>
      <c r="B4" s="10"/>
      <c r="C4" s="11" t="s">
        <v>23</v>
      </c>
      <c r="D4" s="12" t="s">
        <v>22</v>
      </c>
      <c r="E4" s="11" t="s">
        <v>23</v>
      </c>
      <c r="F4" s="12" t="s">
        <v>22</v>
      </c>
      <c r="G4" s="11" t="s">
        <v>23</v>
      </c>
      <c r="H4" s="12" t="s">
        <v>22</v>
      </c>
      <c r="I4" s="11" t="s">
        <v>23</v>
      </c>
      <c r="J4" s="12" t="s">
        <v>22</v>
      </c>
      <c r="K4" s="11" t="s">
        <v>23</v>
      </c>
      <c r="L4" s="12" t="s">
        <v>22</v>
      </c>
      <c r="M4" s="11" t="s">
        <v>23</v>
      </c>
      <c r="N4" s="12" t="s">
        <v>22</v>
      </c>
      <c r="O4" s="101" t="s">
        <v>23</v>
      </c>
      <c r="P4" s="12" t="s">
        <v>22</v>
      </c>
      <c r="Q4" s="101" t="s">
        <v>23</v>
      </c>
      <c r="R4" s="12" t="s">
        <v>22</v>
      </c>
      <c r="S4" s="11" t="s">
        <v>23</v>
      </c>
      <c r="T4" s="12" t="s">
        <v>22</v>
      </c>
      <c r="U4" s="133" t="s">
        <v>23</v>
      </c>
      <c r="V4" s="134" t="s">
        <v>22</v>
      </c>
      <c r="W4" s="13" t="s">
        <v>3</v>
      </c>
      <c r="X4" s="350" t="s">
        <v>4</v>
      </c>
      <c r="Y4" s="351"/>
      <c r="Z4" s="14" t="s">
        <v>5</v>
      </c>
    </row>
    <row r="5" spans="1:26" ht="18.5" customHeight="1">
      <c r="A5" s="25">
        <v>1</v>
      </c>
      <c r="B5" s="26" t="s">
        <v>9</v>
      </c>
      <c r="C5" s="27">
        <v>4661</v>
      </c>
      <c r="D5" s="28">
        <v>3709.6774190000001</v>
      </c>
      <c r="E5" s="27">
        <v>440</v>
      </c>
      <c r="F5" s="29">
        <v>5322.5806400000001</v>
      </c>
      <c r="G5" s="30">
        <v>131.69999999999999</v>
      </c>
      <c r="H5" s="29">
        <v>1129.032258</v>
      </c>
      <c r="I5" s="30">
        <v>0</v>
      </c>
      <c r="J5" s="29">
        <v>374.19354800000002</v>
      </c>
      <c r="K5" s="27">
        <v>1135.2</v>
      </c>
      <c r="L5" s="28">
        <v>2935.48387</v>
      </c>
      <c r="M5" s="27">
        <v>0</v>
      </c>
      <c r="N5" s="29">
        <v>1129.032258</v>
      </c>
      <c r="O5" s="27">
        <v>6430.6</v>
      </c>
      <c r="P5" s="28">
        <v>2903.2258059999999</v>
      </c>
      <c r="Q5" s="268">
        <f>SUM(C5+E5+G5+I5+K5+M5+O5)</f>
        <v>12798.5</v>
      </c>
      <c r="R5" s="111">
        <f>SUM(D5+F5+H5+J5+L5+N5+P5)</f>
        <v>17503.225798999996</v>
      </c>
      <c r="S5" s="27">
        <v>0</v>
      </c>
      <c r="T5" s="28">
        <v>967.74193500000001</v>
      </c>
      <c r="U5" s="135">
        <f>SUM(Q5+S5)</f>
        <v>12798.5</v>
      </c>
      <c r="V5" s="136">
        <f>SUM(R5+T5)</f>
        <v>18470.967733999998</v>
      </c>
      <c r="W5" s="47" t="s">
        <v>136</v>
      </c>
      <c r="X5" s="48">
        <v>10</v>
      </c>
      <c r="Y5" s="23" t="s">
        <v>8</v>
      </c>
      <c r="Z5" s="24"/>
    </row>
    <row r="6" spans="1:26" ht="18.5" customHeight="1">
      <c r="A6" s="25">
        <f t="shared" ref="A6" si="0">SUM(A5+1)</f>
        <v>2</v>
      </c>
      <c r="B6" s="26" t="s">
        <v>10</v>
      </c>
      <c r="C6" s="27">
        <v>1756.6</v>
      </c>
      <c r="D6" s="28">
        <v>3709.6774190000001</v>
      </c>
      <c r="E6" s="27">
        <v>0</v>
      </c>
      <c r="F6" s="29">
        <v>5322.5806400000001</v>
      </c>
      <c r="G6" s="30">
        <v>63</v>
      </c>
      <c r="H6" s="29">
        <v>1129.032258</v>
      </c>
      <c r="I6" s="30">
        <v>0</v>
      </c>
      <c r="J6" s="29">
        <v>374.19354800000002</v>
      </c>
      <c r="K6" s="27">
        <v>0</v>
      </c>
      <c r="L6" s="28">
        <v>2935.48387</v>
      </c>
      <c r="M6" s="27">
        <v>0</v>
      </c>
      <c r="N6" s="29">
        <v>1129.032258</v>
      </c>
      <c r="O6" s="27">
        <v>2918.3</v>
      </c>
      <c r="P6" s="28">
        <v>2903.2258059999999</v>
      </c>
      <c r="Q6" s="268">
        <f>SUM(C6+E6+G6+I6+K6+M6+O6)</f>
        <v>4737.8999999999996</v>
      </c>
      <c r="R6" s="111">
        <f>SUM(D6+F6+H6+J6+L6+N6+P6)</f>
        <v>17503.225798999996</v>
      </c>
      <c r="S6" s="27">
        <v>0</v>
      </c>
      <c r="T6" s="28">
        <v>967.74193500000001</v>
      </c>
      <c r="U6" s="135">
        <f>SUM(Q6+S6)</f>
        <v>4737.8999999999996</v>
      </c>
      <c r="V6" s="136">
        <f>SUM(R6+T6)</f>
        <v>18470.967733999998</v>
      </c>
      <c r="W6" s="47" t="s">
        <v>136</v>
      </c>
      <c r="X6" s="48">
        <v>8</v>
      </c>
      <c r="Y6" s="23" t="s">
        <v>8</v>
      </c>
      <c r="Z6" s="24"/>
    </row>
    <row r="7" spans="1:26" ht="18.5" customHeight="1">
      <c r="A7" s="35" t="s">
        <v>11</v>
      </c>
      <c r="B7" s="36">
        <v>18</v>
      </c>
      <c r="C7" s="37">
        <f t="shared" ref="C7:V7" si="1">SUM(C5:C6)</f>
        <v>6417.6</v>
      </c>
      <c r="D7" s="38">
        <f t="shared" si="1"/>
        <v>7419.3548380000002</v>
      </c>
      <c r="E7" s="37">
        <f t="shared" si="1"/>
        <v>440</v>
      </c>
      <c r="F7" s="39">
        <f t="shared" si="1"/>
        <v>10645.16128</v>
      </c>
      <c r="G7" s="40">
        <f t="shared" si="1"/>
        <v>194.7</v>
      </c>
      <c r="H7" s="39">
        <f t="shared" si="1"/>
        <v>2258.0645159999999</v>
      </c>
      <c r="I7" s="40">
        <f t="shared" ref="I7:J7" si="2">SUM(I5:I6)</f>
        <v>0</v>
      </c>
      <c r="J7" s="39">
        <f t="shared" si="2"/>
        <v>748.38709600000004</v>
      </c>
      <c r="K7" s="37">
        <f t="shared" si="1"/>
        <v>1135.2</v>
      </c>
      <c r="L7" s="38">
        <f t="shared" si="1"/>
        <v>5870.96774</v>
      </c>
      <c r="M7" s="37">
        <f t="shared" si="1"/>
        <v>0</v>
      </c>
      <c r="N7" s="38">
        <f t="shared" si="1"/>
        <v>2258.0645159999999</v>
      </c>
      <c r="O7" s="37">
        <f t="shared" si="1"/>
        <v>9348.9000000000015</v>
      </c>
      <c r="P7" s="38">
        <f t="shared" si="1"/>
        <v>5806.4516119999998</v>
      </c>
      <c r="Q7" s="37">
        <f t="shared" si="1"/>
        <v>17536.400000000001</v>
      </c>
      <c r="R7" s="38">
        <f t="shared" si="1"/>
        <v>35006.451597999992</v>
      </c>
      <c r="S7" s="37">
        <f t="shared" si="1"/>
        <v>0</v>
      </c>
      <c r="T7" s="38">
        <f t="shared" si="1"/>
        <v>1935.48387</v>
      </c>
      <c r="U7" s="37">
        <f t="shared" si="1"/>
        <v>17536.400000000001</v>
      </c>
      <c r="V7" s="38">
        <f t="shared" si="1"/>
        <v>36941.935467999996</v>
      </c>
      <c r="W7" s="41" t="s">
        <v>12</v>
      </c>
      <c r="X7" s="42">
        <f>SUM(X5:X6)/2</f>
        <v>9</v>
      </c>
      <c r="Y7" s="43" t="s">
        <v>8</v>
      </c>
      <c r="Z7" s="44"/>
    </row>
    <row r="8" spans="1:26" s="45" customFormat="1" ht="18.5" customHeight="1">
      <c r="A8" s="46">
        <f>SUM(A6+1)</f>
        <v>3</v>
      </c>
      <c r="B8" s="16" t="s">
        <v>13</v>
      </c>
      <c r="C8" s="51">
        <v>797.9</v>
      </c>
      <c r="D8" s="332">
        <v>3709.6774190000001</v>
      </c>
      <c r="E8" s="51">
        <v>5067.6000000000004</v>
      </c>
      <c r="F8" s="334">
        <v>5322.5806400000001</v>
      </c>
      <c r="G8" s="20">
        <v>463</v>
      </c>
      <c r="H8" s="334">
        <v>1129.032258</v>
      </c>
      <c r="I8" s="20">
        <v>0</v>
      </c>
      <c r="J8" s="334">
        <v>374.19354800000002</v>
      </c>
      <c r="K8" s="17">
        <v>0</v>
      </c>
      <c r="L8" s="332">
        <v>2935.48387</v>
      </c>
      <c r="M8" s="17">
        <v>0</v>
      </c>
      <c r="N8" s="334">
        <v>1129.032258</v>
      </c>
      <c r="O8" s="17">
        <v>3414.4</v>
      </c>
      <c r="P8" s="332">
        <v>2903.2258059999999</v>
      </c>
      <c r="Q8" s="112">
        <f t="shared" ref="Q8:Q11" si="3">SUM(C8+E8+G8+I8+K8+M8+O8)</f>
        <v>9742.9</v>
      </c>
      <c r="R8" s="110">
        <f t="shared" ref="R8:R11" si="4">SUM(D8+F8+H8+J8+L8+N8+P8)</f>
        <v>17503.225798999996</v>
      </c>
      <c r="S8" s="17">
        <v>0</v>
      </c>
      <c r="T8" s="332">
        <v>967.74193500000001</v>
      </c>
      <c r="U8" s="135">
        <f t="shared" ref="U8:V14" si="5">SUM(Q8+S8)</f>
        <v>9742.9</v>
      </c>
      <c r="V8" s="136">
        <f t="shared" si="5"/>
        <v>18470.967733999998</v>
      </c>
      <c r="W8" s="47" t="s">
        <v>128</v>
      </c>
      <c r="X8" s="48">
        <v>14</v>
      </c>
      <c r="Y8" s="23" t="s">
        <v>8</v>
      </c>
      <c r="Z8" s="24"/>
    </row>
    <row r="9" spans="1:26" ht="18.5" customHeight="1">
      <c r="A9" s="49">
        <f>SUM(A8+1)</f>
        <v>4</v>
      </c>
      <c r="B9" s="16" t="s">
        <v>14</v>
      </c>
      <c r="C9" s="17">
        <v>2218.5</v>
      </c>
      <c r="D9" s="332">
        <v>3709.6774190000001</v>
      </c>
      <c r="E9" s="17">
        <v>831.7</v>
      </c>
      <c r="F9" s="334">
        <v>5322.5806400000001</v>
      </c>
      <c r="G9" s="20">
        <v>284.8</v>
      </c>
      <c r="H9" s="334">
        <v>1129.032258</v>
      </c>
      <c r="I9" s="20">
        <v>0</v>
      </c>
      <c r="J9" s="334">
        <v>374.19354800000002</v>
      </c>
      <c r="K9" s="17">
        <v>0</v>
      </c>
      <c r="L9" s="332">
        <v>2935.48387</v>
      </c>
      <c r="M9" s="17">
        <v>162</v>
      </c>
      <c r="N9" s="334">
        <v>1129.032258</v>
      </c>
      <c r="O9" s="17">
        <v>4041.8</v>
      </c>
      <c r="P9" s="332">
        <v>2903.2258059999999</v>
      </c>
      <c r="Q9" s="112">
        <f t="shared" si="3"/>
        <v>7538.8</v>
      </c>
      <c r="R9" s="110">
        <f t="shared" si="4"/>
        <v>17503.225798999996</v>
      </c>
      <c r="S9" s="17">
        <v>0</v>
      </c>
      <c r="T9" s="332">
        <v>967.74193500000001</v>
      </c>
      <c r="U9" s="135">
        <f t="shared" si="5"/>
        <v>7538.8</v>
      </c>
      <c r="V9" s="136">
        <f t="shared" si="5"/>
        <v>18470.967733999998</v>
      </c>
      <c r="W9" s="47" t="s">
        <v>127</v>
      </c>
      <c r="X9" s="48">
        <v>16</v>
      </c>
      <c r="Y9" s="23" t="s">
        <v>8</v>
      </c>
      <c r="Z9" s="24"/>
    </row>
    <row r="10" spans="1:26" ht="18.5" customHeight="1">
      <c r="A10" s="49">
        <f t="shared" ref="A10:A14" si="6">SUM(A9+1)</f>
        <v>5</v>
      </c>
      <c r="B10" s="16" t="s">
        <v>15</v>
      </c>
      <c r="C10" s="17">
        <v>2022</v>
      </c>
      <c r="D10" s="332">
        <v>3709.6774190000001</v>
      </c>
      <c r="E10" s="17">
        <v>103.7</v>
      </c>
      <c r="F10" s="334">
        <v>5322.5806400000001</v>
      </c>
      <c r="G10" s="20">
        <v>124.3</v>
      </c>
      <c r="H10" s="334">
        <v>1129.032258</v>
      </c>
      <c r="I10" s="20">
        <v>0</v>
      </c>
      <c r="J10" s="334">
        <v>374.19354800000002</v>
      </c>
      <c r="K10" s="17">
        <v>0</v>
      </c>
      <c r="L10" s="332">
        <v>2935.48387</v>
      </c>
      <c r="M10" s="17">
        <v>40.6</v>
      </c>
      <c r="N10" s="334">
        <v>1129.032258</v>
      </c>
      <c r="O10" s="17">
        <v>3467.4</v>
      </c>
      <c r="P10" s="332">
        <v>2903.2258059999999</v>
      </c>
      <c r="Q10" s="112">
        <f t="shared" si="3"/>
        <v>5758</v>
      </c>
      <c r="R10" s="110">
        <f t="shared" si="4"/>
        <v>17503.225798999996</v>
      </c>
      <c r="S10" s="17">
        <v>0</v>
      </c>
      <c r="T10" s="332">
        <v>967.74193500000001</v>
      </c>
      <c r="U10" s="135">
        <f t="shared" si="5"/>
        <v>5758</v>
      </c>
      <c r="V10" s="136">
        <f t="shared" si="5"/>
        <v>18470.967733999998</v>
      </c>
      <c r="W10" s="47" t="s">
        <v>136</v>
      </c>
      <c r="X10" s="48">
        <v>8</v>
      </c>
      <c r="Y10" s="23" t="s">
        <v>8</v>
      </c>
      <c r="Z10" s="24"/>
    </row>
    <row r="11" spans="1:26" ht="18.5" customHeight="1">
      <c r="A11" s="49">
        <f t="shared" si="6"/>
        <v>6</v>
      </c>
      <c r="B11" s="16" t="s">
        <v>16</v>
      </c>
      <c r="C11" s="17">
        <v>2963.4</v>
      </c>
      <c r="D11" s="332">
        <v>3709.6774190000001</v>
      </c>
      <c r="E11" s="17">
        <v>89.9</v>
      </c>
      <c r="F11" s="334">
        <v>5322.5806400000001</v>
      </c>
      <c r="G11" s="20">
        <v>35.4</v>
      </c>
      <c r="H11" s="334">
        <v>1129.032258</v>
      </c>
      <c r="I11" s="20">
        <v>0</v>
      </c>
      <c r="J11" s="334">
        <v>374.19354800000002</v>
      </c>
      <c r="K11" s="17">
        <v>0</v>
      </c>
      <c r="L11" s="332">
        <v>2935.48387</v>
      </c>
      <c r="M11" s="17">
        <v>0</v>
      </c>
      <c r="N11" s="334">
        <v>1129.032258</v>
      </c>
      <c r="O11" s="17">
        <v>4026.2</v>
      </c>
      <c r="P11" s="332">
        <v>2903.2258059999999</v>
      </c>
      <c r="Q11" s="112">
        <f t="shared" si="3"/>
        <v>7114.9</v>
      </c>
      <c r="R11" s="110">
        <f t="shared" si="4"/>
        <v>17503.225798999996</v>
      </c>
      <c r="S11" s="17">
        <v>0</v>
      </c>
      <c r="T11" s="332">
        <v>967.74193500000001</v>
      </c>
      <c r="U11" s="135">
        <f t="shared" si="5"/>
        <v>7114.9</v>
      </c>
      <c r="V11" s="136">
        <f t="shared" si="5"/>
        <v>18470.967733999998</v>
      </c>
      <c r="W11" s="47" t="s">
        <v>126</v>
      </c>
      <c r="X11" s="48">
        <v>10</v>
      </c>
      <c r="Y11" s="23" t="s">
        <v>8</v>
      </c>
      <c r="Z11" s="24"/>
    </row>
    <row r="12" spans="1:26" ht="18.5" customHeight="1">
      <c r="A12" s="49">
        <f t="shared" si="6"/>
        <v>7</v>
      </c>
      <c r="B12" s="16" t="s">
        <v>7</v>
      </c>
      <c r="C12" s="17">
        <v>3631.3</v>
      </c>
      <c r="D12" s="332">
        <v>3709.6774190000001</v>
      </c>
      <c r="E12" s="17">
        <v>1731.5</v>
      </c>
      <c r="F12" s="334">
        <v>5322.5806400000001</v>
      </c>
      <c r="G12" s="20">
        <v>161.80000000000001</v>
      </c>
      <c r="H12" s="334">
        <v>1129.032258</v>
      </c>
      <c r="I12" s="20">
        <v>0</v>
      </c>
      <c r="J12" s="334">
        <v>374.19354800000002</v>
      </c>
      <c r="K12" s="17">
        <v>331.7</v>
      </c>
      <c r="L12" s="332">
        <v>2935.48387</v>
      </c>
      <c r="M12" s="17">
        <v>0</v>
      </c>
      <c r="N12" s="334">
        <v>1129.032258</v>
      </c>
      <c r="O12" s="17">
        <v>5274.2</v>
      </c>
      <c r="P12" s="332">
        <v>2903.2258059999999</v>
      </c>
      <c r="Q12" s="112">
        <f>SUM(C12+E12+G12+I12+K12+M12+O12)</f>
        <v>11130.5</v>
      </c>
      <c r="R12" s="110">
        <f>SUM(D12+F12+H12+J12+L12+N12+P12)</f>
        <v>17503.225798999996</v>
      </c>
      <c r="S12" s="17">
        <v>0</v>
      </c>
      <c r="T12" s="332">
        <v>967.74193500000001</v>
      </c>
      <c r="U12" s="135">
        <f t="shared" si="5"/>
        <v>11130.5</v>
      </c>
      <c r="V12" s="136">
        <f t="shared" si="5"/>
        <v>18470.967733999998</v>
      </c>
      <c r="W12" s="47" t="s">
        <v>136</v>
      </c>
      <c r="X12" s="48">
        <v>10</v>
      </c>
      <c r="Y12" s="23" t="s">
        <v>8</v>
      </c>
      <c r="Z12" s="24"/>
    </row>
    <row r="13" spans="1:26" ht="18.5" customHeight="1">
      <c r="A13" s="25">
        <f t="shared" si="6"/>
        <v>8</v>
      </c>
      <c r="B13" s="26" t="s">
        <v>9</v>
      </c>
      <c r="C13" s="27">
        <v>2271.1999999999998</v>
      </c>
      <c r="D13" s="28">
        <v>3709.6774190000001</v>
      </c>
      <c r="E13" s="27">
        <v>14910.6</v>
      </c>
      <c r="F13" s="29">
        <v>5322.5806400000001</v>
      </c>
      <c r="G13" s="30">
        <v>1546.9</v>
      </c>
      <c r="H13" s="29">
        <v>1129.032258</v>
      </c>
      <c r="I13" s="30">
        <v>0</v>
      </c>
      <c r="J13" s="29">
        <v>374.19354800000002</v>
      </c>
      <c r="K13" s="27">
        <v>480</v>
      </c>
      <c r="L13" s="28">
        <v>2935.48387</v>
      </c>
      <c r="M13" s="27">
        <v>0</v>
      </c>
      <c r="N13" s="29">
        <v>1129.032258</v>
      </c>
      <c r="O13" s="27">
        <v>6752.2</v>
      </c>
      <c r="P13" s="28">
        <v>2903.2258059999999</v>
      </c>
      <c r="Q13" s="268">
        <f>SUM(C13+E13+G13+I13+K13+M13+O13)</f>
        <v>25960.9</v>
      </c>
      <c r="R13" s="111">
        <f t="shared" ref="R13:R14" si="7">SUM(D13+F13+H13+J13+L13+N13+P13)</f>
        <v>17503.225798999996</v>
      </c>
      <c r="S13" s="27">
        <v>1428.4</v>
      </c>
      <c r="T13" s="28">
        <v>967.74193500000001</v>
      </c>
      <c r="U13" s="114">
        <f t="shared" si="5"/>
        <v>27389.300000000003</v>
      </c>
      <c r="V13" s="118">
        <f t="shared" si="5"/>
        <v>18470.967733999998</v>
      </c>
      <c r="W13" s="31" t="s">
        <v>128</v>
      </c>
      <c r="X13" s="32">
        <v>18</v>
      </c>
      <c r="Y13" s="33" t="s">
        <v>8</v>
      </c>
      <c r="Z13" s="34"/>
    </row>
    <row r="14" spans="1:26" ht="18.5" customHeight="1">
      <c r="A14" s="25">
        <f t="shared" si="6"/>
        <v>9</v>
      </c>
      <c r="B14" s="26" t="s">
        <v>10</v>
      </c>
      <c r="C14" s="27">
        <v>890.1</v>
      </c>
      <c r="D14" s="28">
        <v>3709.6774190000001</v>
      </c>
      <c r="E14" s="27">
        <v>18189.7</v>
      </c>
      <c r="F14" s="29">
        <v>5322.5806400000001</v>
      </c>
      <c r="G14" s="30">
        <v>1770.7</v>
      </c>
      <c r="H14" s="29">
        <v>1129.032258</v>
      </c>
      <c r="I14" s="30">
        <v>0</v>
      </c>
      <c r="J14" s="29">
        <v>374.19354800000002</v>
      </c>
      <c r="K14" s="27">
        <v>0</v>
      </c>
      <c r="L14" s="28">
        <v>2935.48387</v>
      </c>
      <c r="M14" s="27">
        <v>0</v>
      </c>
      <c r="N14" s="29">
        <v>1129.032258</v>
      </c>
      <c r="O14" s="27">
        <v>3248.6</v>
      </c>
      <c r="P14" s="28">
        <v>2903.2258059999999</v>
      </c>
      <c r="Q14" s="268">
        <f>SUM(C14+E14+G14+I14+K14+M14+O14)</f>
        <v>24099.1</v>
      </c>
      <c r="R14" s="111">
        <f t="shared" si="7"/>
        <v>17503.225798999996</v>
      </c>
      <c r="S14" s="27">
        <v>2995.3</v>
      </c>
      <c r="T14" s="28">
        <v>967.74193500000001</v>
      </c>
      <c r="U14" s="114">
        <f t="shared" si="5"/>
        <v>27094.399999999998</v>
      </c>
      <c r="V14" s="118">
        <f t="shared" si="5"/>
        <v>18470.967733999998</v>
      </c>
      <c r="W14" s="31" t="s">
        <v>128</v>
      </c>
      <c r="X14" s="32">
        <v>25</v>
      </c>
      <c r="Y14" s="33" t="s">
        <v>8</v>
      </c>
      <c r="Z14" s="34"/>
    </row>
    <row r="15" spans="1:26" ht="18.5" customHeight="1">
      <c r="A15" s="35" t="s">
        <v>11</v>
      </c>
      <c r="B15" s="36">
        <f>SUM(B7+1)</f>
        <v>19</v>
      </c>
      <c r="C15" s="37">
        <f t="shared" ref="C15:V15" si="8">SUM(C8:C14)</f>
        <v>14794.4</v>
      </c>
      <c r="D15" s="38">
        <f t="shared" si="8"/>
        <v>25967.741933000001</v>
      </c>
      <c r="E15" s="37">
        <f t="shared" si="8"/>
        <v>40924.699999999997</v>
      </c>
      <c r="F15" s="39">
        <f t="shared" si="8"/>
        <v>37258.064480000001</v>
      </c>
      <c r="G15" s="40">
        <f t="shared" si="8"/>
        <v>4386.8999999999996</v>
      </c>
      <c r="H15" s="39">
        <f t="shared" si="8"/>
        <v>7903.2258060000004</v>
      </c>
      <c r="I15" s="40">
        <f t="shared" ref="I15:J15" si="9">SUM(I8:I14)</f>
        <v>0</v>
      </c>
      <c r="J15" s="39">
        <f t="shared" si="9"/>
        <v>2619.3548360000004</v>
      </c>
      <c r="K15" s="37">
        <f t="shared" si="8"/>
        <v>811.7</v>
      </c>
      <c r="L15" s="38">
        <f t="shared" si="8"/>
        <v>20548.38709</v>
      </c>
      <c r="M15" s="37">
        <f t="shared" si="8"/>
        <v>202.6</v>
      </c>
      <c r="N15" s="38">
        <f t="shared" si="8"/>
        <v>7903.2258060000004</v>
      </c>
      <c r="O15" s="37">
        <f t="shared" si="8"/>
        <v>30224.799999999999</v>
      </c>
      <c r="P15" s="38">
        <f t="shared" si="8"/>
        <v>20322.580641999997</v>
      </c>
      <c r="Q15" s="37">
        <f t="shared" si="8"/>
        <v>91345.1</v>
      </c>
      <c r="R15" s="38">
        <f t="shared" si="8"/>
        <v>122522.58059299996</v>
      </c>
      <c r="S15" s="37">
        <f t="shared" si="8"/>
        <v>4423.7000000000007</v>
      </c>
      <c r="T15" s="38">
        <f t="shared" si="8"/>
        <v>6774.1935450000001</v>
      </c>
      <c r="U15" s="37">
        <f t="shared" si="8"/>
        <v>95768.799999999988</v>
      </c>
      <c r="V15" s="38">
        <f t="shared" si="8"/>
        <v>129296.77413800001</v>
      </c>
      <c r="W15" s="41" t="s">
        <v>12</v>
      </c>
      <c r="X15" s="42">
        <f>SUM(X8:X14)/7</f>
        <v>14.428571428571429</v>
      </c>
      <c r="Y15" s="43" t="s">
        <v>8</v>
      </c>
      <c r="Z15" s="44"/>
    </row>
    <row r="16" spans="1:26" s="45" customFormat="1" ht="18.5" customHeight="1">
      <c r="A16" s="46">
        <f>SUM(A14+1)</f>
        <v>10</v>
      </c>
      <c r="B16" s="16" t="s">
        <v>13</v>
      </c>
      <c r="C16" s="17">
        <v>1965.3</v>
      </c>
      <c r="D16" s="332">
        <v>3709.6774190000001</v>
      </c>
      <c r="E16" s="17">
        <v>5091.2</v>
      </c>
      <c r="F16" s="334">
        <v>5322.5806400000001</v>
      </c>
      <c r="G16" s="20">
        <v>270.7</v>
      </c>
      <c r="H16" s="334">
        <v>1129.032258</v>
      </c>
      <c r="I16" s="20">
        <v>0</v>
      </c>
      <c r="J16" s="334">
        <v>374.19354800000002</v>
      </c>
      <c r="K16" s="17">
        <v>0</v>
      </c>
      <c r="L16" s="332">
        <v>2935.48387</v>
      </c>
      <c r="M16" s="17">
        <v>0</v>
      </c>
      <c r="N16" s="334">
        <v>1129.032258</v>
      </c>
      <c r="O16" s="17">
        <v>3637</v>
      </c>
      <c r="P16" s="332">
        <v>2903.2258059999999</v>
      </c>
      <c r="Q16" s="112">
        <f t="shared" ref="Q16:Q19" si="10">SUM(C16+E16+G16+I16+K16+M16+O16)</f>
        <v>10964.2</v>
      </c>
      <c r="R16" s="110">
        <f t="shared" ref="R16:R19" si="11">SUM(D16+F16+H16+J16+L16+N16+P16)</f>
        <v>17503.225798999996</v>
      </c>
      <c r="S16" s="17">
        <v>75</v>
      </c>
      <c r="T16" s="332">
        <v>967.74193500000001</v>
      </c>
      <c r="U16" s="135">
        <f t="shared" ref="U16:V22" si="12">SUM(Q16+S16)</f>
        <v>11039.2</v>
      </c>
      <c r="V16" s="136">
        <f t="shared" si="12"/>
        <v>18470.967733999998</v>
      </c>
      <c r="W16" s="52" t="s">
        <v>127</v>
      </c>
      <c r="X16" s="53">
        <v>14</v>
      </c>
      <c r="Y16" s="23" t="s">
        <v>8</v>
      </c>
      <c r="Z16" s="24"/>
    </row>
    <row r="17" spans="1:26" ht="18.5" customHeight="1">
      <c r="A17" s="49">
        <f>SUM(A16+1)</f>
        <v>11</v>
      </c>
      <c r="B17" s="16" t="s">
        <v>14</v>
      </c>
      <c r="C17" s="17">
        <v>1486.5</v>
      </c>
      <c r="D17" s="332">
        <v>3709.6774190000001</v>
      </c>
      <c r="E17" s="17">
        <v>177.8</v>
      </c>
      <c r="F17" s="334">
        <v>5322.5806400000001</v>
      </c>
      <c r="G17" s="20">
        <v>99.6</v>
      </c>
      <c r="H17" s="334">
        <v>1129.032258</v>
      </c>
      <c r="I17" s="20">
        <v>0</v>
      </c>
      <c r="J17" s="334">
        <v>374.19354800000002</v>
      </c>
      <c r="K17" s="17">
        <v>0</v>
      </c>
      <c r="L17" s="332">
        <v>2935.48387</v>
      </c>
      <c r="M17" s="17">
        <v>0</v>
      </c>
      <c r="N17" s="334">
        <v>1129.032258</v>
      </c>
      <c r="O17" s="17">
        <v>1834.3</v>
      </c>
      <c r="P17" s="332">
        <v>2903.2258059999999</v>
      </c>
      <c r="Q17" s="112">
        <f t="shared" si="10"/>
        <v>3598.2</v>
      </c>
      <c r="R17" s="110">
        <f t="shared" si="11"/>
        <v>17503.225798999996</v>
      </c>
      <c r="S17" s="17">
        <v>0</v>
      </c>
      <c r="T17" s="332">
        <v>967.74193500000001</v>
      </c>
      <c r="U17" s="135">
        <f t="shared" si="12"/>
        <v>3598.2</v>
      </c>
      <c r="V17" s="136">
        <f t="shared" si="12"/>
        <v>18470.967733999998</v>
      </c>
      <c r="W17" s="47" t="s">
        <v>135</v>
      </c>
      <c r="X17" s="48">
        <v>12</v>
      </c>
      <c r="Y17" s="23" t="s">
        <v>8</v>
      </c>
      <c r="Z17" s="24"/>
    </row>
    <row r="18" spans="1:26" ht="18.5" customHeight="1">
      <c r="A18" s="49">
        <f t="shared" ref="A18:A22" si="13">SUM(A17+1)</f>
        <v>12</v>
      </c>
      <c r="B18" s="16" t="s">
        <v>15</v>
      </c>
      <c r="C18" s="17">
        <v>1969.9</v>
      </c>
      <c r="D18" s="332">
        <v>3709.6774190000001</v>
      </c>
      <c r="E18" s="17">
        <v>2688</v>
      </c>
      <c r="F18" s="334">
        <v>5322.5806400000001</v>
      </c>
      <c r="G18" s="20">
        <v>192.7</v>
      </c>
      <c r="H18" s="334">
        <v>1129.032258</v>
      </c>
      <c r="I18" s="20">
        <v>0</v>
      </c>
      <c r="J18" s="334">
        <v>374.19354800000002</v>
      </c>
      <c r="K18" s="17">
        <v>1683.8</v>
      </c>
      <c r="L18" s="332">
        <v>2935.48387</v>
      </c>
      <c r="M18" s="17">
        <v>25</v>
      </c>
      <c r="N18" s="334">
        <v>1129.032258</v>
      </c>
      <c r="O18" s="17">
        <v>5606.5</v>
      </c>
      <c r="P18" s="332">
        <v>2903.2258059999999</v>
      </c>
      <c r="Q18" s="112">
        <f t="shared" si="10"/>
        <v>12165.9</v>
      </c>
      <c r="R18" s="110">
        <f t="shared" si="11"/>
        <v>17503.225798999996</v>
      </c>
      <c r="S18" s="17">
        <v>0</v>
      </c>
      <c r="T18" s="332">
        <v>967.74193500000001</v>
      </c>
      <c r="U18" s="135">
        <f t="shared" si="12"/>
        <v>12165.9</v>
      </c>
      <c r="V18" s="136">
        <f t="shared" si="12"/>
        <v>18470.967733999998</v>
      </c>
      <c r="W18" s="47" t="s">
        <v>134</v>
      </c>
      <c r="X18" s="48">
        <v>14</v>
      </c>
      <c r="Y18" s="23" t="s">
        <v>8</v>
      </c>
      <c r="Z18" s="24"/>
    </row>
    <row r="19" spans="1:26" ht="18.5" customHeight="1">
      <c r="A19" s="49">
        <f t="shared" si="13"/>
        <v>13</v>
      </c>
      <c r="B19" s="16" t="s">
        <v>16</v>
      </c>
      <c r="C19" s="17">
        <v>3045.8</v>
      </c>
      <c r="D19" s="332">
        <v>3709.6774190000001</v>
      </c>
      <c r="E19" s="17">
        <v>2748.8</v>
      </c>
      <c r="F19" s="334">
        <v>5322.5806400000001</v>
      </c>
      <c r="G19" s="20">
        <v>521.29999999999995</v>
      </c>
      <c r="H19" s="334">
        <v>1129.032258</v>
      </c>
      <c r="I19" s="20">
        <v>0</v>
      </c>
      <c r="J19" s="334">
        <v>374.19354800000002</v>
      </c>
      <c r="K19" s="17">
        <v>704.6</v>
      </c>
      <c r="L19" s="332">
        <v>2935.48387</v>
      </c>
      <c r="M19" s="17">
        <v>4.2</v>
      </c>
      <c r="N19" s="334">
        <v>1129.032258</v>
      </c>
      <c r="O19" s="17">
        <v>6564.6</v>
      </c>
      <c r="P19" s="332">
        <v>2903.2258059999999</v>
      </c>
      <c r="Q19" s="112">
        <f t="shared" si="10"/>
        <v>13589.300000000001</v>
      </c>
      <c r="R19" s="110">
        <f t="shared" si="11"/>
        <v>17503.225798999996</v>
      </c>
      <c r="S19" s="17">
        <v>0</v>
      </c>
      <c r="T19" s="332">
        <v>967.74193500000001</v>
      </c>
      <c r="U19" s="135">
        <f t="shared" si="12"/>
        <v>13589.300000000001</v>
      </c>
      <c r="V19" s="136">
        <f t="shared" si="12"/>
        <v>18470.967733999998</v>
      </c>
      <c r="W19" s="47" t="s">
        <v>135</v>
      </c>
      <c r="X19" s="48">
        <v>13</v>
      </c>
      <c r="Y19" s="23" t="s">
        <v>8</v>
      </c>
      <c r="Z19" s="24" t="s">
        <v>140</v>
      </c>
    </row>
    <row r="20" spans="1:26" ht="18.5" customHeight="1">
      <c r="A20" s="49">
        <f t="shared" si="13"/>
        <v>14</v>
      </c>
      <c r="B20" s="16" t="s">
        <v>7</v>
      </c>
      <c r="C20" s="17">
        <v>3530.9</v>
      </c>
      <c r="D20" s="332">
        <v>3709.6774190000001</v>
      </c>
      <c r="E20" s="17">
        <v>5488.6</v>
      </c>
      <c r="F20" s="334">
        <v>5322.5806400000001</v>
      </c>
      <c r="G20" s="20">
        <v>821.9</v>
      </c>
      <c r="H20" s="334">
        <v>1129.032258</v>
      </c>
      <c r="I20" s="20">
        <v>0</v>
      </c>
      <c r="J20" s="334">
        <v>374.19354800000002</v>
      </c>
      <c r="K20" s="17">
        <v>912.5</v>
      </c>
      <c r="L20" s="332">
        <v>2935.48387</v>
      </c>
      <c r="M20" s="17">
        <v>0</v>
      </c>
      <c r="N20" s="334">
        <v>1129.032258</v>
      </c>
      <c r="O20" s="17">
        <v>6408.4</v>
      </c>
      <c r="P20" s="332">
        <v>2903.2258059999999</v>
      </c>
      <c r="Q20" s="112">
        <f>SUM(C20+E20+G20+I20+K20+M20+O20)</f>
        <v>17162.3</v>
      </c>
      <c r="R20" s="110">
        <f>SUM(D20+F20+H20+J20+L20+N20+P20)</f>
        <v>17503.225798999996</v>
      </c>
      <c r="S20" s="17">
        <v>0</v>
      </c>
      <c r="T20" s="332">
        <v>967.74193500000001</v>
      </c>
      <c r="U20" s="135">
        <f t="shared" si="12"/>
        <v>17162.3</v>
      </c>
      <c r="V20" s="136">
        <f t="shared" si="12"/>
        <v>18470.967733999998</v>
      </c>
      <c r="W20" s="47" t="s">
        <v>127</v>
      </c>
      <c r="X20" s="48">
        <v>15</v>
      </c>
      <c r="Y20" s="23" t="s">
        <v>8</v>
      </c>
      <c r="Z20" s="24"/>
    </row>
    <row r="21" spans="1:26" ht="18.5" customHeight="1">
      <c r="A21" s="25">
        <f t="shared" si="13"/>
        <v>15</v>
      </c>
      <c r="B21" s="26" t="s">
        <v>9</v>
      </c>
      <c r="C21" s="27">
        <v>4532.6000000000004</v>
      </c>
      <c r="D21" s="28">
        <v>3709.6774190000001</v>
      </c>
      <c r="E21" s="27">
        <v>3054</v>
      </c>
      <c r="F21" s="29">
        <v>5322.5806400000001</v>
      </c>
      <c r="G21" s="30">
        <v>1047.7</v>
      </c>
      <c r="H21" s="29">
        <v>1129.032258</v>
      </c>
      <c r="I21" s="30">
        <v>0</v>
      </c>
      <c r="J21" s="29">
        <v>374.19354800000002</v>
      </c>
      <c r="K21" s="27">
        <v>2095.9</v>
      </c>
      <c r="L21" s="28">
        <v>2935.48387</v>
      </c>
      <c r="M21" s="27">
        <v>0</v>
      </c>
      <c r="N21" s="29">
        <v>1129.032258</v>
      </c>
      <c r="O21" s="27">
        <v>5967.6</v>
      </c>
      <c r="P21" s="28">
        <v>2903.2258059999999</v>
      </c>
      <c r="Q21" s="268">
        <f>SUM(C21+E21+G21+I21+K21+M21+O21)</f>
        <v>16697.800000000003</v>
      </c>
      <c r="R21" s="111">
        <f t="shared" ref="R21:R22" si="14">SUM(D21+F21+H21+J21+L21+N21+P21)</f>
        <v>17503.225798999996</v>
      </c>
      <c r="S21" s="27">
        <v>0</v>
      </c>
      <c r="T21" s="28">
        <v>967.74193500000001</v>
      </c>
      <c r="U21" s="114">
        <f t="shared" si="12"/>
        <v>16697.800000000003</v>
      </c>
      <c r="V21" s="118">
        <f t="shared" si="12"/>
        <v>18470.967733999998</v>
      </c>
      <c r="W21" s="31" t="s">
        <v>136</v>
      </c>
      <c r="X21" s="32">
        <v>13</v>
      </c>
      <c r="Y21" s="33" t="s">
        <v>8</v>
      </c>
      <c r="Z21" s="34"/>
    </row>
    <row r="22" spans="1:26" ht="18.5" customHeight="1">
      <c r="A22" s="25">
        <f t="shared" si="13"/>
        <v>16</v>
      </c>
      <c r="B22" s="26" t="s">
        <v>10</v>
      </c>
      <c r="C22" s="27">
        <v>1464.6</v>
      </c>
      <c r="D22" s="28">
        <v>3709.6774190000001</v>
      </c>
      <c r="E22" s="27">
        <v>743.2</v>
      </c>
      <c r="F22" s="29">
        <v>5322.5806400000001</v>
      </c>
      <c r="G22" s="30">
        <v>81.8</v>
      </c>
      <c r="H22" s="29">
        <v>1129.032258</v>
      </c>
      <c r="I22" s="30">
        <v>0</v>
      </c>
      <c r="J22" s="29">
        <v>374.19354800000002</v>
      </c>
      <c r="K22" s="27">
        <v>0</v>
      </c>
      <c r="L22" s="28">
        <v>2935.48387</v>
      </c>
      <c r="M22" s="27">
        <v>0</v>
      </c>
      <c r="N22" s="29">
        <v>1129.032258</v>
      </c>
      <c r="O22" s="27">
        <v>2638.4</v>
      </c>
      <c r="P22" s="28">
        <v>2903.2258059999999</v>
      </c>
      <c r="Q22" s="268">
        <f>SUM(C22+E22+G22+I22+K22+M22+O22)</f>
        <v>4928</v>
      </c>
      <c r="R22" s="111">
        <f t="shared" si="14"/>
        <v>17503.225798999996</v>
      </c>
      <c r="S22" s="27">
        <v>0</v>
      </c>
      <c r="T22" s="28">
        <v>967.74193500000001</v>
      </c>
      <c r="U22" s="114">
        <f t="shared" si="12"/>
        <v>4928</v>
      </c>
      <c r="V22" s="118">
        <f t="shared" si="12"/>
        <v>18470.967733999998</v>
      </c>
      <c r="W22" s="31" t="s">
        <v>136</v>
      </c>
      <c r="X22" s="32">
        <v>12</v>
      </c>
      <c r="Y22" s="33" t="s">
        <v>8</v>
      </c>
      <c r="Z22" s="34"/>
    </row>
    <row r="23" spans="1:26" ht="18.5" customHeight="1">
      <c r="A23" s="35" t="s">
        <v>11</v>
      </c>
      <c r="B23" s="36">
        <f>SUM(B15+1)</f>
        <v>20</v>
      </c>
      <c r="C23" s="37">
        <f t="shared" ref="C23:V23" si="15">SUM(C16:C22)</f>
        <v>17995.599999999999</v>
      </c>
      <c r="D23" s="38">
        <f t="shared" si="15"/>
        <v>25967.741933000001</v>
      </c>
      <c r="E23" s="37">
        <f t="shared" si="15"/>
        <v>19991.600000000002</v>
      </c>
      <c r="F23" s="39">
        <f t="shared" si="15"/>
        <v>37258.064480000001</v>
      </c>
      <c r="G23" s="40">
        <f t="shared" si="15"/>
        <v>3035.7</v>
      </c>
      <c r="H23" s="39">
        <f t="shared" si="15"/>
        <v>7903.2258060000004</v>
      </c>
      <c r="I23" s="40">
        <f t="shared" ref="I23:J23" si="16">SUM(I16:I22)</f>
        <v>0</v>
      </c>
      <c r="J23" s="39">
        <f t="shared" si="16"/>
        <v>2619.3548360000004</v>
      </c>
      <c r="K23" s="37">
        <f t="shared" si="15"/>
        <v>5396.8</v>
      </c>
      <c r="L23" s="38">
        <f t="shared" si="15"/>
        <v>20548.38709</v>
      </c>
      <c r="M23" s="37">
        <f t="shared" si="15"/>
        <v>29.2</v>
      </c>
      <c r="N23" s="38">
        <f t="shared" si="15"/>
        <v>7903.2258060000004</v>
      </c>
      <c r="O23" s="37">
        <f t="shared" si="15"/>
        <v>32656.800000000003</v>
      </c>
      <c r="P23" s="38">
        <f t="shared" si="15"/>
        <v>20322.580641999997</v>
      </c>
      <c r="Q23" s="37">
        <f t="shared" si="15"/>
        <v>79105.700000000012</v>
      </c>
      <c r="R23" s="38">
        <f t="shared" si="15"/>
        <v>122522.58059299996</v>
      </c>
      <c r="S23" s="37">
        <f t="shared" si="15"/>
        <v>75</v>
      </c>
      <c r="T23" s="38">
        <f t="shared" si="15"/>
        <v>6774.1935450000001</v>
      </c>
      <c r="U23" s="37">
        <f t="shared" si="15"/>
        <v>79180.700000000012</v>
      </c>
      <c r="V23" s="38">
        <f t="shared" si="15"/>
        <v>129296.77413800001</v>
      </c>
      <c r="W23" s="41" t="s">
        <v>12</v>
      </c>
      <c r="X23" s="42">
        <f>SUM(X16:X22)/7</f>
        <v>13.285714285714286</v>
      </c>
      <c r="Y23" s="43" t="s">
        <v>8</v>
      </c>
      <c r="Z23" s="44"/>
    </row>
    <row r="24" spans="1:26" s="45" customFormat="1" ht="18.5" customHeight="1">
      <c r="A24" s="46">
        <f>SUM(A22+1)</f>
        <v>17</v>
      </c>
      <c r="B24" s="16" t="s">
        <v>13</v>
      </c>
      <c r="C24" s="17">
        <v>3068.7</v>
      </c>
      <c r="D24" s="332">
        <v>3709.6774190000001</v>
      </c>
      <c r="E24" s="17">
        <v>1302.7</v>
      </c>
      <c r="F24" s="334">
        <v>5322.5806400000001</v>
      </c>
      <c r="G24" s="20">
        <v>17.600000000000001</v>
      </c>
      <c r="H24" s="334">
        <v>1129.032258</v>
      </c>
      <c r="I24" s="20">
        <v>0</v>
      </c>
      <c r="J24" s="334">
        <v>374.19354800000002</v>
      </c>
      <c r="K24" s="17">
        <v>0</v>
      </c>
      <c r="L24" s="332">
        <v>2935.48387</v>
      </c>
      <c r="M24" s="17">
        <v>775.6</v>
      </c>
      <c r="N24" s="334">
        <v>1129.032258</v>
      </c>
      <c r="O24" s="17">
        <v>5256.4</v>
      </c>
      <c r="P24" s="332">
        <v>2903.2258059999999</v>
      </c>
      <c r="Q24" s="112">
        <f t="shared" ref="Q24:Q27" si="17">SUM(C24+E24+G24+I24+K24+M24+O24)</f>
        <v>10421</v>
      </c>
      <c r="R24" s="110">
        <f t="shared" ref="R24:R27" si="18">SUM(D24+F24+H24+J24+L24+N24+P24)</f>
        <v>17503.225798999996</v>
      </c>
      <c r="S24" s="17">
        <v>0</v>
      </c>
      <c r="T24" s="332">
        <v>967.74193500000001</v>
      </c>
      <c r="U24" s="135">
        <f t="shared" ref="U24:V30" si="19">SUM(Q24+S24)</f>
        <v>10421</v>
      </c>
      <c r="V24" s="136">
        <f t="shared" si="19"/>
        <v>18470.967733999998</v>
      </c>
      <c r="W24" s="52" t="s">
        <v>135</v>
      </c>
      <c r="X24" s="53">
        <v>12</v>
      </c>
      <c r="Y24" s="23" t="s">
        <v>8</v>
      </c>
      <c r="Z24" s="24"/>
    </row>
    <row r="25" spans="1:26" ht="18.5" customHeight="1">
      <c r="A25" s="49">
        <f>SUM(A24+1)</f>
        <v>18</v>
      </c>
      <c r="B25" s="16" t="s">
        <v>14</v>
      </c>
      <c r="C25" s="17">
        <v>1712.2</v>
      </c>
      <c r="D25" s="332">
        <v>3709.6774190000001</v>
      </c>
      <c r="E25" s="17">
        <v>1823.5</v>
      </c>
      <c r="F25" s="334">
        <v>5322.5806400000001</v>
      </c>
      <c r="G25" s="20">
        <v>246.2</v>
      </c>
      <c r="H25" s="334">
        <v>1129.032258</v>
      </c>
      <c r="I25" s="20">
        <v>0</v>
      </c>
      <c r="J25" s="334">
        <v>374.19354800000002</v>
      </c>
      <c r="K25" s="17">
        <v>18.7</v>
      </c>
      <c r="L25" s="332">
        <v>2935.48387</v>
      </c>
      <c r="M25" s="17">
        <v>100</v>
      </c>
      <c r="N25" s="334">
        <v>1129.032258</v>
      </c>
      <c r="O25" s="17">
        <v>3777.1</v>
      </c>
      <c r="P25" s="332">
        <v>2903.2258059999999</v>
      </c>
      <c r="Q25" s="112">
        <f t="shared" si="17"/>
        <v>7677.6999999999989</v>
      </c>
      <c r="R25" s="110">
        <f t="shared" si="18"/>
        <v>17503.225798999996</v>
      </c>
      <c r="S25" s="17">
        <v>0</v>
      </c>
      <c r="T25" s="332">
        <v>967.74193500000001</v>
      </c>
      <c r="U25" s="135">
        <f t="shared" si="19"/>
        <v>7677.6999999999989</v>
      </c>
      <c r="V25" s="136">
        <f t="shared" si="19"/>
        <v>18470.967733999998</v>
      </c>
      <c r="W25" s="47" t="s">
        <v>135</v>
      </c>
      <c r="X25" s="48">
        <v>12</v>
      </c>
      <c r="Y25" s="23" t="s">
        <v>8</v>
      </c>
      <c r="Z25" s="24"/>
    </row>
    <row r="26" spans="1:26" ht="18.5" customHeight="1">
      <c r="A26" s="49">
        <f t="shared" ref="A26:A30" si="20">SUM(A25+1)</f>
        <v>19</v>
      </c>
      <c r="B26" s="16" t="s">
        <v>15</v>
      </c>
      <c r="C26" s="17">
        <v>2121.9</v>
      </c>
      <c r="D26" s="332">
        <v>3709.6774190000001</v>
      </c>
      <c r="E26" s="17">
        <v>1219.5</v>
      </c>
      <c r="F26" s="334">
        <v>5322.5806400000001</v>
      </c>
      <c r="G26" s="20">
        <v>14.2</v>
      </c>
      <c r="H26" s="334">
        <v>1129.032258</v>
      </c>
      <c r="I26" s="20">
        <v>0</v>
      </c>
      <c r="J26" s="334">
        <v>374.19354800000002</v>
      </c>
      <c r="K26" s="17">
        <v>1154.4000000000001</v>
      </c>
      <c r="L26" s="332">
        <v>2935.48387</v>
      </c>
      <c r="M26" s="17">
        <v>0</v>
      </c>
      <c r="N26" s="334">
        <v>1129.032258</v>
      </c>
      <c r="O26" s="17">
        <v>4846</v>
      </c>
      <c r="P26" s="332">
        <v>2903.2258059999999</v>
      </c>
      <c r="Q26" s="112">
        <f t="shared" si="17"/>
        <v>9356</v>
      </c>
      <c r="R26" s="110">
        <f t="shared" si="18"/>
        <v>17503.225798999996</v>
      </c>
      <c r="S26" s="17">
        <v>0</v>
      </c>
      <c r="T26" s="332">
        <v>967.74193500000001</v>
      </c>
      <c r="U26" s="135">
        <f t="shared" si="19"/>
        <v>9356</v>
      </c>
      <c r="V26" s="136">
        <f t="shared" si="19"/>
        <v>18470.967733999998</v>
      </c>
      <c r="W26" s="47" t="s">
        <v>137</v>
      </c>
      <c r="X26" s="48">
        <v>12</v>
      </c>
      <c r="Y26" s="23" t="s">
        <v>8</v>
      </c>
      <c r="Z26" s="24"/>
    </row>
    <row r="27" spans="1:26" ht="18.5" customHeight="1">
      <c r="A27" s="49">
        <f t="shared" si="20"/>
        <v>20</v>
      </c>
      <c r="B27" s="16" t="s">
        <v>16</v>
      </c>
      <c r="C27" s="17">
        <v>1488.9</v>
      </c>
      <c r="D27" s="332">
        <v>3709.6774190000001</v>
      </c>
      <c r="E27" s="17">
        <v>3913.8</v>
      </c>
      <c r="F27" s="334">
        <v>5322.5806400000001</v>
      </c>
      <c r="G27" s="20">
        <v>975</v>
      </c>
      <c r="H27" s="334">
        <v>1129.032258</v>
      </c>
      <c r="I27" s="20">
        <v>0</v>
      </c>
      <c r="J27" s="334">
        <v>374.19354800000002</v>
      </c>
      <c r="K27" s="17">
        <v>442.6</v>
      </c>
      <c r="L27" s="332">
        <v>2935.48387</v>
      </c>
      <c r="M27" s="17">
        <v>1017.8</v>
      </c>
      <c r="N27" s="334">
        <v>1129.032258</v>
      </c>
      <c r="O27" s="17">
        <v>5291.1</v>
      </c>
      <c r="P27" s="332">
        <v>2903.2258059999999</v>
      </c>
      <c r="Q27" s="112">
        <f t="shared" si="17"/>
        <v>13129.2</v>
      </c>
      <c r="R27" s="110">
        <f t="shared" si="18"/>
        <v>17503.225798999996</v>
      </c>
      <c r="S27" s="17">
        <v>0</v>
      </c>
      <c r="T27" s="332">
        <v>967.74193500000001</v>
      </c>
      <c r="U27" s="135">
        <f t="shared" si="19"/>
        <v>13129.2</v>
      </c>
      <c r="V27" s="136">
        <f t="shared" si="19"/>
        <v>18470.967733999998</v>
      </c>
      <c r="W27" s="47" t="s">
        <v>126</v>
      </c>
      <c r="X27" s="48">
        <v>12</v>
      </c>
      <c r="Y27" s="23" t="s">
        <v>8</v>
      </c>
      <c r="Z27" s="24"/>
    </row>
    <row r="28" spans="1:26" ht="18.5" customHeight="1">
      <c r="A28" s="49">
        <f t="shared" si="20"/>
        <v>21</v>
      </c>
      <c r="B28" s="55" t="s">
        <v>7</v>
      </c>
      <c r="C28" s="17">
        <v>1834.6</v>
      </c>
      <c r="D28" s="332">
        <v>3709.6774190000001</v>
      </c>
      <c r="E28" s="17">
        <v>1507.3</v>
      </c>
      <c r="F28" s="334">
        <v>5322.5806400000001</v>
      </c>
      <c r="G28" s="20">
        <v>146</v>
      </c>
      <c r="H28" s="334">
        <v>1129.032258</v>
      </c>
      <c r="I28" s="20">
        <v>0</v>
      </c>
      <c r="J28" s="334">
        <v>374.19354800000002</v>
      </c>
      <c r="K28" s="17">
        <v>0</v>
      </c>
      <c r="L28" s="332">
        <v>2935.48387</v>
      </c>
      <c r="M28" s="17">
        <v>0</v>
      </c>
      <c r="N28" s="334">
        <v>1129.032258</v>
      </c>
      <c r="O28" s="17">
        <v>4681.5</v>
      </c>
      <c r="P28" s="332">
        <v>2903.2258059999999</v>
      </c>
      <c r="Q28" s="112">
        <f>SUM(C28+E28+G28+I28+K28+M28+O28)</f>
        <v>8169.4</v>
      </c>
      <c r="R28" s="110">
        <f>SUM(D28+F28+H28+J28+L28+N28+P28)</f>
        <v>17503.225798999996</v>
      </c>
      <c r="S28" s="17">
        <v>0</v>
      </c>
      <c r="T28" s="332">
        <v>967.74193500000001</v>
      </c>
      <c r="U28" s="135">
        <f t="shared" si="19"/>
        <v>8169.4</v>
      </c>
      <c r="V28" s="136">
        <f t="shared" si="19"/>
        <v>18470.967733999998</v>
      </c>
      <c r="W28" s="47" t="s">
        <v>126</v>
      </c>
      <c r="X28" s="48">
        <v>14</v>
      </c>
      <c r="Y28" s="23" t="s">
        <v>8</v>
      </c>
      <c r="Z28" s="24"/>
    </row>
    <row r="29" spans="1:26" ht="18.5" customHeight="1">
      <c r="A29" s="25">
        <f t="shared" si="20"/>
        <v>22</v>
      </c>
      <c r="B29" s="26" t="s">
        <v>9</v>
      </c>
      <c r="C29" s="27">
        <v>2808.7</v>
      </c>
      <c r="D29" s="28">
        <v>3709.6774190000001</v>
      </c>
      <c r="E29" s="27">
        <v>7581.2</v>
      </c>
      <c r="F29" s="29">
        <v>5322.5806400000001</v>
      </c>
      <c r="G29" s="30">
        <v>1146.5</v>
      </c>
      <c r="H29" s="29">
        <v>1129.032258</v>
      </c>
      <c r="I29" s="30">
        <v>150</v>
      </c>
      <c r="J29" s="29">
        <v>374.19354800000002</v>
      </c>
      <c r="K29" s="27">
        <v>4069.2</v>
      </c>
      <c r="L29" s="28">
        <v>2935.48387</v>
      </c>
      <c r="M29" s="27">
        <v>0</v>
      </c>
      <c r="N29" s="29">
        <v>1129.032258</v>
      </c>
      <c r="O29" s="27">
        <v>6993.5</v>
      </c>
      <c r="P29" s="28">
        <v>2903.2258059999999</v>
      </c>
      <c r="Q29" s="268">
        <f>SUM(C29+E29+G29+I29+K29+M29+O29)</f>
        <v>22749.1</v>
      </c>
      <c r="R29" s="111">
        <f t="shared" ref="R29:R30" si="21">SUM(D29+F29+H29+J29+L29+N29+P29)</f>
        <v>17503.225798999996</v>
      </c>
      <c r="S29" s="27">
        <v>0</v>
      </c>
      <c r="T29" s="28">
        <v>967.74193500000001</v>
      </c>
      <c r="U29" s="114">
        <f t="shared" si="19"/>
        <v>22749.1</v>
      </c>
      <c r="V29" s="118">
        <f t="shared" si="19"/>
        <v>18470.967733999998</v>
      </c>
      <c r="W29" s="31" t="s">
        <v>127</v>
      </c>
      <c r="X29" s="32">
        <v>14</v>
      </c>
      <c r="Y29" s="33" t="s">
        <v>8</v>
      </c>
      <c r="Z29" s="34"/>
    </row>
    <row r="30" spans="1:26" ht="18.5" customHeight="1">
      <c r="A30" s="25">
        <f t="shared" si="20"/>
        <v>23</v>
      </c>
      <c r="B30" s="26" t="s">
        <v>10</v>
      </c>
      <c r="C30" s="27">
        <v>3669.7</v>
      </c>
      <c r="D30" s="28">
        <v>3709.6774190000001</v>
      </c>
      <c r="E30" s="27">
        <v>13185.8</v>
      </c>
      <c r="F30" s="29">
        <v>5322.5806400000001</v>
      </c>
      <c r="G30" s="30">
        <v>931.6</v>
      </c>
      <c r="H30" s="29">
        <v>1129.032258</v>
      </c>
      <c r="I30" s="30">
        <v>0</v>
      </c>
      <c r="J30" s="29">
        <v>374.19354800000002</v>
      </c>
      <c r="K30" s="27">
        <v>1124.9000000000001</v>
      </c>
      <c r="L30" s="28">
        <v>2935.48387</v>
      </c>
      <c r="M30" s="27">
        <v>0</v>
      </c>
      <c r="N30" s="29">
        <v>1129.032258</v>
      </c>
      <c r="O30" s="27">
        <v>6447.7</v>
      </c>
      <c r="P30" s="28">
        <v>2903.2258059999999</v>
      </c>
      <c r="Q30" s="268">
        <f>SUM(C30+E30+G30+I30+K30+M30+O30)</f>
        <v>25359.7</v>
      </c>
      <c r="R30" s="111">
        <f t="shared" si="21"/>
        <v>17503.225798999996</v>
      </c>
      <c r="S30" s="27">
        <v>554.1</v>
      </c>
      <c r="T30" s="28">
        <v>967.74193500000001</v>
      </c>
      <c r="U30" s="114">
        <f t="shared" si="19"/>
        <v>25913.8</v>
      </c>
      <c r="V30" s="118">
        <f t="shared" si="19"/>
        <v>18470.967733999998</v>
      </c>
      <c r="W30" s="31" t="s">
        <v>128</v>
      </c>
      <c r="X30" s="32">
        <v>18</v>
      </c>
      <c r="Y30" s="33" t="s">
        <v>8</v>
      </c>
      <c r="Z30" s="34"/>
    </row>
    <row r="31" spans="1:26" ht="18.5" customHeight="1">
      <c r="A31" s="35" t="s">
        <v>11</v>
      </c>
      <c r="B31" s="36">
        <f>SUM(B23+1)</f>
        <v>21</v>
      </c>
      <c r="C31" s="37">
        <f t="shared" ref="C31:V31" si="22">SUM(C24:C30)</f>
        <v>16704.7</v>
      </c>
      <c r="D31" s="38">
        <f t="shared" si="22"/>
        <v>25967.741933000001</v>
      </c>
      <c r="E31" s="37">
        <f t="shared" si="22"/>
        <v>30533.8</v>
      </c>
      <c r="F31" s="39">
        <f t="shared" si="22"/>
        <v>37258.064480000001</v>
      </c>
      <c r="G31" s="40">
        <f t="shared" si="22"/>
        <v>3477.1</v>
      </c>
      <c r="H31" s="39">
        <f t="shared" si="22"/>
        <v>7903.2258060000004</v>
      </c>
      <c r="I31" s="40">
        <f t="shared" ref="I31:J31" si="23">SUM(I24:I30)</f>
        <v>150</v>
      </c>
      <c r="J31" s="39">
        <f t="shared" si="23"/>
        <v>2619.3548360000004</v>
      </c>
      <c r="K31" s="37">
        <f t="shared" si="22"/>
        <v>6809.7999999999993</v>
      </c>
      <c r="L31" s="38">
        <f t="shared" si="22"/>
        <v>20548.38709</v>
      </c>
      <c r="M31" s="37">
        <f t="shared" si="22"/>
        <v>1893.4</v>
      </c>
      <c r="N31" s="38">
        <f t="shared" si="22"/>
        <v>7903.2258060000004</v>
      </c>
      <c r="O31" s="37">
        <f t="shared" si="22"/>
        <v>37293.299999999996</v>
      </c>
      <c r="P31" s="38">
        <f t="shared" si="22"/>
        <v>20322.580641999997</v>
      </c>
      <c r="Q31" s="37">
        <f t="shared" si="22"/>
        <v>96862.099999999991</v>
      </c>
      <c r="R31" s="38">
        <f t="shared" si="22"/>
        <v>122522.58059299996</v>
      </c>
      <c r="S31" s="37">
        <f t="shared" si="22"/>
        <v>554.1</v>
      </c>
      <c r="T31" s="38">
        <f t="shared" si="22"/>
        <v>6774.1935450000001</v>
      </c>
      <c r="U31" s="37">
        <f t="shared" si="22"/>
        <v>97416.2</v>
      </c>
      <c r="V31" s="38">
        <f t="shared" si="22"/>
        <v>129296.77413800001</v>
      </c>
      <c r="W31" s="41" t="s">
        <v>12</v>
      </c>
      <c r="X31" s="42">
        <f>SUM(X24:X30)/7</f>
        <v>13.428571428571429</v>
      </c>
      <c r="Y31" s="43" t="s">
        <v>8</v>
      </c>
      <c r="Z31" s="44" t="s">
        <v>139</v>
      </c>
    </row>
    <row r="32" spans="1:26" ht="18.5" customHeight="1">
      <c r="A32" s="49">
        <f>SUM(A30+1)</f>
        <v>24</v>
      </c>
      <c r="B32" s="16" t="s">
        <v>13</v>
      </c>
      <c r="C32" s="17">
        <v>1347.5</v>
      </c>
      <c r="D32" s="332">
        <v>3709.6774190000001</v>
      </c>
      <c r="E32" s="17">
        <v>3239</v>
      </c>
      <c r="F32" s="334">
        <v>5322.5806400000001</v>
      </c>
      <c r="G32" s="20">
        <v>635.70000000000005</v>
      </c>
      <c r="H32" s="334">
        <v>1129.032258</v>
      </c>
      <c r="I32" s="20">
        <v>0</v>
      </c>
      <c r="J32" s="334">
        <v>374.19354800000002</v>
      </c>
      <c r="K32" s="17">
        <v>0</v>
      </c>
      <c r="L32" s="332">
        <v>2935.48387</v>
      </c>
      <c r="M32" s="21">
        <v>0</v>
      </c>
      <c r="N32" s="334">
        <v>1129.032258</v>
      </c>
      <c r="O32" s="21">
        <v>2650</v>
      </c>
      <c r="P32" s="332">
        <v>2903.2258059999999</v>
      </c>
      <c r="Q32" s="335">
        <f t="shared" ref="Q32:Q35" si="24">SUM(C32+E32+G32+I32+K32+M32+O32)</f>
        <v>7872.2</v>
      </c>
      <c r="R32" s="336">
        <f t="shared" ref="R32:R35" si="25">SUM(D32+F32+H32+J32+L32+N32+P32)</f>
        <v>17503.225798999996</v>
      </c>
      <c r="S32" s="21">
        <v>0</v>
      </c>
      <c r="T32" s="332">
        <v>967.74193500000001</v>
      </c>
      <c r="U32" s="135">
        <f t="shared" ref="U32:U33" si="26">SUM(Q32+S32)</f>
        <v>7872.2</v>
      </c>
      <c r="V32" s="136">
        <f t="shared" ref="V32:V33" si="27">SUM(R32+T32)</f>
        <v>18470.967733999998</v>
      </c>
      <c r="W32" s="47" t="s">
        <v>137</v>
      </c>
      <c r="X32" s="48">
        <v>16</v>
      </c>
      <c r="Y32" s="23" t="s">
        <v>8</v>
      </c>
      <c r="Z32" s="24" t="s">
        <v>138</v>
      </c>
    </row>
    <row r="33" spans="1:26" ht="18.5" customHeight="1">
      <c r="A33" s="49">
        <f>SUM(A32+1)</f>
        <v>25</v>
      </c>
      <c r="B33" s="16" t="s">
        <v>14</v>
      </c>
      <c r="C33" s="17">
        <v>1648.1</v>
      </c>
      <c r="D33" s="332">
        <v>3709.6774190000001</v>
      </c>
      <c r="E33" s="17">
        <v>2633</v>
      </c>
      <c r="F33" s="334">
        <v>5322.5806400000001</v>
      </c>
      <c r="G33" s="20">
        <v>369.6</v>
      </c>
      <c r="H33" s="334">
        <v>1129.032258</v>
      </c>
      <c r="I33" s="20">
        <v>0</v>
      </c>
      <c r="J33" s="334">
        <v>374.19354800000002</v>
      </c>
      <c r="K33" s="17">
        <v>0</v>
      </c>
      <c r="L33" s="332">
        <v>2935.48387</v>
      </c>
      <c r="M33" s="21">
        <v>100</v>
      </c>
      <c r="N33" s="334">
        <v>1129.032258</v>
      </c>
      <c r="O33" s="21">
        <v>2638.7</v>
      </c>
      <c r="P33" s="332">
        <v>2903.2258059999999</v>
      </c>
      <c r="Q33" s="335">
        <f t="shared" si="24"/>
        <v>7389.4000000000005</v>
      </c>
      <c r="R33" s="336">
        <f t="shared" si="25"/>
        <v>17503.225798999996</v>
      </c>
      <c r="S33" s="21">
        <v>0</v>
      </c>
      <c r="T33" s="332">
        <v>967.74193500000001</v>
      </c>
      <c r="U33" s="135">
        <f t="shared" si="26"/>
        <v>7389.4000000000005</v>
      </c>
      <c r="V33" s="136">
        <f t="shared" si="27"/>
        <v>18470.967733999998</v>
      </c>
      <c r="W33" s="47" t="s">
        <v>137</v>
      </c>
      <c r="X33" s="48">
        <v>14</v>
      </c>
      <c r="Y33" s="23" t="s">
        <v>8</v>
      </c>
      <c r="Z33" s="24"/>
    </row>
    <row r="34" spans="1:26" ht="18.5" customHeight="1">
      <c r="A34" s="49">
        <f t="shared" ref="A34:A36" si="28">SUM(A33+1)</f>
        <v>26</v>
      </c>
      <c r="B34" s="16" t="s">
        <v>15</v>
      </c>
      <c r="C34" s="17">
        <v>1144</v>
      </c>
      <c r="D34" s="332">
        <v>3709.6774190000001</v>
      </c>
      <c r="E34" s="17">
        <v>1948.6</v>
      </c>
      <c r="F34" s="334">
        <v>5322.5806400000001</v>
      </c>
      <c r="G34" s="20">
        <v>261.3</v>
      </c>
      <c r="H34" s="334">
        <v>1129.032258</v>
      </c>
      <c r="I34" s="20">
        <v>0</v>
      </c>
      <c r="J34" s="334">
        <v>374.19354800000002</v>
      </c>
      <c r="K34" s="17">
        <v>0</v>
      </c>
      <c r="L34" s="332">
        <v>2935.48387</v>
      </c>
      <c r="M34" s="21">
        <v>0</v>
      </c>
      <c r="N34" s="334">
        <v>1129.032258</v>
      </c>
      <c r="O34" s="21">
        <v>1498</v>
      </c>
      <c r="P34" s="332">
        <v>2903.2258059999999</v>
      </c>
      <c r="Q34" s="335">
        <f t="shared" si="24"/>
        <v>4851.8999999999996</v>
      </c>
      <c r="R34" s="336">
        <f t="shared" si="25"/>
        <v>17503.225798999996</v>
      </c>
      <c r="S34" s="21">
        <v>0</v>
      </c>
      <c r="T34" s="332">
        <v>967.74193500000001</v>
      </c>
      <c r="U34" s="135">
        <f t="shared" ref="U34:V40" si="29">SUM(Q34+S34)</f>
        <v>4851.8999999999996</v>
      </c>
      <c r="V34" s="136">
        <f t="shared" si="29"/>
        <v>18470.967733999998</v>
      </c>
      <c r="W34" s="47" t="s">
        <v>137</v>
      </c>
      <c r="X34" s="48">
        <v>15</v>
      </c>
      <c r="Y34" s="23" t="s">
        <v>8</v>
      </c>
      <c r="Z34" s="24"/>
    </row>
    <row r="35" spans="1:26" ht="18.5" customHeight="1">
      <c r="A35" s="49">
        <f t="shared" si="28"/>
        <v>27</v>
      </c>
      <c r="B35" s="16" t="s">
        <v>16</v>
      </c>
      <c r="C35" s="17">
        <v>1244.5999999999999</v>
      </c>
      <c r="D35" s="332">
        <v>3709.6774190000001</v>
      </c>
      <c r="E35" s="17">
        <v>2565</v>
      </c>
      <c r="F35" s="334">
        <v>5322.5806400000001</v>
      </c>
      <c r="G35" s="20">
        <v>214.8</v>
      </c>
      <c r="H35" s="334">
        <v>1129.032258</v>
      </c>
      <c r="I35" s="20">
        <v>0</v>
      </c>
      <c r="J35" s="334">
        <v>374.19354800000002</v>
      </c>
      <c r="K35" s="17">
        <v>0</v>
      </c>
      <c r="L35" s="332">
        <v>2935.48387</v>
      </c>
      <c r="M35" s="21">
        <v>0</v>
      </c>
      <c r="N35" s="334">
        <v>1129.032258</v>
      </c>
      <c r="O35" s="21">
        <v>1873.9</v>
      </c>
      <c r="P35" s="332">
        <v>2903.2258059999999</v>
      </c>
      <c r="Q35" s="335">
        <f t="shared" si="24"/>
        <v>5898.3</v>
      </c>
      <c r="R35" s="336">
        <f t="shared" si="25"/>
        <v>17503.225798999996</v>
      </c>
      <c r="S35" s="21">
        <v>0</v>
      </c>
      <c r="T35" s="332">
        <v>967.74193500000001</v>
      </c>
      <c r="U35" s="135">
        <f t="shared" si="29"/>
        <v>5898.3</v>
      </c>
      <c r="V35" s="136">
        <f t="shared" si="29"/>
        <v>18470.967733999998</v>
      </c>
      <c r="W35" s="47" t="s">
        <v>137</v>
      </c>
      <c r="X35" s="48">
        <v>15</v>
      </c>
      <c r="Y35" s="23" t="s">
        <v>8</v>
      </c>
      <c r="Z35" s="24"/>
    </row>
    <row r="36" spans="1:26" ht="18.5" customHeight="1">
      <c r="A36" s="49">
        <f t="shared" si="28"/>
        <v>28</v>
      </c>
      <c r="B36" s="16" t="s">
        <v>7</v>
      </c>
      <c r="C36" s="17">
        <v>4436.1000000000004</v>
      </c>
      <c r="D36" s="332">
        <v>3709.6774190000001</v>
      </c>
      <c r="E36" s="17">
        <v>10249.65</v>
      </c>
      <c r="F36" s="334">
        <v>5322.5806400000001</v>
      </c>
      <c r="G36" s="20">
        <v>1076.0999999999999</v>
      </c>
      <c r="H36" s="334">
        <v>1129.032258</v>
      </c>
      <c r="I36" s="20">
        <v>0</v>
      </c>
      <c r="J36" s="334">
        <v>374.19354800000002</v>
      </c>
      <c r="K36" s="17">
        <v>0</v>
      </c>
      <c r="L36" s="332">
        <v>2935.48387</v>
      </c>
      <c r="M36" s="21">
        <v>0</v>
      </c>
      <c r="N36" s="334">
        <v>1129.032258</v>
      </c>
      <c r="O36" s="21">
        <v>7748.3</v>
      </c>
      <c r="P36" s="332">
        <v>2903.2258059999999</v>
      </c>
      <c r="Q36" s="335">
        <f>SUM(C36+E36+G36+I36+K36+M36+O36)</f>
        <v>23510.15</v>
      </c>
      <c r="R36" s="336">
        <f>SUM(D36+F36+H36+J36+L36+N36+P36)</f>
        <v>17503.225798999996</v>
      </c>
      <c r="S36" s="21">
        <v>707.2</v>
      </c>
      <c r="T36" s="332">
        <v>967.74193500000001</v>
      </c>
      <c r="U36" s="135">
        <f t="shared" si="29"/>
        <v>24217.350000000002</v>
      </c>
      <c r="V36" s="136">
        <f t="shared" si="29"/>
        <v>18470.967733999998</v>
      </c>
      <c r="W36" s="47" t="s">
        <v>141</v>
      </c>
      <c r="X36" s="48">
        <v>16</v>
      </c>
      <c r="Y36" s="23" t="s">
        <v>8</v>
      </c>
      <c r="Z36" s="24"/>
    </row>
    <row r="37" spans="1:26" ht="18.5" customHeight="1">
      <c r="A37" s="25">
        <f t="shared" ref="A37:A38" si="30">SUM(A36+1)</f>
        <v>29</v>
      </c>
      <c r="B37" s="26" t="s">
        <v>9</v>
      </c>
      <c r="C37" s="27">
        <v>2056.6</v>
      </c>
      <c r="D37" s="28">
        <v>3709.6774190000001</v>
      </c>
      <c r="E37" s="27">
        <v>13024.2</v>
      </c>
      <c r="F37" s="29">
        <v>5322.5806400000001</v>
      </c>
      <c r="G37" s="30">
        <v>1413.2</v>
      </c>
      <c r="H37" s="29">
        <v>1129.032258</v>
      </c>
      <c r="I37" s="30">
        <v>0</v>
      </c>
      <c r="J37" s="29">
        <v>374.19354800000002</v>
      </c>
      <c r="K37" s="27">
        <v>127</v>
      </c>
      <c r="L37" s="28">
        <v>2935.48387</v>
      </c>
      <c r="M37" s="27">
        <v>0</v>
      </c>
      <c r="N37" s="29">
        <v>1129.032258</v>
      </c>
      <c r="O37" s="27">
        <v>8965.7000000000007</v>
      </c>
      <c r="P37" s="28">
        <v>2903.2258059999999</v>
      </c>
      <c r="Q37" s="268">
        <f>SUM(C37+E37+G37+I37+K37+M37+O37)</f>
        <v>25586.7</v>
      </c>
      <c r="R37" s="111">
        <f t="shared" ref="R37:R40" si="31">SUM(D37+F37+H37+J37+L37+N37+P37)</f>
        <v>17503.225798999996</v>
      </c>
      <c r="S37" s="27">
        <v>808.8</v>
      </c>
      <c r="T37" s="28">
        <v>967.74193500000001</v>
      </c>
      <c r="U37" s="114">
        <f t="shared" si="29"/>
        <v>26395.5</v>
      </c>
      <c r="V37" s="118">
        <f t="shared" si="29"/>
        <v>18470.967733999998</v>
      </c>
      <c r="W37" s="31" t="s">
        <v>126</v>
      </c>
      <c r="X37" s="32">
        <v>18</v>
      </c>
      <c r="Y37" s="33" t="s">
        <v>8</v>
      </c>
      <c r="Z37" s="34"/>
    </row>
    <row r="38" spans="1:26" ht="18.5" customHeight="1">
      <c r="A38" s="25">
        <f t="shared" si="30"/>
        <v>30</v>
      </c>
      <c r="B38" s="26" t="s">
        <v>10</v>
      </c>
      <c r="C38" s="27">
        <v>664.2</v>
      </c>
      <c r="D38" s="28">
        <v>3709.6774190000001</v>
      </c>
      <c r="E38" s="27">
        <v>15348.4</v>
      </c>
      <c r="F38" s="29">
        <v>5322.5806400000001</v>
      </c>
      <c r="G38" s="30">
        <v>1778.9</v>
      </c>
      <c r="H38" s="29">
        <v>1129.032258</v>
      </c>
      <c r="I38" s="30">
        <v>0</v>
      </c>
      <c r="J38" s="29">
        <v>374.19354800000002</v>
      </c>
      <c r="K38" s="27">
        <v>0</v>
      </c>
      <c r="L38" s="28">
        <v>2935.48387</v>
      </c>
      <c r="M38" s="27">
        <v>0</v>
      </c>
      <c r="N38" s="29">
        <v>1129.032258</v>
      </c>
      <c r="O38" s="27">
        <v>4402.3999999999996</v>
      </c>
      <c r="P38" s="28">
        <v>2903.2258059999999</v>
      </c>
      <c r="Q38" s="268">
        <f>SUM(C38+E38+G38+I38+K38+M38+O38)</f>
        <v>22193.9</v>
      </c>
      <c r="R38" s="111">
        <f t="shared" si="31"/>
        <v>17503.225798999996</v>
      </c>
      <c r="S38" s="27">
        <v>2409.4</v>
      </c>
      <c r="T38" s="28">
        <v>967.74193500000001</v>
      </c>
      <c r="U38" s="114">
        <f t="shared" si="29"/>
        <v>24603.300000000003</v>
      </c>
      <c r="V38" s="118">
        <f t="shared" si="29"/>
        <v>18470.967733999998</v>
      </c>
      <c r="W38" s="31" t="s">
        <v>128</v>
      </c>
      <c r="X38" s="32">
        <v>19</v>
      </c>
      <c r="Y38" s="33" t="s">
        <v>8</v>
      </c>
      <c r="Z38" s="34"/>
    </row>
    <row r="39" spans="1:26" ht="20" customHeight="1">
      <c r="A39" s="35" t="s">
        <v>11</v>
      </c>
      <c r="B39" s="36">
        <f>SUM(B31+1)</f>
        <v>22</v>
      </c>
      <c r="C39" s="37">
        <f t="shared" ref="C39:V39" si="32">SUM(C32:C38)</f>
        <v>12541.100000000002</v>
      </c>
      <c r="D39" s="38">
        <f t="shared" si="32"/>
        <v>25967.741933000001</v>
      </c>
      <c r="E39" s="37">
        <f t="shared" si="32"/>
        <v>49007.85</v>
      </c>
      <c r="F39" s="38">
        <f t="shared" si="32"/>
        <v>37258.064480000001</v>
      </c>
      <c r="G39" s="37">
        <f t="shared" si="32"/>
        <v>5749.6</v>
      </c>
      <c r="H39" s="38">
        <f t="shared" si="32"/>
        <v>7903.2258060000004</v>
      </c>
      <c r="I39" s="37">
        <f t="shared" ref="I39:J39" si="33">SUM(I32:I38)</f>
        <v>0</v>
      </c>
      <c r="J39" s="38">
        <f t="shared" si="33"/>
        <v>2619.3548360000004</v>
      </c>
      <c r="K39" s="37">
        <f t="shared" si="32"/>
        <v>127</v>
      </c>
      <c r="L39" s="38">
        <f t="shared" si="32"/>
        <v>20548.38709</v>
      </c>
      <c r="M39" s="37">
        <f t="shared" si="32"/>
        <v>100</v>
      </c>
      <c r="N39" s="38">
        <f t="shared" si="32"/>
        <v>7903.2258060000004</v>
      </c>
      <c r="O39" s="37">
        <f t="shared" si="32"/>
        <v>29777</v>
      </c>
      <c r="P39" s="38">
        <f t="shared" si="32"/>
        <v>20322.580641999997</v>
      </c>
      <c r="Q39" s="37">
        <f t="shared" si="32"/>
        <v>97302.549999999988</v>
      </c>
      <c r="R39" s="38">
        <f t="shared" si="32"/>
        <v>122522.58059299996</v>
      </c>
      <c r="S39" s="37">
        <f t="shared" si="32"/>
        <v>3925.4</v>
      </c>
      <c r="T39" s="38">
        <f t="shared" si="32"/>
        <v>6774.1935450000001</v>
      </c>
      <c r="U39" s="37">
        <f t="shared" si="32"/>
        <v>101227.95</v>
      </c>
      <c r="V39" s="38">
        <f t="shared" si="32"/>
        <v>129296.77413800001</v>
      </c>
      <c r="W39" s="41" t="s">
        <v>12</v>
      </c>
      <c r="X39" s="42">
        <f>SUM(X32:X38)/7</f>
        <v>16.142857142857142</v>
      </c>
      <c r="Y39" s="43" t="s">
        <v>8</v>
      </c>
      <c r="Z39" s="44"/>
    </row>
    <row r="40" spans="1:26" ht="18.5" customHeight="1" thickBot="1">
      <c r="A40" s="49">
        <f>SUM(A38+1)</f>
        <v>31</v>
      </c>
      <c r="B40" s="55" t="s">
        <v>13</v>
      </c>
      <c r="C40" s="17">
        <v>1550.2</v>
      </c>
      <c r="D40" s="332">
        <v>3709.6774190000001</v>
      </c>
      <c r="E40" s="17">
        <v>10350.049999999999</v>
      </c>
      <c r="F40" s="334">
        <v>5322.5806400000001</v>
      </c>
      <c r="G40" s="17">
        <v>792</v>
      </c>
      <c r="H40" s="334">
        <v>1129.032258</v>
      </c>
      <c r="I40" s="17">
        <v>0</v>
      </c>
      <c r="J40" s="334">
        <v>374.19354800000002</v>
      </c>
      <c r="K40" s="17">
        <v>0</v>
      </c>
      <c r="L40" s="332">
        <v>2935.48387</v>
      </c>
      <c r="M40" s="17">
        <v>0</v>
      </c>
      <c r="N40" s="334">
        <v>1129.032258</v>
      </c>
      <c r="O40" s="17">
        <v>3549.28</v>
      </c>
      <c r="P40" s="332">
        <v>2903.2258059999999</v>
      </c>
      <c r="Q40" s="335">
        <f>SUM(C40+E40+G40+I40+K40+M40+O40)</f>
        <v>16241.53</v>
      </c>
      <c r="R40" s="336">
        <f t="shared" si="31"/>
        <v>17503.225798999996</v>
      </c>
      <c r="S40" s="17">
        <v>580.1</v>
      </c>
      <c r="T40" s="332">
        <v>967.74193500000001</v>
      </c>
      <c r="U40" s="144">
        <f>Q40+S40</f>
        <v>16821.63</v>
      </c>
      <c r="V40" s="333">
        <f t="shared" si="29"/>
        <v>18470.967733999998</v>
      </c>
      <c r="W40" s="47" t="s">
        <v>128</v>
      </c>
      <c r="X40" s="48">
        <v>18</v>
      </c>
      <c r="Y40" s="23" t="s">
        <v>8</v>
      </c>
      <c r="Z40" s="24"/>
    </row>
    <row r="41" spans="1:26" ht="19.25" customHeight="1">
      <c r="A41" s="252" t="s">
        <v>17</v>
      </c>
      <c r="B41" s="180"/>
      <c r="C41" s="142">
        <f t="shared" ref="C41:V41" si="34">SUM(C7+C15+C23+C31+C39+C40)</f>
        <v>70003.600000000006</v>
      </c>
      <c r="D41" s="143">
        <f t="shared" si="34"/>
        <v>114999.999989</v>
      </c>
      <c r="E41" s="142">
        <f t="shared" si="34"/>
        <v>151248</v>
      </c>
      <c r="F41" s="143">
        <f t="shared" si="34"/>
        <v>164999.99984</v>
      </c>
      <c r="G41" s="142">
        <f t="shared" si="34"/>
        <v>17636</v>
      </c>
      <c r="H41" s="143">
        <f t="shared" si="34"/>
        <v>34999.999998000007</v>
      </c>
      <c r="I41" s="142">
        <f t="shared" ref="I41:J41" si="35">SUM(I7+I15+I23+I31+I39+I40)</f>
        <v>150</v>
      </c>
      <c r="J41" s="143">
        <f t="shared" si="35"/>
        <v>11599.999988000001</v>
      </c>
      <c r="K41" s="142">
        <f t="shared" si="34"/>
        <v>14280.5</v>
      </c>
      <c r="L41" s="143">
        <f t="shared" si="34"/>
        <v>90999.999970000004</v>
      </c>
      <c r="M41" s="142">
        <f t="shared" si="34"/>
        <v>2225.2000000000003</v>
      </c>
      <c r="N41" s="143">
        <f t="shared" si="34"/>
        <v>34999.999998000007</v>
      </c>
      <c r="O41" s="142">
        <f t="shared" si="34"/>
        <v>142850.07999999999</v>
      </c>
      <c r="P41" s="143">
        <f t="shared" si="34"/>
        <v>89999.999985999995</v>
      </c>
      <c r="Q41" s="142">
        <f t="shared" si="34"/>
        <v>398393.38</v>
      </c>
      <c r="R41" s="143">
        <f t="shared" si="34"/>
        <v>542599.99976899975</v>
      </c>
      <c r="S41" s="142">
        <f t="shared" si="34"/>
        <v>9558.3000000000011</v>
      </c>
      <c r="T41" s="143">
        <f t="shared" si="34"/>
        <v>29999.999985000002</v>
      </c>
      <c r="U41" s="142">
        <f t="shared" si="34"/>
        <v>407951.68</v>
      </c>
      <c r="V41" s="143">
        <f t="shared" si="34"/>
        <v>572599.99975399987</v>
      </c>
      <c r="W41" s="179" t="s">
        <v>17</v>
      </c>
      <c r="X41" s="125"/>
      <c r="Y41" s="126"/>
      <c r="Z41" s="127"/>
    </row>
    <row r="42" spans="1:26" ht="19.25" customHeight="1" thickBot="1">
      <c r="A42" s="254" t="s">
        <v>117</v>
      </c>
      <c r="B42" s="259"/>
      <c r="C42" s="250">
        <f t="shared" ref="C42:T42" ca="1" si="36">IF(MONTH($H$1)&lt;&gt;MONTH(TODAY()),C41,SUM(C5:C6,C8:C14,C16:C22,C24:C30,C32:C38,C40)/DAY(TODAY())*DAY(DATE(YEAR($H$1),MONTH($H$1)+1,1)-1))</f>
        <v>70003.600000000006</v>
      </c>
      <c r="D42" s="251">
        <f t="shared" ca="1" si="36"/>
        <v>114999.999989</v>
      </c>
      <c r="E42" s="250">
        <f t="shared" ca="1" si="36"/>
        <v>151248</v>
      </c>
      <c r="F42" s="251">
        <f t="shared" ca="1" si="36"/>
        <v>164999.99984</v>
      </c>
      <c r="G42" s="250">
        <f t="shared" ca="1" si="36"/>
        <v>17636</v>
      </c>
      <c r="H42" s="251">
        <f t="shared" ca="1" si="36"/>
        <v>34999.999998000007</v>
      </c>
      <c r="I42" s="250">
        <f t="shared" ref="I42:J42" ca="1" si="37">IF(MONTH($H$1)&lt;&gt;MONTH(TODAY()),I41,SUM(I5:I6,I8:I14,I16:I22,I24:I30,I32:I38,I40)/DAY(TODAY())*DAY(DATE(YEAR($H$1),MONTH($H$1)+1,1)-1))</f>
        <v>150</v>
      </c>
      <c r="J42" s="251">
        <f t="shared" ca="1" si="37"/>
        <v>11599.999988000001</v>
      </c>
      <c r="K42" s="250">
        <f t="shared" ca="1" si="36"/>
        <v>14280.5</v>
      </c>
      <c r="L42" s="251">
        <f t="shared" ca="1" si="36"/>
        <v>90999.999970000004</v>
      </c>
      <c r="M42" s="250">
        <f t="shared" ca="1" si="36"/>
        <v>2225.2000000000003</v>
      </c>
      <c r="N42" s="251">
        <f t="shared" ca="1" si="36"/>
        <v>34999.999998000007</v>
      </c>
      <c r="O42" s="250">
        <f t="shared" ca="1" si="36"/>
        <v>142850.07999999999</v>
      </c>
      <c r="P42" s="251">
        <f t="shared" ca="1" si="36"/>
        <v>89999.999985999995</v>
      </c>
      <c r="Q42" s="250">
        <f t="shared" ca="1" si="36"/>
        <v>398393.38</v>
      </c>
      <c r="R42" s="251">
        <f t="shared" ca="1" si="36"/>
        <v>542599.99976899975</v>
      </c>
      <c r="S42" s="250">
        <f t="shared" ca="1" si="36"/>
        <v>9558.3000000000011</v>
      </c>
      <c r="T42" s="251">
        <f t="shared" ca="1" si="36"/>
        <v>29999.999985000002</v>
      </c>
      <c r="U42" s="250">
        <f t="shared" ref="U42:V42" ca="1" si="38">IF(MONTH($H$1)&lt;&gt;MONTH(TODAY()),U41,SUM(U6:U9,U11:U17,U19:U25,U27:U33,U35:U39)/DAY(TODAY())*DAY(DATE(YEAR($H$1),MONTH($H$1)+1,1)-1))</f>
        <v>407951.68</v>
      </c>
      <c r="V42" s="251">
        <f t="shared" ca="1" si="38"/>
        <v>572599.99975399987</v>
      </c>
      <c r="W42" s="254" t="s">
        <v>117</v>
      </c>
      <c r="X42" s="255"/>
      <c r="Y42" s="256"/>
      <c r="Z42" s="201"/>
    </row>
    <row r="43" spans="1:26" ht="19.5" customHeight="1" thickBot="1">
      <c r="A43" s="257" t="s">
        <v>29</v>
      </c>
      <c r="B43" s="258"/>
      <c r="C43" s="76">
        <f t="shared" ref="C43:V43" si="39">C41/31</f>
        <v>2258.1806451612906</v>
      </c>
      <c r="D43" s="77">
        <f t="shared" si="39"/>
        <v>3709.6774190000001</v>
      </c>
      <c r="E43" s="76">
        <f t="shared" si="39"/>
        <v>4878.9677419354839</v>
      </c>
      <c r="F43" s="77">
        <f t="shared" si="39"/>
        <v>5322.5806400000001</v>
      </c>
      <c r="G43" s="76">
        <f t="shared" si="39"/>
        <v>568.90322580645159</v>
      </c>
      <c r="H43" s="77">
        <f t="shared" si="39"/>
        <v>1129.0322580000002</v>
      </c>
      <c r="I43" s="76">
        <f t="shared" ref="I43:J43" si="40">I41/31</f>
        <v>4.838709677419355</v>
      </c>
      <c r="J43" s="77">
        <f t="shared" si="40"/>
        <v>374.19354800000002</v>
      </c>
      <c r="K43" s="76">
        <f t="shared" si="39"/>
        <v>460.66129032258067</v>
      </c>
      <c r="L43" s="77">
        <f t="shared" si="39"/>
        <v>2935.48387</v>
      </c>
      <c r="M43" s="76">
        <f t="shared" si="39"/>
        <v>71.780645161290337</v>
      </c>
      <c r="N43" s="77">
        <f t="shared" si="39"/>
        <v>1129.0322580000002</v>
      </c>
      <c r="O43" s="76">
        <f t="shared" si="39"/>
        <v>4608.0670967741935</v>
      </c>
      <c r="P43" s="77">
        <f t="shared" si="39"/>
        <v>2903.2258059999999</v>
      </c>
      <c r="Q43" s="76">
        <f t="shared" si="39"/>
        <v>12851.39935483871</v>
      </c>
      <c r="R43" s="77">
        <f t="shared" si="39"/>
        <v>17503.225798999993</v>
      </c>
      <c r="S43" s="76">
        <f t="shared" si="39"/>
        <v>308.33225806451617</v>
      </c>
      <c r="T43" s="77">
        <f t="shared" si="39"/>
        <v>967.74193500000013</v>
      </c>
      <c r="U43" s="262">
        <f t="shared" si="39"/>
        <v>13159.731612903226</v>
      </c>
      <c r="V43" s="263">
        <f t="shared" si="39"/>
        <v>18470.967733999994</v>
      </c>
      <c r="W43" s="253" t="s">
        <v>18</v>
      </c>
      <c r="X43" s="122"/>
      <c r="Y43" s="123"/>
      <c r="Z43" s="124"/>
    </row>
    <row r="44" spans="1:26" ht="20" customHeight="1">
      <c r="A44" s="84" t="s">
        <v>19</v>
      </c>
      <c r="B44" s="85"/>
      <c r="C44" s="86">
        <f>SUM(C41-D41)</f>
        <v>-44996.399988999998</v>
      </c>
      <c r="D44" s="87"/>
      <c r="E44" s="86">
        <f>SUM(E41-F41)</f>
        <v>-13751.999840000004</v>
      </c>
      <c r="F44" s="87"/>
      <c r="G44" s="86">
        <f>SUM(G41-H41)</f>
        <v>-17363.999998000007</v>
      </c>
      <c r="H44" s="87"/>
      <c r="I44" s="86">
        <f>SUM(I41-J41)</f>
        <v>-11449.999988000001</v>
      </c>
      <c r="J44" s="87"/>
      <c r="K44" s="86">
        <f>SUM(K41-L41)</f>
        <v>-76719.499970000004</v>
      </c>
      <c r="L44" s="87"/>
      <c r="M44" s="86">
        <f>SUM(M41-N41)</f>
        <v>-32774.79999800001</v>
      </c>
      <c r="N44" s="87"/>
      <c r="O44" s="86">
        <f>SUM(O41-P41)</f>
        <v>52850.080013999992</v>
      </c>
      <c r="P44" s="87"/>
      <c r="Q44" s="120">
        <f>SUM(Q41-R41)</f>
        <v>-144206.61976899975</v>
      </c>
      <c r="R44" s="87"/>
      <c r="S44" s="86">
        <f>SUM(S41-T41)</f>
        <v>-20441.699984999999</v>
      </c>
      <c r="T44" s="87"/>
      <c r="U44" s="137">
        <f>SUM(U41-V41)</f>
        <v>-164648.31975399988</v>
      </c>
      <c r="V44" s="138"/>
      <c r="Y44" s="2"/>
      <c r="Z44" s="2"/>
    </row>
    <row r="45" spans="1:26" ht="20" customHeight="1" thickBot="1">
      <c r="A45" s="90" t="s">
        <v>20</v>
      </c>
      <c r="B45" s="91"/>
      <c r="C45" s="119">
        <f>SUM(100/D41*C41)</f>
        <v>60.872695657996523</v>
      </c>
      <c r="D45" s="93"/>
      <c r="E45" s="119">
        <f>SUM(100/F41*E41)</f>
        <v>91.665454634342268</v>
      </c>
      <c r="F45" s="93"/>
      <c r="G45" s="119">
        <f>SUM(100/H41*G41)</f>
        <v>50.388571431450764</v>
      </c>
      <c r="H45" s="93"/>
      <c r="I45" s="119">
        <f>SUM(100/J41*I41)</f>
        <v>1.2931034496135549</v>
      </c>
      <c r="J45" s="93"/>
      <c r="K45" s="119">
        <f>SUM(100/L41*K41)</f>
        <v>15.692857148030612</v>
      </c>
      <c r="L45" s="93"/>
      <c r="M45" s="119">
        <f>SUM(100/N41*M41)</f>
        <v>6.3577142860775835</v>
      </c>
      <c r="N45" s="93"/>
      <c r="O45" s="119">
        <f>SUM(100/P41*O41)</f>
        <v>158.72231113580125</v>
      </c>
      <c r="P45" s="93"/>
      <c r="Q45" s="121">
        <f>SUM(100/R41*Q41)</f>
        <v>73.423033573462476</v>
      </c>
      <c r="R45" s="93"/>
      <c r="S45" s="119">
        <f>SUM(100/T41*S41)</f>
        <v>31.861000015930504</v>
      </c>
      <c r="T45" s="93"/>
      <c r="U45" s="139">
        <f>SUM(100/V41*U41)</f>
        <v>71.245490774583303</v>
      </c>
      <c r="V45" s="140"/>
      <c r="Y45" s="2"/>
      <c r="Z45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45"/>
  <sheetViews>
    <sheetView topLeftCell="A7" zoomScale="85" zoomScaleNormal="85" workbookViewId="0">
      <selection activeCell="A40" sqref="A40:XFD40"/>
    </sheetView>
  </sheetViews>
  <sheetFormatPr baseColWidth="10" defaultColWidth="11.5" defaultRowHeight="15"/>
  <cols>
    <col min="1" max="1" width="9.1640625" style="4" customWidth="1"/>
    <col min="2" max="2" width="9.1640625" style="2" customWidth="1"/>
    <col min="3" max="3" width="11.6640625" style="2" customWidth="1"/>
    <col min="4" max="4" width="12.33203125" style="2" bestFit="1" customWidth="1"/>
    <col min="5" max="5" width="11.6640625" style="2" customWidth="1"/>
    <col min="6" max="6" width="14.1640625" style="2" bestFit="1" customWidth="1"/>
    <col min="7" max="7" width="11.6640625" style="6" customWidth="1"/>
    <col min="8" max="8" width="12.33203125" style="6" bestFit="1" customWidth="1"/>
    <col min="9" max="9" width="11.6640625" style="6" customWidth="1"/>
    <col min="10" max="10" width="12.33203125" style="6" bestFit="1" customWidth="1"/>
    <col min="11" max="11" width="11.6640625" style="2" customWidth="1"/>
    <col min="12" max="12" width="12.33203125" style="2" bestFit="1" customWidth="1"/>
    <col min="13" max="13" width="11.6640625" style="2" customWidth="1"/>
    <col min="14" max="14" width="12.33203125" style="2" bestFit="1" customWidth="1"/>
    <col min="15" max="15" width="11.6640625" style="2" customWidth="1"/>
    <col min="16" max="16" width="12.33203125" style="2" bestFit="1" customWidth="1"/>
    <col min="17" max="17" width="12.6640625" style="2" customWidth="1"/>
    <col min="18" max="18" width="14.1640625" style="2" bestFit="1" customWidth="1"/>
    <col min="19" max="19" width="11.6640625" style="2" customWidth="1"/>
    <col min="20" max="20" width="12.33203125" style="2" bestFit="1" customWidth="1"/>
    <col min="21" max="21" width="13.33203125" style="2" bestFit="1" customWidth="1"/>
    <col min="22" max="22" width="14.1640625" style="2" bestFit="1" customWidth="1"/>
    <col min="23" max="23" width="27" style="2" bestFit="1" customWidth="1"/>
    <col min="24" max="24" width="6.1640625" style="2" bestFit="1" customWidth="1"/>
    <col min="25" max="25" width="5.1640625" style="4" customWidth="1"/>
    <col min="26" max="26" width="20.6640625" style="4" customWidth="1"/>
    <col min="27" max="16384" width="11.5" style="2"/>
  </cols>
  <sheetData>
    <row r="1" spans="1:26" ht="34.25" customHeight="1">
      <c r="A1" s="128" t="s">
        <v>122</v>
      </c>
      <c r="G1" s="2"/>
      <c r="H1" s="343">
        <v>44348</v>
      </c>
      <c r="I1" s="343"/>
      <c r="J1" s="343"/>
      <c r="K1" s="343"/>
    </row>
    <row r="2" spans="1:26" ht="19" thickBot="1">
      <c r="A2" s="129"/>
    </row>
    <row r="3" spans="1:26" s="8" customFormat="1" ht="36" customHeight="1" thickBot="1">
      <c r="A3" s="7"/>
      <c r="C3" s="344" t="s">
        <v>21</v>
      </c>
      <c r="D3" s="345"/>
      <c r="E3" s="344" t="s">
        <v>24</v>
      </c>
      <c r="F3" s="345"/>
      <c r="G3" s="344" t="s">
        <v>25</v>
      </c>
      <c r="H3" s="345"/>
      <c r="I3" s="344" t="s">
        <v>118</v>
      </c>
      <c r="J3" s="345"/>
      <c r="K3" s="344" t="s">
        <v>26</v>
      </c>
      <c r="L3" s="345"/>
      <c r="M3" s="344" t="s">
        <v>31</v>
      </c>
      <c r="N3" s="345"/>
      <c r="O3" s="352" t="s">
        <v>2</v>
      </c>
      <c r="P3" s="352"/>
      <c r="Q3" s="346" t="s">
        <v>30</v>
      </c>
      <c r="R3" s="347"/>
      <c r="S3" s="344" t="s">
        <v>27</v>
      </c>
      <c r="T3" s="345"/>
      <c r="U3" s="348" t="s">
        <v>28</v>
      </c>
      <c r="V3" s="349"/>
      <c r="W3" s="344" t="s">
        <v>0</v>
      </c>
      <c r="X3" s="352"/>
      <c r="Y3" s="352"/>
      <c r="Z3" s="345"/>
    </row>
    <row r="4" spans="1:26" s="4" customFormat="1" ht="18.5" customHeight="1">
      <c r="A4" s="130" t="s">
        <v>1</v>
      </c>
      <c r="B4" s="10"/>
      <c r="C4" s="11" t="s">
        <v>23</v>
      </c>
      <c r="D4" s="12" t="s">
        <v>22</v>
      </c>
      <c r="E4" s="11" t="s">
        <v>23</v>
      </c>
      <c r="F4" s="12" t="s">
        <v>22</v>
      </c>
      <c r="G4" s="11" t="s">
        <v>23</v>
      </c>
      <c r="H4" s="12" t="s">
        <v>22</v>
      </c>
      <c r="I4" s="11" t="s">
        <v>23</v>
      </c>
      <c r="J4" s="12" t="s">
        <v>22</v>
      </c>
      <c r="K4" s="11" t="s">
        <v>23</v>
      </c>
      <c r="L4" s="12" t="s">
        <v>22</v>
      </c>
      <c r="M4" s="11" t="s">
        <v>23</v>
      </c>
      <c r="N4" s="12" t="s">
        <v>22</v>
      </c>
      <c r="O4" s="101" t="s">
        <v>23</v>
      </c>
      <c r="P4" s="12" t="s">
        <v>22</v>
      </c>
      <c r="Q4" s="101" t="s">
        <v>23</v>
      </c>
      <c r="R4" s="12" t="s">
        <v>22</v>
      </c>
      <c r="S4" s="11" t="s">
        <v>23</v>
      </c>
      <c r="T4" s="12" t="s">
        <v>22</v>
      </c>
      <c r="U4" s="133" t="s">
        <v>23</v>
      </c>
      <c r="V4" s="134" t="s">
        <v>22</v>
      </c>
      <c r="W4" s="13" t="s">
        <v>3</v>
      </c>
      <c r="X4" s="350" t="s">
        <v>4</v>
      </c>
      <c r="Y4" s="351"/>
      <c r="Z4" s="14" t="s">
        <v>5</v>
      </c>
    </row>
    <row r="5" spans="1:26" ht="18.5" customHeight="1">
      <c r="A5" s="49">
        <v>1</v>
      </c>
      <c r="B5" s="16" t="s">
        <v>14</v>
      </c>
      <c r="C5" s="17">
        <v>3672.2</v>
      </c>
      <c r="D5" s="18">
        <v>2833.333333</v>
      </c>
      <c r="E5" s="17">
        <v>11755.5</v>
      </c>
      <c r="F5" s="19">
        <v>8666.6666659999992</v>
      </c>
      <c r="G5" s="20">
        <v>1534.2</v>
      </c>
      <c r="H5" s="19">
        <v>1666.6666660000001</v>
      </c>
      <c r="I5" s="20">
        <v>0</v>
      </c>
      <c r="J5" s="19">
        <v>993.33333300000004</v>
      </c>
      <c r="K5" s="17">
        <v>0</v>
      </c>
      <c r="L5" s="18">
        <v>2586.6666660000001</v>
      </c>
      <c r="M5" s="17">
        <v>0</v>
      </c>
      <c r="N5" s="18">
        <v>1100</v>
      </c>
      <c r="O5" s="17">
        <v>4738</v>
      </c>
      <c r="P5" s="18">
        <v>3713.333333</v>
      </c>
      <c r="Q5" s="112">
        <f t="shared" ref="Q5:Q7" si="0">SUM(C5+E5+G5+I5+K5+M5+O5)</f>
        <v>21699.9</v>
      </c>
      <c r="R5" s="110">
        <f t="shared" ref="R5:R7" si="1">SUM(D5+F5+H5+J5+L5+N5+P5)</f>
        <v>21559.999996999999</v>
      </c>
      <c r="S5" s="17">
        <v>1943.6</v>
      </c>
      <c r="T5" s="18">
        <v>2000</v>
      </c>
      <c r="U5" s="135">
        <f t="shared" ref="U5:V10" si="2">SUM(Q5+S5)</f>
        <v>23643.5</v>
      </c>
      <c r="V5" s="136">
        <f t="shared" si="2"/>
        <v>23559.999996999999</v>
      </c>
      <c r="W5" s="47" t="s">
        <v>128</v>
      </c>
      <c r="X5" s="48">
        <v>20</v>
      </c>
      <c r="Y5" s="23" t="s">
        <v>8</v>
      </c>
      <c r="Z5" s="24"/>
    </row>
    <row r="6" spans="1:26" ht="18.5" customHeight="1">
      <c r="A6" s="49">
        <f t="shared" ref="A6:A10" si="3">SUM(A5+1)</f>
        <v>2</v>
      </c>
      <c r="B6" s="16" t="s">
        <v>15</v>
      </c>
      <c r="C6" s="17">
        <v>2861.9</v>
      </c>
      <c r="D6" s="18">
        <v>2833.333333</v>
      </c>
      <c r="E6" s="17">
        <v>4589.3999999999996</v>
      </c>
      <c r="F6" s="19">
        <v>8666.6666659999992</v>
      </c>
      <c r="G6" s="20">
        <v>879.8</v>
      </c>
      <c r="H6" s="19">
        <v>1666.6666660000001</v>
      </c>
      <c r="I6" s="20">
        <v>0</v>
      </c>
      <c r="J6" s="19">
        <v>993.33333300000004</v>
      </c>
      <c r="K6" s="17">
        <v>2775.6</v>
      </c>
      <c r="L6" s="18">
        <v>2586.6666660000001</v>
      </c>
      <c r="M6" s="17">
        <v>616.1</v>
      </c>
      <c r="N6" s="18">
        <v>1100</v>
      </c>
      <c r="O6" s="17">
        <v>4137.2</v>
      </c>
      <c r="P6" s="18">
        <v>3713.333333</v>
      </c>
      <c r="Q6" s="112">
        <f t="shared" si="0"/>
        <v>15860</v>
      </c>
      <c r="R6" s="110">
        <f t="shared" si="1"/>
        <v>21559.999996999999</v>
      </c>
      <c r="S6" s="17">
        <v>461</v>
      </c>
      <c r="T6" s="18">
        <v>2000</v>
      </c>
      <c r="U6" s="135">
        <f t="shared" si="2"/>
        <v>16321</v>
      </c>
      <c r="V6" s="136">
        <f t="shared" si="2"/>
        <v>23559.999996999999</v>
      </c>
      <c r="W6" s="47" t="s">
        <v>137</v>
      </c>
      <c r="X6" s="48">
        <v>18</v>
      </c>
      <c r="Y6" s="23" t="s">
        <v>8</v>
      </c>
      <c r="Z6" s="24"/>
    </row>
    <row r="7" spans="1:26" ht="18.5" customHeight="1">
      <c r="A7" s="49">
        <f t="shared" si="3"/>
        <v>3</v>
      </c>
      <c r="B7" s="16" t="s">
        <v>16</v>
      </c>
      <c r="C7" s="17">
        <v>1116.5999999999999</v>
      </c>
      <c r="D7" s="18">
        <v>2833.333333</v>
      </c>
      <c r="E7" s="17">
        <v>14412</v>
      </c>
      <c r="F7" s="19">
        <v>8666.6666659999992</v>
      </c>
      <c r="G7" s="20">
        <v>1435.8</v>
      </c>
      <c r="H7" s="19">
        <v>1666.6666660000001</v>
      </c>
      <c r="I7" s="20">
        <v>0</v>
      </c>
      <c r="J7" s="19">
        <v>993.33333300000004</v>
      </c>
      <c r="K7" s="17">
        <v>0</v>
      </c>
      <c r="L7" s="18">
        <v>2586.6666660000001</v>
      </c>
      <c r="M7" s="17">
        <v>0</v>
      </c>
      <c r="N7" s="18">
        <v>1100</v>
      </c>
      <c r="O7" s="17">
        <v>4332.8999999999996</v>
      </c>
      <c r="P7" s="18">
        <v>3713.333333</v>
      </c>
      <c r="Q7" s="112">
        <f t="shared" si="0"/>
        <v>21297.300000000003</v>
      </c>
      <c r="R7" s="110">
        <f t="shared" si="1"/>
        <v>21559.999996999999</v>
      </c>
      <c r="S7" s="17">
        <v>1626.8</v>
      </c>
      <c r="T7" s="18">
        <v>2000</v>
      </c>
      <c r="U7" s="135">
        <f t="shared" si="2"/>
        <v>22924.100000000002</v>
      </c>
      <c r="V7" s="136">
        <f t="shared" si="2"/>
        <v>23559.999996999999</v>
      </c>
      <c r="W7" s="47" t="s">
        <v>128</v>
      </c>
      <c r="X7" s="48">
        <v>20</v>
      </c>
      <c r="Y7" s="23" t="s">
        <v>8</v>
      </c>
      <c r="Z7" s="24"/>
    </row>
    <row r="8" spans="1:26" s="45" customFormat="1" ht="18.5" customHeight="1">
      <c r="A8" s="49">
        <f t="shared" si="3"/>
        <v>4</v>
      </c>
      <c r="B8" s="16" t="s">
        <v>7</v>
      </c>
      <c r="C8" s="17">
        <v>3058.4</v>
      </c>
      <c r="D8" s="18">
        <v>2833.333333</v>
      </c>
      <c r="E8" s="17">
        <v>12899.2</v>
      </c>
      <c r="F8" s="19">
        <v>8666.6666659999992</v>
      </c>
      <c r="G8" s="20">
        <v>883.7</v>
      </c>
      <c r="H8" s="19">
        <v>1666.6666660000001</v>
      </c>
      <c r="I8" s="20">
        <v>0</v>
      </c>
      <c r="J8" s="19">
        <v>993.33333300000004</v>
      </c>
      <c r="K8" s="17">
        <v>513.9</v>
      </c>
      <c r="L8" s="18">
        <v>2586.6666660000001</v>
      </c>
      <c r="M8" s="17">
        <v>0</v>
      </c>
      <c r="N8" s="18">
        <v>1100</v>
      </c>
      <c r="O8" s="17">
        <v>5772.3</v>
      </c>
      <c r="P8" s="18">
        <v>3713.333333</v>
      </c>
      <c r="Q8" s="112">
        <f>SUM(C8+E8+G8+I8+K8+M8+O8)</f>
        <v>23127.5</v>
      </c>
      <c r="R8" s="110">
        <f>SUM(D8+F8+H8+J8+L8+N8+P8)</f>
        <v>21559.999996999999</v>
      </c>
      <c r="S8" s="17">
        <v>318.89999999999998</v>
      </c>
      <c r="T8" s="18">
        <v>2000</v>
      </c>
      <c r="U8" s="135">
        <f t="shared" si="2"/>
        <v>23446.400000000001</v>
      </c>
      <c r="V8" s="136">
        <f t="shared" si="2"/>
        <v>23559.999996999999</v>
      </c>
      <c r="W8" s="47" t="s">
        <v>137</v>
      </c>
      <c r="X8" s="48">
        <v>20</v>
      </c>
      <c r="Y8" s="23" t="s">
        <v>8</v>
      </c>
      <c r="Z8" s="24"/>
    </row>
    <row r="9" spans="1:26" ht="18.5" customHeight="1">
      <c r="A9" s="25">
        <f t="shared" si="3"/>
        <v>5</v>
      </c>
      <c r="B9" s="26" t="s">
        <v>9</v>
      </c>
      <c r="C9" s="27">
        <v>5434.3</v>
      </c>
      <c r="D9" s="28">
        <v>2833.333333</v>
      </c>
      <c r="E9" s="27">
        <v>938.2</v>
      </c>
      <c r="F9" s="29">
        <v>8666.6666659999992</v>
      </c>
      <c r="G9" s="30">
        <v>731.6</v>
      </c>
      <c r="H9" s="29">
        <v>1666.6666660000001</v>
      </c>
      <c r="I9" s="30">
        <v>408</v>
      </c>
      <c r="J9" s="29">
        <v>993.33333300000004</v>
      </c>
      <c r="K9" s="27">
        <v>5966.9</v>
      </c>
      <c r="L9" s="28">
        <v>2586.6666660000001</v>
      </c>
      <c r="M9" s="27">
        <v>0</v>
      </c>
      <c r="N9" s="28">
        <v>1100</v>
      </c>
      <c r="O9" s="27">
        <v>4464.2</v>
      </c>
      <c r="P9" s="28">
        <v>3713.333333</v>
      </c>
      <c r="Q9" s="268">
        <f>SUM(C9+E9+G9+I9+K9+M9+O9)</f>
        <v>17943.2</v>
      </c>
      <c r="R9" s="111">
        <f t="shared" ref="R9:R10" si="4">SUM(D9+F9+H9+J9+L9+N9+P9)</f>
        <v>21559.999996999999</v>
      </c>
      <c r="S9" s="27">
        <v>0</v>
      </c>
      <c r="T9" s="28">
        <v>2000</v>
      </c>
      <c r="U9" s="114">
        <f t="shared" si="2"/>
        <v>17943.2</v>
      </c>
      <c r="V9" s="118">
        <f t="shared" si="2"/>
        <v>23559.999996999999</v>
      </c>
      <c r="W9" s="31" t="s">
        <v>126</v>
      </c>
      <c r="X9" s="32">
        <v>16</v>
      </c>
      <c r="Y9" s="33" t="s">
        <v>8</v>
      </c>
      <c r="Z9" s="34"/>
    </row>
    <row r="10" spans="1:26" ht="18.5" customHeight="1">
      <c r="A10" s="25">
        <f t="shared" si="3"/>
        <v>6</v>
      </c>
      <c r="B10" s="26" t="s">
        <v>10</v>
      </c>
      <c r="C10" s="27">
        <v>5750.5</v>
      </c>
      <c r="D10" s="28">
        <v>2833.333333</v>
      </c>
      <c r="E10" s="27">
        <v>7329.8</v>
      </c>
      <c r="F10" s="29">
        <v>8666.6666659999992</v>
      </c>
      <c r="G10" s="30">
        <v>805.3</v>
      </c>
      <c r="H10" s="29">
        <v>1666.6666660000001</v>
      </c>
      <c r="I10" s="30">
        <v>0</v>
      </c>
      <c r="J10" s="29">
        <v>993.33333300000004</v>
      </c>
      <c r="K10" s="27">
        <v>2782.7</v>
      </c>
      <c r="L10" s="28">
        <v>2586.6666660000001</v>
      </c>
      <c r="M10" s="27">
        <v>0</v>
      </c>
      <c r="N10" s="28">
        <v>1100</v>
      </c>
      <c r="O10" s="27">
        <v>1893.2</v>
      </c>
      <c r="P10" s="28">
        <v>3713.333333</v>
      </c>
      <c r="Q10" s="268">
        <f>SUM(C10+E10+G10+I10+K10+M10+O10)</f>
        <v>18561.5</v>
      </c>
      <c r="R10" s="111">
        <f t="shared" si="4"/>
        <v>21559.999996999999</v>
      </c>
      <c r="S10" s="27">
        <v>0</v>
      </c>
      <c r="T10" s="28">
        <v>2000</v>
      </c>
      <c r="U10" s="114">
        <f t="shared" si="2"/>
        <v>18561.5</v>
      </c>
      <c r="V10" s="118">
        <f t="shared" si="2"/>
        <v>23559.999996999999</v>
      </c>
      <c r="W10" s="31" t="s">
        <v>137</v>
      </c>
      <c r="X10" s="32">
        <v>18</v>
      </c>
      <c r="Y10" s="33" t="s">
        <v>8</v>
      </c>
      <c r="Z10" s="34"/>
    </row>
    <row r="11" spans="1:26" ht="18.5" customHeight="1">
      <c r="A11" s="35" t="s">
        <v>11</v>
      </c>
      <c r="B11" s="36">
        <v>23</v>
      </c>
      <c r="C11" s="37">
        <f t="shared" ref="C11:V11" si="5">SUM(C5:C10)</f>
        <v>21893.9</v>
      </c>
      <c r="D11" s="38">
        <f t="shared" si="5"/>
        <v>16999.999997999999</v>
      </c>
      <c r="E11" s="37">
        <f t="shared" si="5"/>
        <v>51924.100000000006</v>
      </c>
      <c r="F11" s="38">
        <f t="shared" si="5"/>
        <v>51999.999995999991</v>
      </c>
      <c r="G11" s="37">
        <f t="shared" si="5"/>
        <v>6270.4000000000005</v>
      </c>
      <c r="H11" s="38">
        <f t="shared" si="5"/>
        <v>9999.9999960000023</v>
      </c>
      <c r="I11" s="37">
        <f t="shared" ref="I11:J11" si="6">SUM(I5:I10)</f>
        <v>408</v>
      </c>
      <c r="J11" s="38">
        <f t="shared" si="6"/>
        <v>5959.9999980000011</v>
      </c>
      <c r="K11" s="37">
        <f t="shared" si="5"/>
        <v>12039.099999999999</v>
      </c>
      <c r="L11" s="38">
        <f t="shared" si="5"/>
        <v>15519.999996000002</v>
      </c>
      <c r="M11" s="37">
        <f t="shared" si="5"/>
        <v>616.1</v>
      </c>
      <c r="N11" s="38">
        <f t="shared" si="5"/>
        <v>6600</v>
      </c>
      <c r="O11" s="37">
        <f t="shared" si="5"/>
        <v>25337.800000000003</v>
      </c>
      <c r="P11" s="38">
        <f t="shared" si="5"/>
        <v>22279.999997999999</v>
      </c>
      <c r="Q11" s="37">
        <f t="shared" si="5"/>
        <v>118489.40000000001</v>
      </c>
      <c r="R11" s="38">
        <f t="shared" si="5"/>
        <v>129359.99998200001</v>
      </c>
      <c r="S11" s="37">
        <f t="shared" si="5"/>
        <v>4350.2999999999993</v>
      </c>
      <c r="T11" s="38">
        <f t="shared" si="5"/>
        <v>12000</v>
      </c>
      <c r="U11" s="37">
        <f t="shared" si="5"/>
        <v>122839.7</v>
      </c>
      <c r="V11" s="38">
        <f t="shared" si="5"/>
        <v>141359.99998200001</v>
      </c>
      <c r="W11" s="41" t="s">
        <v>12</v>
      </c>
      <c r="X11" s="42">
        <f>SUM(X5:X10)/6</f>
        <v>18.666666666666668</v>
      </c>
      <c r="Y11" s="43" t="s">
        <v>8</v>
      </c>
      <c r="Z11" s="44"/>
    </row>
    <row r="12" spans="1:26" ht="18.5" customHeight="1">
      <c r="A12" s="46">
        <f>SUM(A10+1)</f>
        <v>7</v>
      </c>
      <c r="B12" s="16" t="s">
        <v>13</v>
      </c>
      <c r="C12" s="51">
        <v>3624.5</v>
      </c>
      <c r="D12" s="18">
        <v>2833.333333</v>
      </c>
      <c r="E12" s="51">
        <v>450.3</v>
      </c>
      <c r="F12" s="19">
        <v>8666.6666659999992</v>
      </c>
      <c r="G12" s="20">
        <v>152.69999999999999</v>
      </c>
      <c r="H12" s="19">
        <v>1666.6666660000001</v>
      </c>
      <c r="I12" s="20">
        <v>0</v>
      </c>
      <c r="J12" s="19">
        <v>993.33333300000004</v>
      </c>
      <c r="K12" s="17">
        <v>1776.8</v>
      </c>
      <c r="L12" s="104">
        <v>2586.6666660000001</v>
      </c>
      <c r="M12" s="17">
        <v>1857.3</v>
      </c>
      <c r="N12" s="18">
        <v>1100</v>
      </c>
      <c r="O12" s="17">
        <v>2810.7</v>
      </c>
      <c r="P12" s="18">
        <v>3713.333333</v>
      </c>
      <c r="Q12" s="112">
        <f t="shared" ref="Q12:Q15" si="7">SUM(C12+E12+G12+I12+K12+M12+O12)</f>
        <v>10672.3</v>
      </c>
      <c r="R12" s="110">
        <f t="shared" ref="R12:R15" si="8">SUM(D12+F12+H12+J12+L12+N12+P12)</f>
        <v>21559.999996999999</v>
      </c>
      <c r="S12" s="17">
        <v>0</v>
      </c>
      <c r="T12" s="18">
        <v>2000</v>
      </c>
      <c r="U12" s="135">
        <f t="shared" ref="U12:V18" si="9">SUM(Q12+S12)</f>
        <v>10672.3</v>
      </c>
      <c r="V12" s="136">
        <f t="shared" si="9"/>
        <v>23559.999996999999</v>
      </c>
      <c r="W12" s="47" t="s">
        <v>126</v>
      </c>
      <c r="X12" s="48">
        <v>16</v>
      </c>
      <c r="Y12" s="23" t="s">
        <v>8</v>
      </c>
      <c r="Z12" s="24"/>
    </row>
    <row r="13" spans="1:26" ht="18.5" customHeight="1">
      <c r="A13" s="49">
        <f>SUM(A12+1)</f>
        <v>8</v>
      </c>
      <c r="B13" s="16" t="s">
        <v>14</v>
      </c>
      <c r="C13" s="17">
        <v>3961.7</v>
      </c>
      <c r="D13" s="18">
        <v>2833.333333</v>
      </c>
      <c r="E13" s="17">
        <v>3141.9</v>
      </c>
      <c r="F13" s="19">
        <v>8666.6666659999992</v>
      </c>
      <c r="G13" s="20">
        <v>341.1</v>
      </c>
      <c r="H13" s="19">
        <v>1666.6666660000001</v>
      </c>
      <c r="I13" s="20">
        <v>0</v>
      </c>
      <c r="J13" s="19">
        <v>993.33333300000004</v>
      </c>
      <c r="K13" s="17">
        <v>1741.2</v>
      </c>
      <c r="L13" s="104">
        <v>2586.6666660000001</v>
      </c>
      <c r="M13" s="17">
        <v>901</v>
      </c>
      <c r="N13" s="18">
        <v>1100</v>
      </c>
      <c r="O13" s="17">
        <v>2397</v>
      </c>
      <c r="P13" s="18">
        <v>3713.333333</v>
      </c>
      <c r="Q13" s="112">
        <f t="shared" si="7"/>
        <v>12483.900000000001</v>
      </c>
      <c r="R13" s="110">
        <f t="shared" si="8"/>
        <v>21559.999996999999</v>
      </c>
      <c r="S13" s="17">
        <v>0</v>
      </c>
      <c r="T13" s="18">
        <v>2000</v>
      </c>
      <c r="U13" s="135">
        <f t="shared" si="9"/>
        <v>12483.900000000001</v>
      </c>
      <c r="V13" s="136">
        <f t="shared" si="9"/>
        <v>23559.999996999999</v>
      </c>
      <c r="W13" s="47" t="s">
        <v>127</v>
      </c>
      <c r="X13" s="48">
        <v>18</v>
      </c>
      <c r="Y13" s="23" t="s">
        <v>8</v>
      </c>
      <c r="Z13" s="24"/>
    </row>
    <row r="14" spans="1:26" ht="18.5" customHeight="1">
      <c r="A14" s="49">
        <f t="shared" ref="A14:A18" si="10">SUM(A13+1)</f>
        <v>9</v>
      </c>
      <c r="B14" s="16" t="s">
        <v>15</v>
      </c>
      <c r="C14" s="17">
        <v>251</v>
      </c>
      <c r="D14" s="18">
        <v>2833.333333</v>
      </c>
      <c r="E14" s="17">
        <v>7061.4</v>
      </c>
      <c r="F14" s="19">
        <v>8666.6666659999992</v>
      </c>
      <c r="G14" s="20">
        <v>212.9</v>
      </c>
      <c r="H14" s="19">
        <v>1666.6666660000001</v>
      </c>
      <c r="I14" s="20">
        <v>0</v>
      </c>
      <c r="J14" s="19">
        <v>993.33333300000004</v>
      </c>
      <c r="K14" s="17">
        <v>0</v>
      </c>
      <c r="L14" s="104">
        <v>2586.6666660000001</v>
      </c>
      <c r="M14" s="17">
        <v>5331.6</v>
      </c>
      <c r="N14" s="18">
        <v>1100</v>
      </c>
      <c r="O14" s="17">
        <v>1997.2</v>
      </c>
      <c r="P14" s="18">
        <v>3713.333333</v>
      </c>
      <c r="Q14" s="112">
        <f t="shared" si="7"/>
        <v>14854.1</v>
      </c>
      <c r="R14" s="110">
        <f t="shared" si="8"/>
        <v>21559.999996999999</v>
      </c>
      <c r="S14" s="17">
        <v>71.2</v>
      </c>
      <c r="T14" s="18">
        <v>2000</v>
      </c>
      <c r="U14" s="135">
        <f t="shared" si="9"/>
        <v>14925.300000000001</v>
      </c>
      <c r="V14" s="136">
        <f t="shared" si="9"/>
        <v>23559.999996999999</v>
      </c>
      <c r="W14" s="47" t="s">
        <v>127</v>
      </c>
      <c r="X14" s="48">
        <v>20</v>
      </c>
      <c r="Y14" s="23" t="s">
        <v>8</v>
      </c>
      <c r="Z14" s="24"/>
    </row>
    <row r="15" spans="1:26" ht="18.5" customHeight="1">
      <c r="A15" s="49">
        <f t="shared" si="10"/>
        <v>10</v>
      </c>
      <c r="B15" s="16" t="s">
        <v>16</v>
      </c>
      <c r="C15" s="17">
        <v>1717.4</v>
      </c>
      <c r="D15" s="18">
        <v>2833.333333</v>
      </c>
      <c r="E15" s="17">
        <v>9249</v>
      </c>
      <c r="F15" s="19">
        <v>8666.6666659999992</v>
      </c>
      <c r="G15" s="20">
        <v>1301.9000000000001</v>
      </c>
      <c r="H15" s="19">
        <v>1666.6666660000001</v>
      </c>
      <c r="I15" s="20">
        <v>0</v>
      </c>
      <c r="J15" s="19">
        <v>993.33333300000004</v>
      </c>
      <c r="K15" s="17">
        <v>0</v>
      </c>
      <c r="L15" s="104">
        <v>2586.6666660000001</v>
      </c>
      <c r="M15" s="17">
        <v>4944.2</v>
      </c>
      <c r="N15" s="18">
        <v>1100</v>
      </c>
      <c r="O15" s="17">
        <v>2431.3000000000002</v>
      </c>
      <c r="P15" s="18">
        <v>3713.333333</v>
      </c>
      <c r="Q15" s="112">
        <f t="shared" si="7"/>
        <v>19643.8</v>
      </c>
      <c r="R15" s="110">
        <f t="shared" si="8"/>
        <v>21559.999996999999</v>
      </c>
      <c r="S15" s="17">
        <v>1253.7</v>
      </c>
      <c r="T15" s="18">
        <v>2000</v>
      </c>
      <c r="U15" s="135">
        <f t="shared" si="9"/>
        <v>20897.5</v>
      </c>
      <c r="V15" s="136">
        <f t="shared" si="9"/>
        <v>23559.999996999999</v>
      </c>
      <c r="W15" s="47" t="s">
        <v>128</v>
      </c>
      <c r="X15" s="48">
        <v>24</v>
      </c>
      <c r="Y15" s="23" t="s">
        <v>8</v>
      </c>
      <c r="Z15" s="24"/>
    </row>
    <row r="16" spans="1:26" s="45" customFormat="1" ht="18.5" customHeight="1">
      <c r="A16" s="49">
        <f t="shared" si="10"/>
        <v>11</v>
      </c>
      <c r="B16" s="16" t="s">
        <v>7</v>
      </c>
      <c r="C16" s="17">
        <v>2270</v>
      </c>
      <c r="D16" s="18">
        <v>2833.333333</v>
      </c>
      <c r="E16" s="17">
        <v>12516.5</v>
      </c>
      <c r="F16" s="19">
        <v>8666.6666659999992</v>
      </c>
      <c r="G16" s="20">
        <v>1444.8</v>
      </c>
      <c r="H16" s="19">
        <v>1666.6666660000001</v>
      </c>
      <c r="I16" s="20">
        <v>3040.6</v>
      </c>
      <c r="J16" s="19">
        <v>993.33333300000004</v>
      </c>
      <c r="K16" s="17">
        <v>1344.8</v>
      </c>
      <c r="L16" s="104">
        <v>2586.6666660000001</v>
      </c>
      <c r="M16" s="17">
        <v>2427.9</v>
      </c>
      <c r="N16" s="18">
        <v>1100</v>
      </c>
      <c r="O16" s="17">
        <v>5923.2</v>
      </c>
      <c r="P16" s="18">
        <v>3713.333333</v>
      </c>
      <c r="Q16" s="112">
        <f>SUM(C16+E16+G16+I16+K16+M16+O16)</f>
        <v>28967.8</v>
      </c>
      <c r="R16" s="110">
        <f>SUM(D16+F16+H16+J16+L16+N16+P16)</f>
        <v>21559.999996999999</v>
      </c>
      <c r="S16" s="17">
        <v>2676</v>
      </c>
      <c r="T16" s="18">
        <v>2000</v>
      </c>
      <c r="U16" s="135">
        <f t="shared" si="9"/>
        <v>31643.8</v>
      </c>
      <c r="V16" s="136">
        <f t="shared" si="9"/>
        <v>23559.999996999999</v>
      </c>
      <c r="W16" s="47" t="s">
        <v>128</v>
      </c>
      <c r="X16" s="48">
        <v>26</v>
      </c>
      <c r="Y16" s="23" t="s">
        <v>8</v>
      </c>
      <c r="Z16" s="24"/>
    </row>
    <row r="17" spans="1:26" ht="18.5" customHeight="1">
      <c r="A17" s="25">
        <f t="shared" si="10"/>
        <v>12</v>
      </c>
      <c r="B17" s="26" t="s">
        <v>9</v>
      </c>
      <c r="C17" s="27">
        <v>3907.2</v>
      </c>
      <c r="D17" s="28">
        <v>2833.333333</v>
      </c>
      <c r="E17" s="27">
        <v>15967.5</v>
      </c>
      <c r="F17" s="29">
        <v>8666.6666659999992</v>
      </c>
      <c r="G17" s="30">
        <v>1715.5</v>
      </c>
      <c r="H17" s="29">
        <v>1666.6666660000001</v>
      </c>
      <c r="I17" s="30">
        <v>484.4</v>
      </c>
      <c r="J17" s="29">
        <v>993.33333300000004</v>
      </c>
      <c r="K17" s="27">
        <v>2925.6</v>
      </c>
      <c r="L17" s="105">
        <v>2586.6666660000001</v>
      </c>
      <c r="M17" s="27">
        <v>0</v>
      </c>
      <c r="N17" s="28">
        <v>1100</v>
      </c>
      <c r="O17" s="27">
        <v>6281.2</v>
      </c>
      <c r="P17" s="28">
        <v>3713.333333</v>
      </c>
      <c r="Q17" s="268">
        <f>SUM(C17+E17+G17+I17+K17+M17+O17)</f>
        <v>31281.4</v>
      </c>
      <c r="R17" s="111">
        <f t="shared" ref="R17:R18" si="11">SUM(D17+F17+H17+J17+L17+N17+P17)</f>
        <v>21559.999996999999</v>
      </c>
      <c r="S17" s="27">
        <v>4286.6000000000004</v>
      </c>
      <c r="T17" s="28">
        <v>2000</v>
      </c>
      <c r="U17" s="114">
        <f t="shared" si="9"/>
        <v>35568</v>
      </c>
      <c r="V17" s="118">
        <f t="shared" si="9"/>
        <v>23559.999996999999</v>
      </c>
      <c r="W17" s="31" t="s">
        <v>128</v>
      </c>
      <c r="X17" s="32">
        <v>26</v>
      </c>
      <c r="Y17" s="33" t="s">
        <v>8</v>
      </c>
      <c r="Z17" s="34"/>
    </row>
    <row r="18" spans="1:26" ht="18.5" customHeight="1">
      <c r="A18" s="25">
        <f t="shared" si="10"/>
        <v>13</v>
      </c>
      <c r="B18" s="26" t="s">
        <v>10</v>
      </c>
      <c r="C18" s="27">
        <v>3742.6</v>
      </c>
      <c r="D18" s="28">
        <v>2833.333333</v>
      </c>
      <c r="E18" s="27">
        <v>17126.5</v>
      </c>
      <c r="F18" s="29">
        <v>8666.6666659999992</v>
      </c>
      <c r="G18" s="30">
        <v>1522.9</v>
      </c>
      <c r="H18" s="29">
        <v>1666.6666660000001</v>
      </c>
      <c r="I18" s="30">
        <v>0</v>
      </c>
      <c r="J18" s="29">
        <v>993.33333300000004</v>
      </c>
      <c r="K18" s="27">
        <v>0</v>
      </c>
      <c r="L18" s="105">
        <v>2586.6666660000001</v>
      </c>
      <c r="M18" s="27">
        <v>0</v>
      </c>
      <c r="N18" s="28">
        <v>1100</v>
      </c>
      <c r="O18" s="27">
        <v>3701.4</v>
      </c>
      <c r="P18" s="28">
        <v>3713.333333</v>
      </c>
      <c r="Q18" s="268">
        <f>SUM(C18+E18+G18+I18+K18+M18+O18)</f>
        <v>26093.4</v>
      </c>
      <c r="R18" s="111">
        <f t="shared" si="11"/>
        <v>21559.999996999999</v>
      </c>
      <c r="S18" s="27">
        <v>6502.6</v>
      </c>
      <c r="T18" s="28">
        <v>2000</v>
      </c>
      <c r="U18" s="114">
        <f t="shared" si="9"/>
        <v>32596</v>
      </c>
      <c r="V18" s="118">
        <f t="shared" si="9"/>
        <v>23559.999996999999</v>
      </c>
      <c r="W18" s="31" t="s">
        <v>128</v>
      </c>
      <c r="X18" s="32">
        <v>26</v>
      </c>
      <c r="Y18" s="33" t="s">
        <v>8</v>
      </c>
      <c r="Z18" s="34"/>
    </row>
    <row r="19" spans="1:26" ht="18.5" customHeight="1">
      <c r="A19" s="35" t="s">
        <v>11</v>
      </c>
      <c r="B19" s="36">
        <f>SUM(B11+1)</f>
        <v>24</v>
      </c>
      <c r="C19" s="37">
        <f t="shared" ref="C19:V19" si="12">SUM(C12:C18)</f>
        <v>19474.399999999998</v>
      </c>
      <c r="D19" s="38">
        <f t="shared" si="12"/>
        <v>19833.333330999998</v>
      </c>
      <c r="E19" s="37">
        <f t="shared" si="12"/>
        <v>65513.1</v>
      </c>
      <c r="F19" s="39">
        <f t="shared" si="12"/>
        <v>60666.666661999989</v>
      </c>
      <c r="G19" s="40">
        <f t="shared" si="12"/>
        <v>6691.7999999999993</v>
      </c>
      <c r="H19" s="39">
        <f t="shared" si="12"/>
        <v>11666.666662000003</v>
      </c>
      <c r="I19" s="40">
        <f t="shared" ref="I19:J19" si="13">SUM(I12:I18)</f>
        <v>3525</v>
      </c>
      <c r="J19" s="39">
        <f t="shared" si="13"/>
        <v>6953.3333310000016</v>
      </c>
      <c r="K19" s="37">
        <f t="shared" si="12"/>
        <v>7788.4</v>
      </c>
      <c r="L19" s="38">
        <f t="shared" si="12"/>
        <v>18106.666662000003</v>
      </c>
      <c r="M19" s="37">
        <f t="shared" si="12"/>
        <v>15462</v>
      </c>
      <c r="N19" s="38">
        <f t="shared" si="12"/>
        <v>7700</v>
      </c>
      <c r="O19" s="37">
        <f t="shared" si="12"/>
        <v>25542.000000000004</v>
      </c>
      <c r="P19" s="38">
        <f t="shared" si="12"/>
        <v>25993.333330999998</v>
      </c>
      <c r="Q19" s="37">
        <f t="shared" si="12"/>
        <v>143996.70000000001</v>
      </c>
      <c r="R19" s="38">
        <f t="shared" si="12"/>
        <v>150919.99997900001</v>
      </c>
      <c r="S19" s="37">
        <f t="shared" si="12"/>
        <v>14790.1</v>
      </c>
      <c r="T19" s="38">
        <f t="shared" si="12"/>
        <v>14000</v>
      </c>
      <c r="U19" s="37">
        <f t="shared" si="12"/>
        <v>158786.79999999999</v>
      </c>
      <c r="V19" s="38">
        <f t="shared" si="12"/>
        <v>164919.99997900001</v>
      </c>
      <c r="W19" s="41" t="s">
        <v>12</v>
      </c>
      <c r="X19" s="42">
        <f>SUM(X12:X18)/7</f>
        <v>22.285714285714285</v>
      </c>
      <c r="Y19" s="43" t="s">
        <v>8</v>
      </c>
      <c r="Z19" s="44"/>
    </row>
    <row r="20" spans="1:26" ht="18.5" customHeight="1">
      <c r="A20" s="46">
        <f>SUM(A18+1)</f>
        <v>14</v>
      </c>
      <c r="B20" s="16" t="s">
        <v>13</v>
      </c>
      <c r="C20" s="17">
        <v>413.6</v>
      </c>
      <c r="D20" s="18">
        <v>2833.333333</v>
      </c>
      <c r="E20" s="17">
        <v>10622.3</v>
      </c>
      <c r="F20" s="19">
        <v>8666.6666659999992</v>
      </c>
      <c r="G20" s="20">
        <v>988.5</v>
      </c>
      <c r="H20" s="19">
        <v>1666.6666660000001</v>
      </c>
      <c r="I20" s="20">
        <v>0</v>
      </c>
      <c r="J20" s="19">
        <v>993.33333300000004</v>
      </c>
      <c r="K20" s="17">
        <v>0</v>
      </c>
      <c r="L20" s="104">
        <v>2586.6666660000001</v>
      </c>
      <c r="M20" s="17">
        <v>0</v>
      </c>
      <c r="N20" s="18">
        <v>1100</v>
      </c>
      <c r="O20" s="17">
        <v>5127.6000000000004</v>
      </c>
      <c r="P20" s="18">
        <v>3713.333333</v>
      </c>
      <c r="Q20" s="112">
        <f t="shared" ref="Q20:Q23" si="14">SUM(C20+E20+G20+I20+K20+M20+O20)</f>
        <v>17152</v>
      </c>
      <c r="R20" s="110">
        <f t="shared" ref="R20:R23" si="15">SUM(D20+F20+H20+J20+L20+N20+P20)</f>
        <v>21559.999996999999</v>
      </c>
      <c r="S20" s="17">
        <v>3587.7</v>
      </c>
      <c r="T20" s="18">
        <v>2000</v>
      </c>
      <c r="U20" s="135">
        <f t="shared" ref="U20:V26" si="16">SUM(Q20+S20)</f>
        <v>20739.7</v>
      </c>
      <c r="V20" s="136">
        <f t="shared" si="16"/>
        <v>23559.999996999999</v>
      </c>
      <c r="W20" s="52" t="s">
        <v>128</v>
      </c>
      <c r="X20" s="53">
        <v>28</v>
      </c>
      <c r="Y20" s="23" t="s">
        <v>8</v>
      </c>
      <c r="Z20" s="24"/>
    </row>
    <row r="21" spans="1:26" ht="18.5" customHeight="1">
      <c r="A21" s="49">
        <f>SUM(A20+1)</f>
        <v>15</v>
      </c>
      <c r="B21" s="16" t="s">
        <v>14</v>
      </c>
      <c r="C21" s="17">
        <v>1720.7</v>
      </c>
      <c r="D21" s="18">
        <v>2833.333333</v>
      </c>
      <c r="E21" s="17">
        <v>11367.98</v>
      </c>
      <c r="F21" s="19">
        <v>8666.6666659999992</v>
      </c>
      <c r="G21" s="20">
        <v>1199.3</v>
      </c>
      <c r="H21" s="19">
        <v>1666.6666660000001</v>
      </c>
      <c r="I21" s="20">
        <v>0</v>
      </c>
      <c r="J21" s="19">
        <v>993.33333300000004</v>
      </c>
      <c r="K21" s="17">
        <v>135.80000000000001</v>
      </c>
      <c r="L21" s="104">
        <v>2586.6666660000001</v>
      </c>
      <c r="M21" s="17">
        <v>0</v>
      </c>
      <c r="N21" s="18">
        <v>1100</v>
      </c>
      <c r="O21" s="17">
        <v>4667.1000000000004</v>
      </c>
      <c r="P21" s="18">
        <v>3713.333333</v>
      </c>
      <c r="Q21" s="112">
        <f t="shared" si="14"/>
        <v>19090.879999999997</v>
      </c>
      <c r="R21" s="110">
        <f t="shared" si="15"/>
        <v>21559.999996999999</v>
      </c>
      <c r="S21" s="17">
        <v>4218.7</v>
      </c>
      <c r="T21" s="18">
        <v>2000</v>
      </c>
      <c r="U21" s="135">
        <f t="shared" si="16"/>
        <v>23309.579999999998</v>
      </c>
      <c r="V21" s="136">
        <f t="shared" si="16"/>
        <v>23559.999996999999</v>
      </c>
      <c r="W21" s="47" t="s">
        <v>128</v>
      </c>
      <c r="X21" s="48">
        <v>28</v>
      </c>
      <c r="Y21" s="23" t="s">
        <v>8</v>
      </c>
      <c r="Z21" s="24"/>
    </row>
    <row r="22" spans="1:26" ht="18.5" customHeight="1">
      <c r="A22" s="49">
        <f t="shared" ref="A22:A26" si="17">SUM(A21+1)</f>
        <v>16</v>
      </c>
      <c r="B22" s="16" t="s">
        <v>15</v>
      </c>
      <c r="C22" s="17">
        <v>1661.2</v>
      </c>
      <c r="D22" s="18">
        <v>2833.333333</v>
      </c>
      <c r="E22" s="17">
        <v>10939.22</v>
      </c>
      <c r="F22" s="19">
        <v>8666.6666659999992</v>
      </c>
      <c r="G22" s="20">
        <v>1245.7</v>
      </c>
      <c r="H22" s="19">
        <v>1666.6666660000001</v>
      </c>
      <c r="I22" s="20">
        <v>0</v>
      </c>
      <c r="J22" s="19">
        <v>993.33333300000004</v>
      </c>
      <c r="K22" s="17">
        <v>0</v>
      </c>
      <c r="L22" s="104">
        <v>2586.6666660000001</v>
      </c>
      <c r="M22" s="17">
        <v>0</v>
      </c>
      <c r="N22" s="18">
        <v>1100</v>
      </c>
      <c r="O22" s="17">
        <v>4813.5</v>
      </c>
      <c r="P22" s="18">
        <v>3713.333333</v>
      </c>
      <c r="Q22" s="112">
        <f t="shared" si="14"/>
        <v>18659.620000000003</v>
      </c>
      <c r="R22" s="110">
        <f t="shared" si="15"/>
        <v>21559.999996999999</v>
      </c>
      <c r="S22" s="17">
        <v>5237.6000000000004</v>
      </c>
      <c r="T22" s="18">
        <v>2000</v>
      </c>
      <c r="U22" s="135">
        <f t="shared" si="16"/>
        <v>23897.22</v>
      </c>
      <c r="V22" s="136">
        <f t="shared" si="16"/>
        <v>23559.999996999999</v>
      </c>
      <c r="W22" s="47" t="s">
        <v>128</v>
      </c>
      <c r="X22" s="48">
        <v>31</v>
      </c>
      <c r="Y22" s="23" t="s">
        <v>8</v>
      </c>
      <c r="Z22" s="24"/>
    </row>
    <row r="23" spans="1:26" ht="18.5" customHeight="1">
      <c r="A23" s="49">
        <f t="shared" si="17"/>
        <v>17</v>
      </c>
      <c r="B23" s="16" t="s">
        <v>16</v>
      </c>
      <c r="C23" s="17">
        <v>1488.8</v>
      </c>
      <c r="D23" s="18">
        <v>2833.333333</v>
      </c>
      <c r="E23" s="17">
        <v>10986.5</v>
      </c>
      <c r="F23" s="19">
        <v>8666.6666659999992</v>
      </c>
      <c r="G23" s="20">
        <v>939.2</v>
      </c>
      <c r="H23" s="19">
        <v>1666.6666660000001</v>
      </c>
      <c r="I23" s="20">
        <v>0</v>
      </c>
      <c r="J23" s="19">
        <v>993.33333300000004</v>
      </c>
      <c r="K23" s="17">
        <v>0</v>
      </c>
      <c r="L23" s="104">
        <v>2586.6666660000001</v>
      </c>
      <c r="M23" s="17">
        <v>0</v>
      </c>
      <c r="N23" s="18">
        <v>1100</v>
      </c>
      <c r="O23" s="17">
        <v>3688.1</v>
      </c>
      <c r="P23" s="18">
        <v>3713.333333</v>
      </c>
      <c r="Q23" s="112">
        <f t="shared" si="14"/>
        <v>17102.599999999999</v>
      </c>
      <c r="R23" s="110">
        <f t="shared" si="15"/>
        <v>21559.999996999999</v>
      </c>
      <c r="S23" s="17">
        <v>4417.2</v>
      </c>
      <c r="T23" s="18">
        <v>2000</v>
      </c>
      <c r="U23" s="135">
        <f t="shared" si="16"/>
        <v>21519.8</v>
      </c>
      <c r="V23" s="136">
        <f t="shared" si="16"/>
        <v>23559.999996999999</v>
      </c>
      <c r="W23" s="47" t="s">
        <v>128</v>
      </c>
      <c r="X23" s="48">
        <v>30</v>
      </c>
      <c r="Y23" s="23" t="s">
        <v>8</v>
      </c>
      <c r="Z23" s="24"/>
    </row>
    <row r="24" spans="1:26" s="45" customFormat="1" ht="18.5" customHeight="1">
      <c r="A24" s="49">
        <f t="shared" si="17"/>
        <v>18</v>
      </c>
      <c r="B24" s="55" t="s">
        <v>7</v>
      </c>
      <c r="C24" s="17">
        <v>592.4</v>
      </c>
      <c r="D24" s="18">
        <v>2833.333333</v>
      </c>
      <c r="E24" s="17">
        <v>11927.8</v>
      </c>
      <c r="F24" s="19">
        <v>8666.6666659999992</v>
      </c>
      <c r="G24" s="20">
        <v>1355.6</v>
      </c>
      <c r="H24" s="19">
        <v>1666.6666660000001</v>
      </c>
      <c r="I24" s="20">
        <v>0</v>
      </c>
      <c r="J24" s="19">
        <v>993.33333300000004</v>
      </c>
      <c r="K24" s="17">
        <v>3504.3</v>
      </c>
      <c r="L24" s="104">
        <v>2586.6666660000001</v>
      </c>
      <c r="M24" s="17">
        <v>1548.1</v>
      </c>
      <c r="N24" s="18">
        <v>1100</v>
      </c>
      <c r="O24" s="17">
        <v>5827.4</v>
      </c>
      <c r="P24" s="18">
        <v>3713.333333</v>
      </c>
      <c r="Q24" s="112">
        <f>SUM(C24+E24+G24+I24+K24+M24+O24)</f>
        <v>24755.599999999999</v>
      </c>
      <c r="R24" s="110">
        <f>SUM(D24+F24+H24+J24+L24+N24+P24)</f>
        <v>21559.999996999999</v>
      </c>
      <c r="S24" s="17">
        <v>3120.8</v>
      </c>
      <c r="T24" s="18">
        <v>2000</v>
      </c>
      <c r="U24" s="135">
        <f t="shared" si="16"/>
        <v>27876.399999999998</v>
      </c>
      <c r="V24" s="136">
        <f t="shared" si="16"/>
        <v>23559.999996999999</v>
      </c>
      <c r="W24" s="47" t="s">
        <v>128</v>
      </c>
      <c r="X24" s="48">
        <v>30</v>
      </c>
      <c r="Y24" s="23" t="s">
        <v>8</v>
      </c>
      <c r="Z24" s="24"/>
    </row>
    <row r="25" spans="1:26" ht="18.5" customHeight="1">
      <c r="A25" s="25">
        <f t="shared" si="17"/>
        <v>19</v>
      </c>
      <c r="B25" s="26" t="s">
        <v>9</v>
      </c>
      <c r="C25" s="27">
        <v>1178.7</v>
      </c>
      <c r="D25" s="28">
        <v>2833.333333</v>
      </c>
      <c r="E25" s="27">
        <v>14715.4</v>
      </c>
      <c r="F25" s="29">
        <v>8666.6666659999992</v>
      </c>
      <c r="G25" s="30">
        <v>2282</v>
      </c>
      <c r="H25" s="29">
        <v>1666.6666660000001</v>
      </c>
      <c r="I25" s="30">
        <v>0</v>
      </c>
      <c r="J25" s="29">
        <v>993.33333300000004</v>
      </c>
      <c r="K25" s="27">
        <v>1103.5</v>
      </c>
      <c r="L25" s="105">
        <v>2586.6666660000001</v>
      </c>
      <c r="M25" s="27">
        <v>0</v>
      </c>
      <c r="N25" s="28">
        <v>1100</v>
      </c>
      <c r="O25" s="27">
        <v>6102.7</v>
      </c>
      <c r="P25" s="28">
        <v>3713.333333</v>
      </c>
      <c r="Q25" s="268">
        <f>SUM(C25+E25+G25+I25+K25+M25+O25)</f>
        <v>25382.3</v>
      </c>
      <c r="R25" s="111">
        <f t="shared" ref="R25:R26" si="18">SUM(D25+F25+H25+J25+L25+N25+P25)</f>
        <v>21559.999996999999</v>
      </c>
      <c r="S25" s="27">
        <v>7311.8</v>
      </c>
      <c r="T25" s="28">
        <v>2000</v>
      </c>
      <c r="U25" s="114">
        <f t="shared" si="16"/>
        <v>32694.1</v>
      </c>
      <c r="V25" s="118">
        <f t="shared" si="16"/>
        <v>23559.999996999999</v>
      </c>
      <c r="W25" s="31" t="s">
        <v>142</v>
      </c>
      <c r="X25" s="32">
        <v>28</v>
      </c>
      <c r="Y25" s="33" t="s">
        <v>8</v>
      </c>
      <c r="Z25" s="34"/>
    </row>
    <row r="26" spans="1:26" ht="18.5" customHeight="1">
      <c r="A26" s="25">
        <f t="shared" si="17"/>
        <v>20</v>
      </c>
      <c r="B26" s="26" t="s">
        <v>10</v>
      </c>
      <c r="C26" s="27">
        <v>2401.3000000000002</v>
      </c>
      <c r="D26" s="28">
        <v>2833.333333</v>
      </c>
      <c r="E26" s="27">
        <v>12551.1</v>
      </c>
      <c r="F26" s="29">
        <v>8666.6666659999992</v>
      </c>
      <c r="G26" s="30">
        <v>1048.0999999999999</v>
      </c>
      <c r="H26" s="29">
        <v>1666.6666660000001</v>
      </c>
      <c r="I26" s="30">
        <v>0</v>
      </c>
      <c r="J26" s="29">
        <v>993.33333300000004</v>
      </c>
      <c r="K26" s="27">
        <v>4255.6000000000004</v>
      </c>
      <c r="L26" s="105">
        <v>2586.6666660000001</v>
      </c>
      <c r="M26" s="27">
        <v>0</v>
      </c>
      <c r="N26" s="28">
        <v>1100</v>
      </c>
      <c r="O26" s="27">
        <v>2276.8000000000002</v>
      </c>
      <c r="P26" s="28">
        <v>3713.333333</v>
      </c>
      <c r="Q26" s="268">
        <f>SUM(C26+E26+G26+I26+K26+M26+O26)</f>
        <v>22532.9</v>
      </c>
      <c r="R26" s="111">
        <f t="shared" si="18"/>
        <v>21559.999996999999</v>
      </c>
      <c r="S26" s="27">
        <v>3471</v>
      </c>
      <c r="T26" s="28">
        <v>2000</v>
      </c>
      <c r="U26" s="114">
        <f t="shared" si="16"/>
        <v>26003.9</v>
      </c>
      <c r="V26" s="118">
        <f t="shared" si="16"/>
        <v>23559.999996999999</v>
      </c>
      <c r="W26" s="31" t="s">
        <v>143</v>
      </c>
      <c r="X26" s="32">
        <v>30</v>
      </c>
      <c r="Y26" s="33" t="s">
        <v>8</v>
      </c>
      <c r="Z26" s="34"/>
    </row>
    <row r="27" spans="1:26" ht="18.5" customHeight="1">
      <c r="A27" s="35" t="s">
        <v>11</v>
      </c>
      <c r="B27" s="36">
        <f>SUM(B19+1)</f>
        <v>25</v>
      </c>
      <c r="C27" s="37">
        <f t="shared" ref="C27:V27" si="19">SUM(C20:C26)</f>
        <v>9456.7000000000007</v>
      </c>
      <c r="D27" s="38">
        <f t="shared" si="19"/>
        <v>19833.333330999998</v>
      </c>
      <c r="E27" s="37">
        <f t="shared" si="19"/>
        <v>83110.3</v>
      </c>
      <c r="F27" s="39">
        <f t="shared" si="19"/>
        <v>60666.666661999989</v>
      </c>
      <c r="G27" s="40">
        <f t="shared" si="19"/>
        <v>9058.4</v>
      </c>
      <c r="H27" s="39">
        <f t="shared" si="19"/>
        <v>11666.666662000003</v>
      </c>
      <c r="I27" s="40">
        <f t="shared" ref="I27:J27" si="20">SUM(I20:I26)</f>
        <v>0</v>
      </c>
      <c r="J27" s="39">
        <f t="shared" si="20"/>
        <v>6953.3333310000016</v>
      </c>
      <c r="K27" s="37">
        <f t="shared" si="19"/>
        <v>8999.2000000000007</v>
      </c>
      <c r="L27" s="38">
        <f t="shared" si="19"/>
        <v>18106.666662000003</v>
      </c>
      <c r="M27" s="37">
        <f t="shared" si="19"/>
        <v>1548.1</v>
      </c>
      <c r="N27" s="38">
        <f t="shared" si="19"/>
        <v>7700</v>
      </c>
      <c r="O27" s="37">
        <f t="shared" si="19"/>
        <v>32503.199999999997</v>
      </c>
      <c r="P27" s="38">
        <f t="shared" si="19"/>
        <v>25993.333330999998</v>
      </c>
      <c r="Q27" s="37">
        <f t="shared" si="19"/>
        <v>144675.90000000002</v>
      </c>
      <c r="R27" s="38">
        <f t="shared" si="19"/>
        <v>150919.99997900001</v>
      </c>
      <c r="S27" s="37">
        <f t="shared" si="19"/>
        <v>31364.799999999999</v>
      </c>
      <c r="T27" s="38">
        <f t="shared" si="19"/>
        <v>14000</v>
      </c>
      <c r="U27" s="37">
        <f t="shared" si="19"/>
        <v>176040.69999999998</v>
      </c>
      <c r="V27" s="38">
        <f t="shared" si="19"/>
        <v>164919.99997900001</v>
      </c>
      <c r="W27" s="41" t="s">
        <v>12</v>
      </c>
      <c r="X27" s="42">
        <f>SUM(X20:X26)/7</f>
        <v>29.285714285714285</v>
      </c>
      <c r="Y27" s="43" t="s">
        <v>8</v>
      </c>
      <c r="Z27" s="44"/>
    </row>
    <row r="28" spans="1:26" ht="18.5" customHeight="1">
      <c r="A28" s="46">
        <f>SUM(A26+1)</f>
        <v>21</v>
      </c>
      <c r="B28" s="16" t="s">
        <v>13</v>
      </c>
      <c r="C28" s="17">
        <v>3344</v>
      </c>
      <c r="D28" s="18">
        <v>2833.333333</v>
      </c>
      <c r="E28" s="17">
        <v>4263.2</v>
      </c>
      <c r="F28" s="19">
        <v>8666.6666659999992</v>
      </c>
      <c r="G28" s="20">
        <v>515.5</v>
      </c>
      <c r="H28" s="19">
        <v>1666.6666660000001</v>
      </c>
      <c r="I28" s="20">
        <v>0</v>
      </c>
      <c r="J28" s="19">
        <v>993.33333300000004</v>
      </c>
      <c r="K28" s="17">
        <v>2724.6</v>
      </c>
      <c r="L28" s="104">
        <v>2586.6666660000001</v>
      </c>
      <c r="M28" s="17">
        <v>0</v>
      </c>
      <c r="N28" s="18">
        <v>1100</v>
      </c>
      <c r="O28" s="17">
        <v>2482.3000000000002</v>
      </c>
      <c r="P28" s="18">
        <v>3713.333333</v>
      </c>
      <c r="Q28" s="112">
        <f t="shared" ref="Q28:Q31" si="21">SUM(C28+E28+G28+I28+K28+M28+O28)</f>
        <v>13329.599999999999</v>
      </c>
      <c r="R28" s="110">
        <f t="shared" ref="R28:R31" si="22">SUM(D28+F28+H28+J28+L28+N28+P28)</f>
        <v>21559.999996999999</v>
      </c>
      <c r="S28" s="17">
        <v>1168</v>
      </c>
      <c r="T28" s="18">
        <v>2000</v>
      </c>
      <c r="U28" s="135">
        <f t="shared" ref="U28:V34" si="23">SUM(Q28+S28)</f>
        <v>14497.599999999999</v>
      </c>
      <c r="V28" s="136">
        <f t="shared" si="23"/>
        <v>23559.999996999999</v>
      </c>
      <c r="W28" s="52" t="s">
        <v>126</v>
      </c>
      <c r="X28" s="53">
        <v>24</v>
      </c>
      <c r="Y28" s="23" t="s">
        <v>8</v>
      </c>
      <c r="Z28" s="24"/>
    </row>
    <row r="29" spans="1:26" ht="18.5" customHeight="1">
      <c r="A29" s="49">
        <f>SUM(A28+1)</f>
        <v>22</v>
      </c>
      <c r="B29" s="16" t="s">
        <v>14</v>
      </c>
      <c r="C29" s="17">
        <v>2396.5</v>
      </c>
      <c r="D29" s="18">
        <v>2833.333333</v>
      </c>
      <c r="E29" s="17">
        <v>8413.1</v>
      </c>
      <c r="F29" s="19">
        <v>8666.6666659999992</v>
      </c>
      <c r="G29" s="20">
        <v>214.9</v>
      </c>
      <c r="H29" s="19">
        <v>1666.6666660000001</v>
      </c>
      <c r="I29" s="20">
        <v>0</v>
      </c>
      <c r="J29" s="19">
        <v>993.33333300000004</v>
      </c>
      <c r="K29" s="17">
        <v>1286.7</v>
      </c>
      <c r="L29" s="104">
        <v>2586.6666660000001</v>
      </c>
      <c r="M29" s="17">
        <v>1365</v>
      </c>
      <c r="N29" s="18">
        <v>1100</v>
      </c>
      <c r="O29" s="17">
        <v>2959.6</v>
      </c>
      <c r="P29" s="18">
        <v>3713.333333</v>
      </c>
      <c r="Q29" s="112">
        <f t="shared" si="21"/>
        <v>16635.8</v>
      </c>
      <c r="R29" s="110">
        <f t="shared" si="22"/>
        <v>21559.999996999999</v>
      </c>
      <c r="S29" s="17">
        <v>319.2</v>
      </c>
      <c r="T29" s="18">
        <v>2000</v>
      </c>
      <c r="U29" s="135">
        <f t="shared" si="23"/>
        <v>16955</v>
      </c>
      <c r="V29" s="136">
        <f t="shared" si="23"/>
        <v>23559.999996999999</v>
      </c>
      <c r="W29" s="47" t="s">
        <v>126</v>
      </c>
      <c r="X29" s="48">
        <v>20</v>
      </c>
      <c r="Y29" s="23" t="s">
        <v>8</v>
      </c>
      <c r="Z29" s="24"/>
    </row>
    <row r="30" spans="1:26" ht="18.5" customHeight="1">
      <c r="A30" s="49">
        <f t="shared" ref="A30:A34" si="24">SUM(A29+1)</f>
        <v>23</v>
      </c>
      <c r="B30" s="16" t="s">
        <v>15</v>
      </c>
      <c r="C30" s="17">
        <v>1777.4</v>
      </c>
      <c r="D30" s="18">
        <v>2833.333333</v>
      </c>
      <c r="E30" s="17">
        <v>6375.3</v>
      </c>
      <c r="F30" s="19">
        <v>8666.6666659999992</v>
      </c>
      <c r="G30" s="20">
        <v>640.79999999999995</v>
      </c>
      <c r="H30" s="19">
        <v>1666.6666660000001</v>
      </c>
      <c r="I30" s="20">
        <v>0</v>
      </c>
      <c r="J30" s="19">
        <v>993.33333300000004</v>
      </c>
      <c r="K30" s="17">
        <v>615.29999999999995</v>
      </c>
      <c r="L30" s="104">
        <v>2586.6666660000001</v>
      </c>
      <c r="M30" s="17">
        <v>595.70000000000005</v>
      </c>
      <c r="N30" s="18">
        <v>1100</v>
      </c>
      <c r="O30" s="17">
        <v>2305.8000000000002</v>
      </c>
      <c r="P30" s="18">
        <v>3713.333333</v>
      </c>
      <c r="Q30" s="112">
        <f t="shared" si="21"/>
        <v>12310.3</v>
      </c>
      <c r="R30" s="110">
        <f t="shared" si="22"/>
        <v>21559.999996999999</v>
      </c>
      <c r="S30" s="17">
        <v>0</v>
      </c>
      <c r="T30" s="18">
        <v>2000</v>
      </c>
      <c r="U30" s="135">
        <f t="shared" si="23"/>
        <v>12310.3</v>
      </c>
      <c r="V30" s="136">
        <f t="shared" si="23"/>
        <v>23559.999996999999</v>
      </c>
      <c r="W30" s="47" t="s">
        <v>136</v>
      </c>
      <c r="X30" s="48">
        <v>20</v>
      </c>
      <c r="Y30" s="23" t="s">
        <v>8</v>
      </c>
      <c r="Z30" s="24"/>
    </row>
    <row r="31" spans="1:26" ht="18.5" customHeight="1">
      <c r="A31" s="49">
        <f t="shared" si="24"/>
        <v>24</v>
      </c>
      <c r="B31" s="16" t="s">
        <v>16</v>
      </c>
      <c r="C31" s="17">
        <v>5996.2</v>
      </c>
      <c r="D31" s="18">
        <v>2833.333333</v>
      </c>
      <c r="E31" s="17">
        <v>3837.4</v>
      </c>
      <c r="F31" s="19">
        <v>8666.6666659999992</v>
      </c>
      <c r="G31" s="20">
        <v>519.5</v>
      </c>
      <c r="H31" s="19">
        <v>1666.6666660000001</v>
      </c>
      <c r="I31" s="20">
        <v>0</v>
      </c>
      <c r="J31" s="19">
        <v>993.33333300000004</v>
      </c>
      <c r="K31" s="17">
        <v>4501.3</v>
      </c>
      <c r="L31" s="104">
        <v>2586.6666660000001</v>
      </c>
      <c r="M31" s="17">
        <v>88</v>
      </c>
      <c r="N31" s="18">
        <v>1100</v>
      </c>
      <c r="O31" s="17">
        <v>2433.1</v>
      </c>
      <c r="P31" s="18">
        <v>3713.333333</v>
      </c>
      <c r="Q31" s="112">
        <f t="shared" si="21"/>
        <v>17375.5</v>
      </c>
      <c r="R31" s="110">
        <f t="shared" si="22"/>
        <v>21559.999996999999</v>
      </c>
      <c r="S31" s="17">
        <v>0</v>
      </c>
      <c r="T31" s="18">
        <v>2000</v>
      </c>
      <c r="U31" s="135">
        <f t="shared" si="23"/>
        <v>17375.5</v>
      </c>
      <c r="V31" s="136">
        <f t="shared" si="23"/>
        <v>23559.999996999999</v>
      </c>
      <c r="W31" s="47" t="s">
        <v>136</v>
      </c>
      <c r="X31" s="48">
        <v>18</v>
      </c>
      <c r="Y31" s="23" t="s">
        <v>8</v>
      </c>
      <c r="Z31" s="24"/>
    </row>
    <row r="32" spans="1:26" ht="18.5" customHeight="1">
      <c r="A32" s="49">
        <f t="shared" si="24"/>
        <v>25</v>
      </c>
      <c r="B32" s="16" t="s">
        <v>7</v>
      </c>
      <c r="C32" s="17">
        <v>2743.6</v>
      </c>
      <c r="D32" s="18">
        <v>2833.333333</v>
      </c>
      <c r="E32" s="17">
        <v>7334.3</v>
      </c>
      <c r="F32" s="19">
        <v>8666.6666659999992</v>
      </c>
      <c r="G32" s="20">
        <v>911.5</v>
      </c>
      <c r="H32" s="19">
        <v>1666.6666660000001</v>
      </c>
      <c r="I32" s="20">
        <v>2593.8000000000002</v>
      </c>
      <c r="J32" s="19">
        <v>993.33333300000004</v>
      </c>
      <c r="K32" s="17">
        <v>2453.5</v>
      </c>
      <c r="L32" s="104">
        <v>2586.6666660000001</v>
      </c>
      <c r="M32" s="17">
        <v>0</v>
      </c>
      <c r="N32" s="18">
        <v>1100</v>
      </c>
      <c r="O32" s="17">
        <v>6265.9</v>
      </c>
      <c r="P32" s="18">
        <v>3713.333333</v>
      </c>
      <c r="Q32" s="112">
        <f>SUM(C32+E32+G32+I32+K32+M32+O32)</f>
        <v>22302.6</v>
      </c>
      <c r="R32" s="110">
        <f>SUM(D32+F32+H32+J32+L32+N32+P32)</f>
        <v>21559.999996999999</v>
      </c>
      <c r="S32" s="17">
        <v>0</v>
      </c>
      <c r="T32" s="18">
        <v>2000</v>
      </c>
      <c r="U32" s="135">
        <f t="shared" si="23"/>
        <v>22302.6</v>
      </c>
      <c r="V32" s="136">
        <f t="shared" si="23"/>
        <v>23559.999996999999</v>
      </c>
      <c r="W32" s="47" t="s">
        <v>126</v>
      </c>
      <c r="X32" s="48">
        <v>20</v>
      </c>
      <c r="Y32" s="23" t="s">
        <v>8</v>
      </c>
      <c r="Z32" s="24"/>
    </row>
    <row r="33" spans="1:26" ht="18.5" customHeight="1">
      <c r="A33" s="25">
        <f t="shared" si="24"/>
        <v>26</v>
      </c>
      <c r="B33" s="26" t="s">
        <v>9</v>
      </c>
      <c r="C33" s="27">
        <v>6090.4</v>
      </c>
      <c r="D33" s="28">
        <v>2833.333333</v>
      </c>
      <c r="E33" s="27">
        <v>15988.1</v>
      </c>
      <c r="F33" s="29">
        <v>8666.6666659999992</v>
      </c>
      <c r="G33" s="30">
        <v>2086.1</v>
      </c>
      <c r="H33" s="29">
        <v>1666.6666660000001</v>
      </c>
      <c r="I33" s="30">
        <v>0</v>
      </c>
      <c r="J33" s="29">
        <v>993.33333300000004</v>
      </c>
      <c r="K33" s="27">
        <v>2057.6</v>
      </c>
      <c r="L33" s="105">
        <v>2586.6666660000001</v>
      </c>
      <c r="M33" s="27">
        <v>0</v>
      </c>
      <c r="N33" s="28">
        <v>1100</v>
      </c>
      <c r="O33" s="27">
        <v>7025.3</v>
      </c>
      <c r="P33" s="28">
        <v>3713.333333</v>
      </c>
      <c r="Q33" s="268">
        <f>SUM(C33+E33+G33+I33+K33+M33+O33)</f>
        <v>33247.5</v>
      </c>
      <c r="R33" s="111">
        <f t="shared" ref="R33:R34" si="25">SUM(D33+F33+H33+J33+L33+N33+P33)</f>
        <v>21559.999996999999</v>
      </c>
      <c r="S33" s="27">
        <v>1692.9</v>
      </c>
      <c r="T33" s="28">
        <v>2000</v>
      </c>
      <c r="U33" s="114">
        <f t="shared" si="23"/>
        <v>34940.400000000001</v>
      </c>
      <c r="V33" s="118">
        <f t="shared" si="23"/>
        <v>23559.999996999999</v>
      </c>
      <c r="W33" s="31" t="s">
        <v>128</v>
      </c>
      <c r="X33" s="32">
        <v>24</v>
      </c>
      <c r="Y33" s="33" t="s">
        <v>8</v>
      </c>
      <c r="Z33" s="34"/>
    </row>
    <row r="34" spans="1:26" ht="18.5" customHeight="1">
      <c r="A34" s="25">
        <f t="shared" si="24"/>
        <v>27</v>
      </c>
      <c r="B34" s="60" t="s">
        <v>10</v>
      </c>
      <c r="C34" s="27">
        <v>3392.6</v>
      </c>
      <c r="D34" s="28">
        <v>2833.333333</v>
      </c>
      <c r="E34" s="27">
        <v>16205.3</v>
      </c>
      <c r="F34" s="29">
        <v>8666.6666659999992</v>
      </c>
      <c r="G34" s="30">
        <v>2475.6</v>
      </c>
      <c r="H34" s="29">
        <v>1666.6666660000001</v>
      </c>
      <c r="I34" s="30">
        <v>0</v>
      </c>
      <c r="J34" s="29">
        <v>993.33333300000004</v>
      </c>
      <c r="K34" s="27">
        <v>2899.8</v>
      </c>
      <c r="L34" s="105">
        <v>2586.6666660000001</v>
      </c>
      <c r="M34" s="27">
        <v>0</v>
      </c>
      <c r="N34" s="28">
        <v>1100</v>
      </c>
      <c r="O34" s="27">
        <v>4225.1000000000004</v>
      </c>
      <c r="P34" s="28">
        <v>3713.333333</v>
      </c>
      <c r="Q34" s="268">
        <f>SUM(C34+E34+G34+I34+K34+M34+O34)</f>
        <v>29198.399999999994</v>
      </c>
      <c r="R34" s="111">
        <f t="shared" si="25"/>
        <v>21559.999996999999</v>
      </c>
      <c r="S34" s="27">
        <v>8690.9</v>
      </c>
      <c r="T34" s="28">
        <v>2000</v>
      </c>
      <c r="U34" s="114">
        <f t="shared" si="23"/>
        <v>37889.299999999996</v>
      </c>
      <c r="V34" s="118">
        <f t="shared" si="23"/>
        <v>23559.999996999999</v>
      </c>
      <c r="W34" s="31" t="s">
        <v>128</v>
      </c>
      <c r="X34" s="32">
        <v>29</v>
      </c>
      <c r="Y34" s="33" t="s">
        <v>8</v>
      </c>
      <c r="Z34" s="34"/>
    </row>
    <row r="35" spans="1:26" ht="18.5" customHeight="1">
      <c r="A35" s="35" t="s">
        <v>11</v>
      </c>
      <c r="B35" s="36">
        <f>SUM(B27+1)</f>
        <v>26</v>
      </c>
      <c r="C35" s="37">
        <f t="shared" ref="C35:V35" si="26">SUM(C28:C34)</f>
        <v>25740.699999999997</v>
      </c>
      <c r="D35" s="38">
        <f t="shared" si="26"/>
        <v>19833.333330999998</v>
      </c>
      <c r="E35" s="37">
        <f t="shared" si="26"/>
        <v>62416.7</v>
      </c>
      <c r="F35" s="39">
        <f t="shared" si="26"/>
        <v>60666.666661999989</v>
      </c>
      <c r="G35" s="40">
        <f t="shared" si="26"/>
        <v>7363.9</v>
      </c>
      <c r="H35" s="39">
        <f t="shared" si="26"/>
        <v>11666.666662000003</v>
      </c>
      <c r="I35" s="40">
        <f t="shared" ref="I35:J35" si="27">SUM(I28:I34)</f>
        <v>2593.8000000000002</v>
      </c>
      <c r="J35" s="39">
        <f t="shared" si="27"/>
        <v>6953.3333310000016</v>
      </c>
      <c r="K35" s="37">
        <f t="shared" si="26"/>
        <v>16538.800000000003</v>
      </c>
      <c r="L35" s="38">
        <f t="shared" si="26"/>
        <v>18106.666662000003</v>
      </c>
      <c r="M35" s="37">
        <f t="shared" si="26"/>
        <v>2048.6999999999998</v>
      </c>
      <c r="N35" s="38">
        <f t="shared" si="26"/>
        <v>7700</v>
      </c>
      <c r="O35" s="37">
        <f t="shared" si="26"/>
        <v>27697.1</v>
      </c>
      <c r="P35" s="38">
        <f t="shared" si="26"/>
        <v>25993.333330999998</v>
      </c>
      <c r="Q35" s="37">
        <f t="shared" si="26"/>
        <v>144399.69999999998</v>
      </c>
      <c r="R35" s="38">
        <f t="shared" si="26"/>
        <v>150919.99997900001</v>
      </c>
      <c r="S35" s="37">
        <f t="shared" si="26"/>
        <v>11871</v>
      </c>
      <c r="T35" s="38">
        <f t="shared" si="26"/>
        <v>14000</v>
      </c>
      <c r="U35" s="37">
        <f t="shared" si="26"/>
        <v>156270.69999999998</v>
      </c>
      <c r="V35" s="38">
        <f t="shared" si="26"/>
        <v>164919.99997900001</v>
      </c>
      <c r="W35" s="41" t="s">
        <v>12</v>
      </c>
      <c r="X35" s="42">
        <f>SUM(X28:X34)/7</f>
        <v>22.142857142857142</v>
      </c>
      <c r="Y35" s="43" t="s">
        <v>8</v>
      </c>
      <c r="Z35" s="44"/>
    </row>
    <row r="36" spans="1:26" ht="18.5" customHeight="1">
      <c r="A36" s="46">
        <f>SUM(A34+1)</f>
        <v>28</v>
      </c>
      <c r="B36" s="16" t="s">
        <v>13</v>
      </c>
      <c r="C36" s="17">
        <v>2842.6</v>
      </c>
      <c r="D36" s="18">
        <v>2833.3333299999999</v>
      </c>
      <c r="E36" s="17">
        <v>4475.7</v>
      </c>
      <c r="F36" s="19">
        <v>8666.6666659999992</v>
      </c>
      <c r="G36" s="20">
        <v>591.20000000000005</v>
      </c>
      <c r="H36" s="19">
        <v>1666.6666660000001</v>
      </c>
      <c r="I36" s="20">
        <v>0</v>
      </c>
      <c r="J36" s="19">
        <v>993.33333300000004</v>
      </c>
      <c r="K36" s="17">
        <v>2344.3000000000002</v>
      </c>
      <c r="L36" s="104">
        <v>2586.6666660000001</v>
      </c>
      <c r="M36" s="17">
        <v>0</v>
      </c>
      <c r="N36" s="18">
        <v>1100</v>
      </c>
      <c r="O36" s="17">
        <v>4765.7</v>
      </c>
      <c r="P36" s="18">
        <v>3713.333333</v>
      </c>
      <c r="Q36" s="112">
        <f t="shared" ref="Q36:Q38" si="28">SUM(C36+E36+G36+I36+K36+M36+O36)</f>
        <v>15019.5</v>
      </c>
      <c r="R36" s="110">
        <f t="shared" ref="R36:R38" si="29">SUM(D36+F36+H36+J36+L36+N36+P36)</f>
        <v>21559.999993999998</v>
      </c>
      <c r="S36" s="17">
        <v>1094</v>
      </c>
      <c r="T36" s="18">
        <v>2000</v>
      </c>
      <c r="U36" s="135">
        <f t="shared" ref="U36:V38" si="30">SUM(Q36+S36)</f>
        <v>16113.5</v>
      </c>
      <c r="V36" s="136">
        <f t="shared" si="30"/>
        <v>23559.999993999998</v>
      </c>
      <c r="W36" s="47" t="s">
        <v>144</v>
      </c>
      <c r="X36" s="48">
        <v>28</v>
      </c>
      <c r="Y36" s="23" t="s">
        <v>8</v>
      </c>
      <c r="Z36" s="24"/>
    </row>
    <row r="37" spans="1:26" ht="18.5" customHeight="1">
      <c r="A37" s="46">
        <f>SUM(A36+1)</f>
        <v>29</v>
      </c>
      <c r="B37" s="16" t="s">
        <v>14</v>
      </c>
      <c r="C37" s="17">
        <v>4713.6000000000004</v>
      </c>
      <c r="D37" s="18">
        <v>2833.3333299999999</v>
      </c>
      <c r="E37" s="17">
        <v>2191.1</v>
      </c>
      <c r="F37" s="19">
        <v>8666.6666659999992</v>
      </c>
      <c r="G37" s="20">
        <v>115.5</v>
      </c>
      <c r="H37" s="19">
        <v>1666.6666660000001</v>
      </c>
      <c r="I37" s="20">
        <v>0</v>
      </c>
      <c r="J37" s="19">
        <v>993.33333300000004</v>
      </c>
      <c r="K37" s="17">
        <v>4201.8999999999996</v>
      </c>
      <c r="L37" s="104">
        <v>2586.6666660000001</v>
      </c>
      <c r="M37" s="17">
        <v>0</v>
      </c>
      <c r="N37" s="18">
        <v>1100</v>
      </c>
      <c r="O37" s="17">
        <v>5810.3</v>
      </c>
      <c r="P37" s="18">
        <v>3713.333333</v>
      </c>
      <c r="Q37" s="112">
        <f t="shared" si="28"/>
        <v>17032.400000000001</v>
      </c>
      <c r="R37" s="110">
        <f t="shared" si="29"/>
        <v>21559.999993999998</v>
      </c>
      <c r="S37" s="17">
        <v>0</v>
      </c>
      <c r="T37" s="18">
        <v>2000</v>
      </c>
      <c r="U37" s="135">
        <f t="shared" si="30"/>
        <v>17032.400000000001</v>
      </c>
      <c r="V37" s="136">
        <f t="shared" si="30"/>
        <v>23559.999993999998</v>
      </c>
      <c r="W37" s="47" t="s">
        <v>128</v>
      </c>
      <c r="X37" s="48">
        <v>20</v>
      </c>
      <c r="Y37" s="23" t="s">
        <v>8</v>
      </c>
      <c r="Z37" s="24"/>
    </row>
    <row r="38" spans="1:26" ht="18.5" customHeight="1">
      <c r="A38" s="46">
        <f t="shared" ref="A38" si="31">SUM(A37+1)</f>
        <v>30</v>
      </c>
      <c r="B38" s="16" t="s">
        <v>15</v>
      </c>
      <c r="C38" s="17">
        <v>4607.8</v>
      </c>
      <c r="D38" s="18">
        <v>2833.3333299999999</v>
      </c>
      <c r="E38" s="17">
        <v>1338</v>
      </c>
      <c r="F38" s="19">
        <v>8666.6666659999992</v>
      </c>
      <c r="G38" s="20">
        <v>207</v>
      </c>
      <c r="H38" s="19">
        <v>1666.6666660000001</v>
      </c>
      <c r="I38" s="20">
        <v>0</v>
      </c>
      <c r="J38" s="19">
        <v>993.33333300000004</v>
      </c>
      <c r="K38" s="17">
        <v>3604.5</v>
      </c>
      <c r="L38" s="104">
        <v>2586.6666660000001</v>
      </c>
      <c r="M38" s="17">
        <v>0</v>
      </c>
      <c r="N38" s="18">
        <v>1100</v>
      </c>
      <c r="O38" s="17">
        <v>4666.72</v>
      </c>
      <c r="P38" s="18">
        <v>3713.333333</v>
      </c>
      <c r="Q38" s="112">
        <f t="shared" si="28"/>
        <v>14424.02</v>
      </c>
      <c r="R38" s="110">
        <f t="shared" si="29"/>
        <v>21559.999993999998</v>
      </c>
      <c r="S38" s="17">
        <v>0</v>
      </c>
      <c r="T38" s="18">
        <v>2000</v>
      </c>
      <c r="U38" s="135">
        <f t="shared" si="30"/>
        <v>14424.02</v>
      </c>
      <c r="V38" s="136">
        <f t="shared" si="30"/>
        <v>23559.999993999998</v>
      </c>
      <c r="W38" s="47" t="s">
        <v>133</v>
      </c>
      <c r="X38" s="48">
        <v>24</v>
      </c>
      <c r="Y38" s="23" t="s">
        <v>8</v>
      </c>
      <c r="Z38" s="24"/>
    </row>
    <row r="39" spans="1:26" ht="20" customHeight="1" thickBot="1">
      <c r="A39" s="35" t="s">
        <v>11</v>
      </c>
      <c r="B39" s="36">
        <f>SUM(B35+1)</f>
        <v>27</v>
      </c>
      <c r="C39" s="37">
        <f t="shared" ref="C39:V39" si="32">SUM(C36:C38)</f>
        <v>12164</v>
      </c>
      <c r="D39" s="38">
        <f t="shared" si="32"/>
        <v>8499.9999900000003</v>
      </c>
      <c r="E39" s="37">
        <f t="shared" si="32"/>
        <v>8004.7999999999993</v>
      </c>
      <c r="F39" s="38">
        <f t="shared" si="32"/>
        <v>25999.999997999999</v>
      </c>
      <c r="G39" s="37">
        <f t="shared" si="32"/>
        <v>913.7</v>
      </c>
      <c r="H39" s="38">
        <f t="shared" si="32"/>
        <v>4999.9999980000002</v>
      </c>
      <c r="I39" s="37">
        <f t="shared" ref="I39:J39" si="33">SUM(I36:I38)</f>
        <v>0</v>
      </c>
      <c r="J39" s="38">
        <f t="shared" si="33"/>
        <v>2979.9999990000001</v>
      </c>
      <c r="K39" s="37">
        <f t="shared" si="32"/>
        <v>10150.700000000001</v>
      </c>
      <c r="L39" s="38">
        <f t="shared" si="32"/>
        <v>7759.9999980000002</v>
      </c>
      <c r="M39" s="37">
        <f t="shared" si="32"/>
        <v>0</v>
      </c>
      <c r="N39" s="38">
        <f t="shared" si="32"/>
        <v>3300</v>
      </c>
      <c r="O39" s="37">
        <f t="shared" si="32"/>
        <v>15242.720000000001</v>
      </c>
      <c r="P39" s="38">
        <f t="shared" si="32"/>
        <v>11139.999999</v>
      </c>
      <c r="Q39" s="37">
        <f t="shared" si="32"/>
        <v>46475.92</v>
      </c>
      <c r="R39" s="38">
        <f t="shared" si="32"/>
        <v>64679.999981999994</v>
      </c>
      <c r="S39" s="37">
        <f t="shared" si="32"/>
        <v>1094</v>
      </c>
      <c r="T39" s="38">
        <f t="shared" si="32"/>
        <v>6000</v>
      </c>
      <c r="U39" s="37">
        <f t="shared" si="32"/>
        <v>47569.919999999998</v>
      </c>
      <c r="V39" s="38">
        <f t="shared" si="32"/>
        <v>70679.999981999994</v>
      </c>
      <c r="W39" s="41" t="s">
        <v>12</v>
      </c>
      <c r="X39" s="42">
        <f>SUM(X36:X38)/3</f>
        <v>24</v>
      </c>
      <c r="Y39" s="43" t="s">
        <v>8</v>
      </c>
      <c r="Z39" s="44"/>
    </row>
    <row r="40" spans="1:26" ht="19.25" customHeight="1">
      <c r="A40" s="252" t="s">
        <v>17</v>
      </c>
      <c r="B40" s="180"/>
      <c r="C40" s="142">
        <f t="shared" ref="C40:V40" si="34">SUM(C11+C19+C27+C35+C39)</f>
        <v>88729.7</v>
      </c>
      <c r="D40" s="143">
        <f t="shared" si="34"/>
        <v>84999.999981000001</v>
      </c>
      <c r="E40" s="142">
        <f t="shared" si="34"/>
        <v>270969</v>
      </c>
      <c r="F40" s="143">
        <f t="shared" si="34"/>
        <v>259999.99997999996</v>
      </c>
      <c r="G40" s="142">
        <f t="shared" si="34"/>
        <v>30298.2</v>
      </c>
      <c r="H40" s="143">
        <f t="shared" si="34"/>
        <v>49999.999980000008</v>
      </c>
      <c r="I40" s="142">
        <f t="shared" ref="I40:J40" si="35">SUM(I11+I19+I27+I35+I39)</f>
        <v>6526.8</v>
      </c>
      <c r="J40" s="143">
        <f t="shared" si="35"/>
        <v>29799.999990000004</v>
      </c>
      <c r="K40" s="142">
        <f t="shared" si="34"/>
        <v>55516.2</v>
      </c>
      <c r="L40" s="143">
        <f t="shared" si="34"/>
        <v>77599.999980000008</v>
      </c>
      <c r="M40" s="142">
        <f t="shared" si="34"/>
        <v>19674.900000000001</v>
      </c>
      <c r="N40" s="143">
        <f t="shared" si="34"/>
        <v>33000</v>
      </c>
      <c r="O40" s="142">
        <f t="shared" si="34"/>
        <v>126322.82</v>
      </c>
      <c r="P40" s="143">
        <f t="shared" si="34"/>
        <v>111399.99999000001</v>
      </c>
      <c r="Q40" s="142">
        <f t="shared" si="34"/>
        <v>598037.62000000011</v>
      </c>
      <c r="R40" s="143">
        <f t="shared" si="34"/>
        <v>646799.99990100006</v>
      </c>
      <c r="S40" s="142">
        <f t="shared" si="34"/>
        <v>63470.2</v>
      </c>
      <c r="T40" s="143">
        <f t="shared" si="34"/>
        <v>60000</v>
      </c>
      <c r="U40" s="142">
        <f t="shared" si="34"/>
        <v>661507.81999999995</v>
      </c>
      <c r="V40" s="143">
        <f t="shared" si="34"/>
        <v>706799.99990100006</v>
      </c>
      <c r="W40" s="179" t="s">
        <v>17</v>
      </c>
      <c r="X40" s="125"/>
      <c r="Y40" s="126"/>
      <c r="Z40" s="127"/>
    </row>
    <row r="41" spans="1:26" ht="19.25" customHeight="1" thickBot="1">
      <c r="A41" s="254" t="s">
        <v>117</v>
      </c>
      <c r="B41" s="259"/>
      <c r="C41" s="250">
        <f t="shared" ref="C41:T41" ca="1" si="36">IF(MONTH($H$1)&lt;&gt;MONTH(TODAY()),C40,SUM(C5:C10,C12:C18,C20:C26,C28:C34,C36:C38)/DAY(TODAY())*DAY(DATE(YEAR($H$1),MONTH($H$1)+1,1)-1))</f>
        <v>88729.7</v>
      </c>
      <c r="D41" s="251">
        <f t="shared" ca="1" si="36"/>
        <v>84999.999981000001</v>
      </c>
      <c r="E41" s="250">
        <f t="shared" ca="1" si="36"/>
        <v>270969</v>
      </c>
      <c r="F41" s="251">
        <f t="shared" ca="1" si="36"/>
        <v>259999.99997999996</v>
      </c>
      <c r="G41" s="250">
        <f t="shared" ca="1" si="36"/>
        <v>30298.2</v>
      </c>
      <c r="H41" s="251">
        <f t="shared" ca="1" si="36"/>
        <v>49999.999980000008</v>
      </c>
      <c r="I41" s="250">
        <f t="shared" ref="I41:J41" ca="1" si="37">IF(MONTH($H$1)&lt;&gt;MONTH(TODAY()),I40,SUM(I5:I10,I12:I18,I20:I26,I28:I34,I36:I38)/DAY(TODAY())*DAY(DATE(YEAR($H$1),MONTH($H$1)+1,1)-1))</f>
        <v>6526.8</v>
      </c>
      <c r="J41" s="251">
        <f t="shared" ca="1" si="37"/>
        <v>29799.999990000004</v>
      </c>
      <c r="K41" s="250">
        <f t="shared" ca="1" si="36"/>
        <v>55516.2</v>
      </c>
      <c r="L41" s="251">
        <f t="shared" ca="1" si="36"/>
        <v>77599.999980000008</v>
      </c>
      <c r="M41" s="250">
        <f t="shared" ca="1" si="36"/>
        <v>19674.900000000001</v>
      </c>
      <c r="N41" s="251">
        <f t="shared" ca="1" si="36"/>
        <v>33000</v>
      </c>
      <c r="O41" s="250">
        <f t="shared" ca="1" si="36"/>
        <v>126322.82</v>
      </c>
      <c r="P41" s="251">
        <f t="shared" ca="1" si="36"/>
        <v>111399.99999000001</v>
      </c>
      <c r="Q41" s="250">
        <f t="shared" ca="1" si="36"/>
        <v>598037.62000000011</v>
      </c>
      <c r="R41" s="251">
        <f t="shared" ca="1" si="36"/>
        <v>646799.99990100006</v>
      </c>
      <c r="S41" s="250">
        <f t="shared" ca="1" si="36"/>
        <v>63470.2</v>
      </c>
      <c r="T41" s="251">
        <f t="shared" ca="1" si="36"/>
        <v>60000</v>
      </c>
      <c r="U41" s="250">
        <f t="shared" ref="U41:V41" ca="1" si="38">IF(MONTH($H$1)&lt;&gt;MONTH(TODAY()),U40,SUM(U5:U8,U10:U16,U18:U24,U26:U32,U34:U38)/DAY(TODAY())*DAY(DATE(YEAR($H$1),MONTH($H$1)+1,1)-1))</f>
        <v>661507.81999999995</v>
      </c>
      <c r="V41" s="251">
        <f t="shared" ca="1" si="38"/>
        <v>706799.99990100006</v>
      </c>
      <c r="W41" s="254" t="s">
        <v>117</v>
      </c>
      <c r="X41" s="255"/>
      <c r="Y41" s="256"/>
      <c r="Z41" s="201"/>
    </row>
    <row r="42" spans="1:26" ht="19.5" customHeight="1" thickBot="1">
      <c r="A42" s="257" t="s">
        <v>29</v>
      </c>
      <c r="B42" s="258"/>
      <c r="C42" s="76">
        <f t="shared" ref="C42:V42" si="39">C40/30</f>
        <v>2957.6566666666668</v>
      </c>
      <c r="D42" s="77">
        <f t="shared" si="39"/>
        <v>2833.3333327</v>
      </c>
      <c r="E42" s="76">
        <f t="shared" si="39"/>
        <v>9032.2999999999993</v>
      </c>
      <c r="F42" s="77">
        <f t="shared" si="39"/>
        <v>8666.6666659999992</v>
      </c>
      <c r="G42" s="76">
        <f t="shared" si="39"/>
        <v>1009.94</v>
      </c>
      <c r="H42" s="77">
        <f t="shared" si="39"/>
        <v>1666.6666660000003</v>
      </c>
      <c r="I42" s="76">
        <f t="shared" ref="I42:J42" si="40">I40/30</f>
        <v>217.56</v>
      </c>
      <c r="J42" s="77">
        <f t="shared" si="40"/>
        <v>993.33333300000015</v>
      </c>
      <c r="K42" s="76">
        <f t="shared" si="39"/>
        <v>1850.54</v>
      </c>
      <c r="L42" s="77">
        <f t="shared" si="39"/>
        <v>2586.6666660000001</v>
      </c>
      <c r="M42" s="76">
        <f t="shared" si="39"/>
        <v>655.83</v>
      </c>
      <c r="N42" s="77">
        <f t="shared" si="39"/>
        <v>1100</v>
      </c>
      <c r="O42" s="76">
        <f t="shared" si="39"/>
        <v>4210.760666666667</v>
      </c>
      <c r="P42" s="77">
        <f t="shared" si="39"/>
        <v>3713.3333330000005</v>
      </c>
      <c r="Q42" s="76">
        <f t="shared" si="39"/>
        <v>19934.587333333337</v>
      </c>
      <c r="R42" s="77">
        <f t="shared" si="39"/>
        <v>21559.9999967</v>
      </c>
      <c r="S42" s="76">
        <f t="shared" si="39"/>
        <v>2115.6733333333332</v>
      </c>
      <c r="T42" s="77">
        <f t="shared" si="39"/>
        <v>2000</v>
      </c>
      <c r="U42" s="76">
        <f t="shared" si="39"/>
        <v>22050.260666666665</v>
      </c>
      <c r="V42" s="77">
        <f t="shared" si="39"/>
        <v>23559.9999967</v>
      </c>
      <c r="W42" s="80" t="s">
        <v>18</v>
      </c>
      <c r="X42" s="122"/>
      <c r="Y42" s="123"/>
      <c r="Z42" s="124"/>
    </row>
    <row r="43" spans="1:26" ht="20" customHeight="1">
      <c r="A43" s="84" t="s">
        <v>19</v>
      </c>
      <c r="B43" s="85"/>
      <c r="C43" s="86">
        <f>SUM(C40-D40)</f>
        <v>3729.7000189999962</v>
      </c>
      <c r="D43" s="87"/>
      <c r="E43" s="86">
        <f>SUM(E40-F40)</f>
        <v>10969.000020000036</v>
      </c>
      <c r="F43" s="87"/>
      <c r="G43" s="86">
        <f>SUM(G40-H40)</f>
        <v>-19701.799980000007</v>
      </c>
      <c r="H43" s="87"/>
      <c r="I43" s="86">
        <f>SUM(I40-J40)</f>
        <v>-23273.199990000005</v>
      </c>
      <c r="J43" s="87"/>
      <c r="K43" s="86">
        <f>SUM(K40-L40)</f>
        <v>-22083.799980000011</v>
      </c>
      <c r="L43" s="87"/>
      <c r="M43" s="86">
        <f>SUM(M40-N40)</f>
        <v>-13325.099999999999</v>
      </c>
      <c r="N43" s="87"/>
      <c r="O43" s="86">
        <f>SUM(O40-P40)</f>
        <v>14922.820009999996</v>
      </c>
      <c r="P43" s="87"/>
      <c r="Q43" s="120">
        <f>SUM(Q40-R40)</f>
        <v>-48762.379900999949</v>
      </c>
      <c r="R43" s="87"/>
      <c r="S43" s="86">
        <f>SUM(S40-T40)</f>
        <v>3470.1999999999971</v>
      </c>
      <c r="T43" s="87"/>
      <c r="U43" s="137">
        <f>SUM(U40-V40)</f>
        <v>-45292.179901000112</v>
      </c>
      <c r="V43" s="138"/>
      <c r="Y43" s="2"/>
      <c r="Z43" s="2"/>
    </row>
    <row r="44" spans="1:26" ht="20" customHeight="1" thickBot="1">
      <c r="A44" s="90" t="s">
        <v>20</v>
      </c>
      <c r="B44" s="91"/>
      <c r="C44" s="119">
        <f>SUM(100/D40*C40)</f>
        <v>104.38788237627493</v>
      </c>
      <c r="D44" s="93"/>
      <c r="E44" s="119">
        <f>SUM(100/F40*E40)</f>
        <v>104.21884616186301</v>
      </c>
      <c r="F44" s="93"/>
      <c r="G44" s="119">
        <f>SUM(100/H40*G40)</f>
        <v>60.596400024238555</v>
      </c>
      <c r="H44" s="93"/>
      <c r="I44" s="119">
        <f>SUM(100/J40*I40)</f>
        <v>21.902013430168459</v>
      </c>
      <c r="J44" s="93"/>
      <c r="K44" s="119">
        <f>SUM(100/L40*K40)</f>
        <v>71.541494863799343</v>
      </c>
      <c r="L44" s="93"/>
      <c r="M44" s="119">
        <f>SUM(100/N40*M40)</f>
        <v>59.620909090909095</v>
      </c>
      <c r="N44" s="93"/>
      <c r="O44" s="119">
        <f>SUM(100/P40*O40)</f>
        <v>113.39570916637304</v>
      </c>
      <c r="P44" s="93"/>
      <c r="Q44" s="121">
        <f>SUM(100/R40*Q40)</f>
        <v>92.460980224418137</v>
      </c>
      <c r="R44" s="93"/>
      <c r="S44" s="119">
        <f>SUM(100/T40*S40)</f>
        <v>105.78366666666666</v>
      </c>
      <c r="T44" s="93"/>
      <c r="U44" s="139">
        <f>SUM(100/V40*U40)</f>
        <v>93.591938326634974</v>
      </c>
      <c r="V44" s="140"/>
      <c r="Y44" s="2"/>
      <c r="Z44" s="2"/>
    </row>
    <row r="45" spans="1:26">
      <c r="C45" s="337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45"/>
  <sheetViews>
    <sheetView topLeftCell="A7" zoomScale="80" zoomScaleNormal="80" workbookViewId="0">
      <selection activeCell="A41" sqref="A41:XFD41"/>
    </sheetView>
  </sheetViews>
  <sheetFormatPr baseColWidth="10" defaultColWidth="11.5" defaultRowHeight="15"/>
  <cols>
    <col min="1" max="1" width="9.1640625" style="4" customWidth="1"/>
    <col min="2" max="2" width="9.1640625" style="2" customWidth="1"/>
    <col min="3" max="5" width="12.33203125" style="2" bestFit="1" customWidth="1"/>
    <col min="6" max="6" width="14.1640625" style="2" bestFit="1" customWidth="1"/>
    <col min="7" max="7" width="11.6640625" style="6" customWidth="1"/>
    <col min="8" max="8" width="12.33203125" style="6" bestFit="1" customWidth="1"/>
    <col min="9" max="9" width="11.6640625" style="6" customWidth="1"/>
    <col min="10" max="10" width="12.33203125" style="6" bestFit="1" customWidth="1"/>
    <col min="11" max="12" width="12.33203125" style="2" bestFit="1" customWidth="1"/>
    <col min="13" max="14" width="11.6640625" style="2" customWidth="1"/>
    <col min="15" max="16" width="12.33203125" style="2" bestFit="1" customWidth="1"/>
    <col min="17" max="17" width="12.6640625" style="2" customWidth="1"/>
    <col min="18" max="18" width="14.1640625" style="2" bestFit="1" customWidth="1"/>
    <col min="19" max="19" width="11.6640625" style="2" customWidth="1"/>
    <col min="20" max="20" width="12.33203125" style="2" bestFit="1" customWidth="1"/>
    <col min="21" max="21" width="12.6640625" style="2" customWidth="1"/>
    <col min="22" max="22" width="14.1640625" style="2" bestFit="1" customWidth="1"/>
    <col min="23" max="23" width="18.6640625" style="2" customWidth="1"/>
    <col min="24" max="24" width="6.5" style="2" bestFit="1" customWidth="1"/>
    <col min="25" max="25" width="5.1640625" style="4" customWidth="1"/>
    <col min="26" max="26" width="20.6640625" style="4" customWidth="1"/>
    <col min="27" max="16384" width="11.5" style="2"/>
  </cols>
  <sheetData>
    <row r="1" spans="1:26" ht="34.25" customHeight="1">
      <c r="A1" s="128" t="s">
        <v>122</v>
      </c>
      <c r="G1" s="2"/>
      <c r="H1" s="343">
        <v>44378</v>
      </c>
      <c r="I1" s="343"/>
      <c r="J1" s="343"/>
      <c r="K1" s="343"/>
    </row>
    <row r="2" spans="1:26" ht="19" thickBot="1">
      <c r="A2" s="129"/>
    </row>
    <row r="3" spans="1:26" s="8" customFormat="1" ht="36" customHeight="1" thickBot="1">
      <c r="A3" s="7"/>
      <c r="C3" s="344" t="s">
        <v>21</v>
      </c>
      <c r="D3" s="345"/>
      <c r="E3" s="344" t="s">
        <v>24</v>
      </c>
      <c r="F3" s="345"/>
      <c r="G3" s="344" t="s">
        <v>25</v>
      </c>
      <c r="H3" s="345"/>
      <c r="I3" s="344" t="s">
        <v>118</v>
      </c>
      <c r="J3" s="345"/>
      <c r="K3" s="344" t="s">
        <v>26</v>
      </c>
      <c r="L3" s="345"/>
      <c r="M3" s="344" t="s">
        <v>31</v>
      </c>
      <c r="N3" s="345"/>
      <c r="O3" s="352" t="s">
        <v>2</v>
      </c>
      <c r="P3" s="352"/>
      <c r="Q3" s="346" t="s">
        <v>30</v>
      </c>
      <c r="R3" s="347"/>
      <c r="S3" s="344" t="s">
        <v>27</v>
      </c>
      <c r="T3" s="345"/>
      <c r="U3" s="348" t="s">
        <v>28</v>
      </c>
      <c r="V3" s="349"/>
      <c r="W3" s="344" t="s">
        <v>0</v>
      </c>
      <c r="X3" s="352"/>
      <c r="Y3" s="352"/>
      <c r="Z3" s="345"/>
    </row>
    <row r="4" spans="1:26" s="4" customFormat="1" ht="18.5" customHeight="1">
      <c r="A4" s="130" t="s">
        <v>1</v>
      </c>
      <c r="B4" s="10"/>
      <c r="C4" s="11" t="s">
        <v>23</v>
      </c>
      <c r="D4" s="12" t="s">
        <v>22</v>
      </c>
      <c r="E4" s="11" t="s">
        <v>23</v>
      </c>
      <c r="F4" s="12" t="s">
        <v>22</v>
      </c>
      <c r="G4" s="11" t="s">
        <v>23</v>
      </c>
      <c r="H4" s="12" t="s">
        <v>22</v>
      </c>
      <c r="I4" s="11" t="s">
        <v>23</v>
      </c>
      <c r="J4" s="12" t="s">
        <v>22</v>
      </c>
      <c r="K4" s="11" t="s">
        <v>23</v>
      </c>
      <c r="L4" s="12" t="s">
        <v>22</v>
      </c>
      <c r="M4" s="11" t="s">
        <v>23</v>
      </c>
      <c r="N4" s="12" t="s">
        <v>22</v>
      </c>
      <c r="O4" s="101" t="s">
        <v>23</v>
      </c>
      <c r="P4" s="12" t="s">
        <v>22</v>
      </c>
      <c r="Q4" s="101" t="s">
        <v>23</v>
      </c>
      <c r="R4" s="12" t="s">
        <v>22</v>
      </c>
      <c r="S4" s="11" t="s">
        <v>23</v>
      </c>
      <c r="T4" s="12" t="s">
        <v>22</v>
      </c>
      <c r="U4" s="133" t="s">
        <v>23</v>
      </c>
      <c r="V4" s="134" t="s">
        <v>22</v>
      </c>
      <c r="W4" s="13" t="s">
        <v>3</v>
      </c>
      <c r="X4" s="350" t="s">
        <v>4</v>
      </c>
      <c r="Y4" s="351"/>
      <c r="Z4" s="14" t="s">
        <v>5</v>
      </c>
    </row>
    <row r="5" spans="1:26" ht="18.5" customHeight="1">
      <c r="A5" s="49">
        <v>1</v>
      </c>
      <c r="B5" s="16" t="s">
        <v>16</v>
      </c>
      <c r="C5" s="17">
        <v>3300.5</v>
      </c>
      <c r="D5" s="18">
        <v>2903.2258059999999</v>
      </c>
      <c r="E5" s="17">
        <v>5755.1</v>
      </c>
      <c r="F5" s="19">
        <v>10322.580645</v>
      </c>
      <c r="G5" s="20">
        <v>949.7</v>
      </c>
      <c r="H5" s="19">
        <v>1612.903225</v>
      </c>
      <c r="I5" s="20">
        <v>0</v>
      </c>
      <c r="J5" s="18">
        <v>645.16129000000001</v>
      </c>
      <c r="K5" s="17">
        <v>3939.9</v>
      </c>
      <c r="L5" s="19">
        <v>3045.16129</v>
      </c>
      <c r="M5" s="17">
        <v>1104</v>
      </c>
      <c r="N5" s="18">
        <v>387.09677399999998</v>
      </c>
      <c r="O5" s="17">
        <v>3500.7</v>
      </c>
      <c r="P5" s="18">
        <v>4435.48387</v>
      </c>
      <c r="Q5" s="112">
        <f>SUM(C5+E5+G5+I5+K5+M5+O5)</f>
        <v>18549.900000000001</v>
      </c>
      <c r="R5" s="110">
        <f>SUM(D5+F5+H5+J5+L5+N5+P5)</f>
        <v>23351.6129</v>
      </c>
      <c r="S5" s="17">
        <v>0</v>
      </c>
      <c r="T5" s="18">
        <v>2419.3548380000002</v>
      </c>
      <c r="U5" s="135">
        <f t="shared" ref="U5:V8" si="0">SUM(Q5+S5)</f>
        <v>18549.900000000001</v>
      </c>
      <c r="V5" s="136">
        <f t="shared" si="0"/>
        <v>25770.967737999999</v>
      </c>
      <c r="W5" s="47" t="s">
        <v>133</v>
      </c>
      <c r="X5" s="48">
        <v>20</v>
      </c>
      <c r="Y5" s="23" t="s">
        <v>8</v>
      </c>
      <c r="Z5" s="24"/>
    </row>
    <row r="6" spans="1:26" ht="18.5" customHeight="1">
      <c r="A6" s="49">
        <f t="shared" ref="A6:A8" si="1">SUM(A5+1)</f>
        <v>2</v>
      </c>
      <c r="B6" s="16" t="s">
        <v>7</v>
      </c>
      <c r="C6" s="17">
        <v>739.5</v>
      </c>
      <c r="D6" s="18">
        <v>2903.2258059999999</v>
      </c>
      <c r="E6" s="17">
        <v>12442.4</v>
      </c>
      <c r="F6" s="19">
        <v>10322.580645</v>
      </c>
      <c r="G6" s="20">
        <v>1004.5</v>
      </c>
      <c r="H6" s="19">
        <v>1612.903225</v>
      </c>
      <c r="I6" s="20">
        <v>0</v>
      </c>
      <c r="J6" s="18">
        <v>645.16129000000001</v>
      </c>
      <c r="K6" s="17">
        <v>1218.9000000000001</v>
      </c>
      <c r="L6" s="19">
        <v>3045.16129</v>
      </c>
      <c r="M6" s="17">
        <v>360</v>
      </c>
      <c r="N6" s="18">
        <v>387.09677399999998</v>
      </c>
      <c r="O6" s="17">
        <v>5907.4</v>
      </c>
      <c r="P6" s="18">
        <v>4435.48387</v>
      </c>
      <c r="Q6" s="112">
        <f>SUM(C6+E6+G6+I6+K6+M6+O6)</f>
        <v>21672.699999999997</v>
      </c>
      <c r="R6" s="110">
        <f>SUM(D6+F6+H6+J6+L6+N6+P6)</f>
        <v>23351.6129</v>
      </c>
      <c r="S6" s="17">
        <v>1374.1</v>
      </c>
      <c r="T6" s="18">
        <v>2419.3548380000002</v>
      </c>
      <c r="U6" s="135">
        <f t="shared" si="0"/>
        <v>23046.799999999996</v>
      </c>
      <c r="V6" s="136">
        <f t="shared" si="0"/>
        <v>25770.967737999999</v>
      </c>
      <c r="W6" s="47" t="s">
        <v>127</v>
      </c>
      <c r="X6" s="48">
        <v>23</v>
      </c>
      <c r="Y6" s="23" t="s">
        <v>8</v>
      </c>
      <c r="Z6" s="24"/>
    </row>
    <row r="7" spans="1:26" ht="18.5" customHeight="1">
      <c r="A7" s="25">
        <f t="shared" si="1"/>
        <v>3</v>
      </c>
      <c r="B7" s="26" t="s">
        <v>9</v>
      </c>
      <c r="C7" s="27">
        <v>4538.8999999999996</v>
      </c>
      <c r="D7" s="18">
        <v>2903.2258059999999</v>
      </c>
      <c r="E7" s="27">
        <v>8813.7999999999993</v>
      </c>
      <c r="F7" s="19">
        <v>10322.580645</v>
      </c>
      <c r="G7" s="30">
        <v>1676.9</v>
      </c>
      <c r="H7" s="19">
        <v>1612.903225</v>
      </c>
      <c r="I7" s="30">
        <v>4373.5</v>
      </c>
      <c r="J7" s="18">
        <v>645.16129000000001</v>
      </c>
      <c r="K7" s="27">
        <v>4465.3</v>
      </c>
      <c r="L7" s="19">
        <v>3045.16129</v>
      </c>
      <c r="M7" s="27">
        <v>100</v>
      </c>
      <c r="N7" s="18">
        <v>387.09677399999998</v>
      </c>
      <c r="O7" s="27">
        <v>5256.1</v>
      </c>
      <c r="P7" s="18">
        <v>4435.48387</v>
      </c>
      <c r="Q7" s="268">
        <f>SUM(C7+E7+G7+I7+K7+M7+O7)</f>
        <v>29224.5</v>
      </c>
      <c r="R7" s="111">
        <f t="shared" ref="R7:R8" si="2">SUM(D7+F7+H7+J7+L7+N7+P7)</f>
        <v>23351.6129</v>
      </c>
      <c r="S7" s="27">
        <v>1476.1</v>
      </c>
      <c r="T7" s="18">
        <v>2419.3548380000002</v>
      </c>
      <c r="U7" s="114">
        <f t="shared" si="0"/>
        <v>30700.6</v>
      </c>
      <c r="V7" s="118">
        <f t="shared" si="0"/>
        <v>25770.967737999999</v>
      </c>
      <c r="W7" s="31" t="s">
        <v>145</v>
      </c>
      <c r="X7" s="32">
        <v>20</v>
      </c>
      <c r="Y7" s="33" t="s">
        <v>8</v>
      </c>
      <c r="Z7" s="34"/>
    </row>
    <row r="8" spans="1:26" s="45" customFormat="1" ht="18.5" customHeight="1">
      <c r="A8" s="25">
        <f t="shared" si="1"/>
        <v>4</v>
      </c>
      <c r="B8" s="26" t="s">
        <v>10</v>
      </c>
      <c r="C8" s="27">
        <v>5243.6</v>
      </c>
      <c r="D8" s="18">
        <v>2903.2258059999999</v>
      </c>
      <c r="E8" s="27">
        <v>6382.8</v>
      </c>
      <c r="F8" s="19">
        <v>10322.580645</v>
      </c>
      <c r="G8" s="30">
        <v>337.3</v>
      </c>
      <c r="H8" s="19">
        <v>1612.903225</v>
      </c>
      <c r="I8" s="30">
        <v>2850</v>
      </c>
      <c r="J8" s="18">
        <v>645.16129000000001</v>
      </c>
      <c r="K8" s="27">
        <v>8208.7999999999993</v>
      </c>
      <c r="L8" s="19">
        <v>3045.16129</v>
      </c>
      <c r="M8" s="27">
        <v>0</v>
      </c>
      <c r="N8" s="18">
        <v>387.09677399999998</v>
      </c>
      <c r="O8" s="27">
        <v>3927.3</v>
      </c>
      <c r="P8" s="18">
        <v>4435.48387</v>
      </c>
      <c r="Q8" s="268">
        <f>SUM(C8+E8+G8+I8+K8+M8+O8)</f>
        <v>26949.8</v>
      </c>
      <c r="R8" s="111">
        <f t="shared" si="2"/>
        <v>23351.6129</v>
      </c>
      <c r="S8" s="27">
        <v>0</v>
      </c>
      <c r="T8" s="18">
        <v>2419.3548380000002</v>
      </c>
      <c r="U8" s="114">
        <f t="shared" si="0"/>
        <v>26949.8</v>
      </c>
      <c r="V8" s="118">
        <f t="shared" si="0"/>
        <v>25770.967737999999</v>
      </c>
      <c r="W8" s="31" t="s">
        <v>133</v>
      </c>
      <c r="X8" s="32">
        <v>20</v>
      </c>
      <c r="Y8" s="33" t="s">
        <v>8</v>
      </c>
      <c r="Z8" s="34"/>
    </row>
    <row r="9" spans="1:26" ht="18.5" customHeight="1">
      <c r="A9" s="35" t="s">
        <v>11</v>
      </c>
      <c r="B9" s="36">
        <v>27</v>
      </c>
      <c r="C9" s="37">
        <f t="shared" ref="C9:V9" si="3">SUM(C5:C8)</f>
        <v>13822.5</v>
      </c>
      <c r="D9" s="38">
        <f t="shared" si="3"/>
        <v>11612.903224</v>
      </c>
      <c r="E9" s="37">
        <f t="shared" si="3"/>
        <v>33394.1</v>
      </c>
      <c r="F9" s="38">
        <f t="shared" si="3"/>
        <v>41290.32258</v>
      </c>
      <c r="G9" s="37">
        <f t="shared" si="3"/>
        <v>3968.4000000000005</v>
      </c>
      <c r="H9" s="38">
        <f t="shared" si="3"/>
        <v>6451.6129000000001</v>
      </c>
      <c r="I9" s="37">
        <f t="shared" ref="I9:J9" si="4">SUM(I5:I8)</f>
        <v>7223.5</v>
      </c>
      <c r="J9" s="38">
        <f t="shared" si="4"/>
        <v>2580.64516</v>
      </c>
      <c r="K9" s="37">
        <f t="shared" si="3"/>
        <v>17832.900000000001</v>
      </c>
      <c r="L9" s="38">
        <f t="shared" si="3"/>
        <v>12180.64516</v>
      </c>
      <c r="M9" s="37">
        <f t="shared" si="3"/>
        <v>1564</v>
      </c>
      <c r="N9" s="38">
        <f t="shared" si="3"/>
        <v>1548.3870959999999</v>
      </c>
      <c r="O9" s="37">
        <f t="shared" si="3"/>
        <v>18591.5</v>
      </c>
      <c r="P9" s="38">
        <f t="shared" si="3"/>
        <v>17741.93548</v>
      </c>
      <c r="Q9" s="37">
        <f t="shared" si="3"/>
        <v>96396.900000000009</v>
      </c>
      <c r="R9" s="38">
        <f t="shared" si="3"/>
        <v>93406.4516</v>
      </c>
      <c r="S9" s="37">
        <f t="shared" si="3"/>
        <v>2850.2</v>
      </c>
      <c r="T9" s="38">
        <f t="shared" si="3"/>
        <v>9677.4193520000008</v>
      </c>
      <c r="U9" s="37">
        <f t="shared" si="3"/>
        <v>99247.099999999991</v>
      </c>
      <c r="V9" s="38">
        <f t="shared" si="3"/>
        <v>103083.870952</v>
      </c>
      <c r="W9" s="41" t="s">
        <v>12</v>
      </c>
      <c r="X9" s="42">
        <f>SUM(X5:X8)/4</f>
        <v>20.75</v>
      </c>
      <c r="Y9" s="43" t="s">
        <v>8</v>
      </c>
      <c r="Z9" s="44"/>
    </row>
    <row r="10" spans="1:26" ht="18.5" customHeight="1">
      <c r="A10" s="46">
        <f>SUM(A8+1)</f>
        <v>5</v>
      </c>
      <c r="B10" s="16" t="s">
        <v>13</v>
      </c>
      <c r="C10" s="51">
        <v>904</v>
      </c>
      <c r="D10" s="18">
        <v>2903.2258059999999</v>
      </c>
      <c r="E10" s="51">
        <v>11343.7</v>
      </c>
      <c r="F10" s="19">
        <v>10322.580645</v>
      </c>
      <c r="G10" s="20">
        <v>912.5</v>
      </c>
      <c r="H10" s="19">
        <v>1612.903225</v>
      </c>
      <c r="I10" s="20">
        <v>0</v>
      </c>
      <c r="J10" s="18">
        <v>645.16129000000001</v>
      </c>
      <c r="K10" s="17">
        <v>1307</v>
      </c>
      <c r="L10" s="19">
        <v>3045.16129</v>
      </c>
      <c r="M10" s="17">
        <v>75</v>
      </c>
      <c r="N10" s="18">
        <v>387.09677399999998</v>
      </c>
      <c r="O10" s="17">
        <v>4309.3</v>
      </c>
      <c r="P10" s="18">
        <v>4435.48387</v>
      </c>
      <c r="Q10" s="112">
        <f t="shared" ref="Q10:Q13" si="5">SUM(C10+E10+G10+I10+K10+M10+O10)</f>
        <v>18851.5</v>
      </c>
      <c r="R10" s="110">
        <f t="shared" ref="R10:R13" si="6">SUM(D10+F10+H10+J10+L10+N10+P10)</f>
        <v>23351.6129</v>
      </c>
      <c r="S10" s="17">
        <v>509.7</v>
      </c>
      <c r="T10" s="18">
        <v>2419.3548380000002</v>
      </c>
      <c r="U10" s="135">
        <f t="shared" ref="U10:V16" si="7">SUM(Q10+S10)</f>
        <v>19361.2</v>
      </c>
      <c r="V10" s="136">
        <f t="shared" si="7"/>
        <v>25770.967737999999</v>
      </c>
      <c r="W10" s="47" t="s">
        <v>126</v>
      </c>
      <c r="X10" s="48">
        <v>20</v>
      </c>
      <c r="Y10" s="23" t="s">
        <v>8</v>
      </c>
      <c r="Z10" s="24"/>
    </row>
    <row r="11" spans="1:26" ht="18.5" customHeight="1">
      <c r="A11" s="49">
        <f>SUM(A10+1)</f>
        <v>6</v>
      </c>
      <c r="B11" s="16" t="s">
        <v>14</v>
      </c>
      <c r="C11" s="17">
        <v>3294.2</v>
      </c>
      <c r="D11" s="18">
        <v>2903.2258059999999</v>
      </c>
      <c r="E11" s="17">
        <v>3795.7</v>
      </c>
      <c r="F11" s="19">
        <v>10322.580645</v>
      </c>
      <c r="G11" s="20">
        <v>619</v>
      </c>
      <c r="H11" s="19">
        <v>1612.903225</v>
      </c>
      <c r="I11" s="20">
        <v>0</v>
      </c>
      <c r="J11" s="18">
        <v>645.16129000000001</v>
      </c>
      <c r="K11" s="17">
        <v>1946.6</v>
      </c>
      <c r="L11" s="19">
        <v>3045.16129</v>
      </c>
      <c r="M11" s="17">
        <v>1301.0999999999999</v>
      </c>
      <c r="N11" s="18">
        <v>387.09677399999998</v>
      </c>
      <c r="O11" s="17">
        <v>4418.5</v>
      </c>
      <c r="P11" s="18">
        <v>4435.48387</v>
      </c>
      <c r="Q11" s="112">
        <f t="shared" si="5"/>
        <v>15375.1</v>
      </c>
      <c r="R11" s="110">
        <f t="shared" si="6"/>
        <v>23351.6129</v>
      </c>
      <c r="S11" s="17">
        <v>363</v>
      </c>
      <c r="T11" s="18">
        <v>2419.3548380000002</v>
      </c>
      <c r="U11" s="135">
        <f t="shared" si="7"/>
        <v>15738.1</v>
      </c>
      <c r="V11" s="136">
        <f t="shared" si="7"/>
        <v>25770.967737999999</v>
      </c>
      <c r="W11" s="47" t="s">
        <v>126</v>
      </c>
      <c r="X11" s="48">
        <v>20</v>
      </c>
      <c r="Y11" s="23" t="s">
        <v>8</v>
      </c>
      <c r="Z11" s="24"/>
    </row>
    <row r="12" spans="1:26" ht="18.5" customHeight="1">
      <c r="A12" s="49">
        <f t="shared" ref="A12:A16" si="8">SUM(A11+1)</f>
        <v>7</v>
      </c>
      <c r="B12" s="16" t="s">
        <v>15</v>
      </c>
      <c r="C12" s="17">
        <v>6598.4</v>
      </c>
      <c r="D12" s="18">
        <v>2903.2258059999999</v>
      </c>
      <c r="E12" s="17">
        <v>2417.9</v>
      </c>
      <c r="F12" s="19">
        <v>10322.580645</v>
      </c>
      <c r="G12" s="20">
        <v>176.3</v>
      </c>
      <c r="H12" s="19">
        <v>1612.903225</v>
      </c>
      <c r="I12" s="20">
        <v>0</v>
      </c>
      <c r="J12" s="18">
        <v>645.16129000000001</v>
      </c>
      <c r="K12" s="17">
        <v>5927.4</v>
      </c>
      <c r="L12" s="19">
        <v>3045.16129</v>
      </c>
      <c r="M12" s="17">
        <v>549.4</v>
      </c>
      <c r="N12" s="18">
        <v>387.09677399999998</v>
      </c>
      <c r="O12" s="17">
        <v>4656.1000000000004</v>
      </c>
      <c r="P12" s="18">
        <v>4435.48387</v>
      </c>
      <c r="Q12" s="112">
        <f t="shared" si="5"/>
        <v>20325.5</v>
      </c>
      <c r="R12" s="110">
        <f t="shared" si="6"/>
        <v>23351.6129</v>
      </c>
      <c r="S12" s="17">
        <v>0</v>
      </c>
      <c r="T12" s="18">
        <v>2419.3548380000002</v>
      </c>
      <c r="U12" s="135">
        <f t="shared" si="7"/>
        <v>20325.5</v>
      </c>
      <c r="V12" s="136">
        <f t="shared" si="7"/>
        <v>25770.967737999999</v>
      </c>
      <c r="W12" s="47" t="s">
        <v>126</v>
      </c>
      <c r="X12" s="48">
        <v>20</v>
      </c>
      <c r="Y12" s="23" t="s">
        <v>8</v>
      </c>
      <c r="Z12" s="24"/>
    </row>
    <row r="13" spans="1:26" ht="18.5" customHeight="1">
      <c r="A13" s="49">
        <f t="shared" si="8"/>
        <v>8</v>
      </c>
      <c r="B13" s="16" t="s">
        <v>16</v>
      </c>
      <c r="C13" s="17">
        <v>6009.7</v>
      </c>
      <c r="D13" s="18">
        <v>2903.2258059999999</v>
      </c>
      <c r="E13" s="17">
        <v>645</v>
      </c>
      <c r="F13" s="19">
        <v>10322.580645</v>
      </c>
      <c r="G13" s="20">
        <v>82.9</v>
      </c>
      <c r="H13" s="19">
        <v>1612.903225</v>
      </c>
      <c r="I13" s="20">
        <v>0</v>
      </c>
      <c r="J13" s="18">
        <v>645.16129000000001</v>
      </c>
      <c r="K13" s="17">
        <v>5752.9</v>
      </c>
      <c r="L13" s="19">
        <v>3045.16129</v>
      </c>
      <c r="M13" s="17">
        <v>0</v>
      </c>
      <c r="N13" s="18">
        <v>387.09677399999998</v>
      </c>
      <c r="O13" s="17">
        <v>5089.5</v>
      </c>
      <c r="P13" s="18">
        <v>4435.48387</v>
      </c>
      <c r="Q13" s="112">
        <f t="shared" si="5"/>
        <v>17580</v>
      </c>
      <c r="R13" s="110">
        <f t="shared" si="6"/>
        <v>23351.6129</v>
      </c>
      <c r="S13" s="17">
        <v>0</v>
      </c>
      <c r="T13" s="18">
        <v>2419.3548380000002</v>
      </c>
      <c r="U13" s="135">
        <f t="shared" si="7"/>
        <v>17580</v>
      </c>
      <c r="V13" s="136">
        <f t="shared" si="7"/>
        <v>25770.967737999999</v>
      </c>
      <c r="W13" s="47" t="s">
        <v>126</v>
      </c>
      <c r="X13" s="48">
        <v>20</v>
      </c>
      <c r="Y13" s="23" t="s">
        <v>8</v>
      </c>
      <c r="Z13" s="24"/>
    </row>
    <row r="14" spans="1:26" ht="18.5" customHeight="1">
      <c r="A14" s="49">
        <f t="shared" si="8"/>
        <v>9</v>
      </c>
      <c r="B14" s="16" t="s">
        <v>7</v>
      </c>
      <c r="C14" s="17">
        <v>3056.5</v>
      </c>
      <c r="D14" s="18">
        <v>2903.2258059999999</v>
      </c>
      <c r="E14" s="17">
        <v>10913</v>
      </c>
      <c r="F14" s="19">
        <v>10322.580645</v>
      </c>
      <c r="G14" s="20">
        <v>862.1</v>
      </c>
      <c r="H14" s="19">
        <v>1612.903225</v>
      </c>
      <c r="I14" s="20">
        <v>0</v>
      </c>
      <c r="J14" s="18">
        <v>645.16129000000001</v>
      </c>
      <c r="K14" s="17">
        <v>2315.1</v>
      </c>
      <c r="L14" s="19">
        <v>3045.16129</v>
      </c>
      <c r="M14" s="17">
        <v>0</v>
      </c>
      <c r="N14" s="18">
        <v>387.09677399999998</v>
      </c>
      <c r="O14" s="17">
        <v>5991.7</v>
      </c>
      <c r="P14" s="18">
        <v>4435.48387</v>
      </c>
      <c r="Q14" s="112">
        <f>SUM(C14+E14+G14+I14+K14+M14+O14)</f>
        <v>23138.400000000001</v>
      </c>
      <c r="R14" s="110">
        <f>SUM(D14+F14+H14+J14+L14+N14+P14)</f>
        <v>23351.6129</v>
      </c>
      <c r="S14" s="17">
        <v>346.5</v>
      </c>
      <c r="T14" s="18">
        <v>2419.3548380000002</v>
      </c>
      <c r="U14" s="135">
        <f t="shared" si="7"/>
        <v>23484.9</v>
      </c>
      <c r="V14" s="136">
        <f t="shared" si="7"/>
        <v>25770.967737999999</v>
      </c>
      <c r="W14" s="47" t="s">
        <v>128</v>
      </c>
      <c r="X14" s="48">
        <v>24</v>
      </c>
      <c r="Y14" s="23" t="s">
        <v>8</v>
      </c>
      <c r="Z14" s="24"/>
    </row>
    <row r="15" spans="1:26" ht="18.5" customHeight="1">
      <c r="A15" s="25">
        <f t="shared" si="8"/>
        <v>10</v>
      </c>
      <c r="B15" s="26" t="s">
        <v>9</v>
      </c>
      <c r="C15" s="27">
        <v>3422.2</v>
      </c>
      <c r="D15" s="18">
        <v>2903.2258059999999</v>
      </c>
      <c r="E15" s="27">
        <v>16379.1</v>
      </c>
      <c r="F15" s="19">
        <v>10322.580645</v>
      </c>
      <c r="G15" s="30">
        <v>2082.5</v>
      </c>
      <c r="H15" s="19">
        <v>1612.903225</v>
      </c>
      <c r="I15" s="30">
        <v>2248</v>
      </c>
      <c r="J15" s="18">
        <v>645.16129000000001</v>
      </c>
      <c r="K15" s="27">
        <v>6547.2</v>
      </c>
      <c r="L15" s="19">
        <v>3045.16129</v>
      </c>
      <c r="M15" s="27">
        <v>0</v>
      </c>
      <c r="N15" s="18">
        <v>387.09677399999998</v>
      </c>
      <c r="O15" s="27">
        <v>5454.7</v>
      </c>
      <c r="P15" s="18">
        <v>4435.48387</v>
      </c>
      <c r="Q15" s="268">
        <f>SUM(C15+E15+G15+I15+K15+M15+O15)</f>
        <v>36133.699999999997</v>
      </c>
      <c r="R15" s="111">
        <f t="shared" ref="R15:R16" si="9">SUM(D15+F15+H15+J15+L15+N15+P15)</f>
        <v>23351.6129</v>
      </c>
      <c r="S15" s="27">
        <v>3322.1</v>
      </c>
      <c r="T15" s="18">
        <v>2419.3548380000002</v>
      </c>
      <c r="U15" s="114">
        <f t="shared" si="7"/>
        <v>39455.799999999996</v>
      </c>
      <c r="V15" s="118">
        <f t="shared" si="7"/>
        <v>25770.967737999999</v>
      </c>
      <c r="W15" s="31" t="s">
        <v>128</v>
      </c>
      <c r="X15" s="32">
        <v>24</v>
      </c>
      <c r="Y15" s="33" t="s">
        <v>8</v>
      </c>
      <c r="Z15" s="34"/>
    </row>
    <row r="16" spans="1:26" s="45" customFormat="1" ht="18.5" customHeight="1">
      <c r="A16" s="25">
        <f t="shared" si="8"/>
        <v>11</v>
      </c>
      <c r="B16" s="26" t="s">
        <v>10</v>
      </c>
      <c r="C16" s="27">
        <v>3331</v>
      </c>
      <c r="D16" s="18">
        <v>2903.2258059999999</v>
      </c>
      <c r="E16" s="27">
        <v>16172.4</v>
      </c>
      <c r="F16" s="19">
        <v>10322.580645</v>
      </c>
      <c r="G16" s="30">
        <v>1936</v>
      </c>
      <c r="H16" s="19">
        <v>1612.903225</v>
      </c>
      <c r="I16" s="30">
        <v>600</v>
      </c>
      <c r="J16" s="18">
        <v>645.16129000000001</v>
      </c>
      <c r="K16" s="27">
        <v>2413.1</v>
      </c>
      <c r="L16" s="19">
        <v>3045.16129</v>
      </c>
      <c r="M16" s="27">
        <v>75</v>
      </c>
      <c r="N16" s="18">
        <v>387.09677399999998</v>
      </c>
      <c r="O16" s="27">
        <v>2324.3000000000002</v>
      </c>
      <c r="P16" s="18">
        <v>4435.48387</v>
      </c>
      <c r="Q16" s="268">
        <f>SUM(C16+E16+G16+I16+K16+M16+O16)</f>
        <v>26851.8</v>
      </c>
      <c r="R16" s="111">
        <f t="shared" si="9"/>
        <v>23351.6129</v>
      </c>
      <c r="S16" s="27">
        <v>2905.6</v>
      </c>
      <c r="T16" s="18">
        <v>2419.3548380000002</v>
      </c>
      <c r="U16" s="114">
        <f t="shared" si="7"/>
        <v>29757.399999999998</v>
      </c>
      <c r="V16" s="118">
        <f t="shared" si="7"/>
        <v>25770.967737999999</v>
      </c>
      <c r="W16" s="31" t="s">
        <v>127</v>
      </c>
      <c r="X16" s="32">
        <v>23</v>
      </c>
      <c r="Y16" s="33" t="s">
        <v>8</v>
      </c>
      <c r="Z16" s="34"/>
    </row>
    <row r="17" spans="1:26" ht="18.5" customHeight="1">
      <c r="A17" s="35" t="s">
        <v>11</v>
      </c>
      <c r="B17" s="36">
        <f>SUM(B9+1)</f>
        <v>28</v>
      </c>
      <c r="C17" s="37">
        <f t="shared" ref="C17:V17" si="10">SUM(C10:C16)</f>
        <v>26616</v>
      </c>
      <c r="D17" s="38">
        <f t="shared" si="10"/>
        <v>20322.580641999997</v>
      </c>
      <c r="E17" s="37">
        <f t="shared" si="10"/>
        <v>61666.8</v>
      </c>
      <c r="F17" s="39">
        <f t="shared" si="10"/>
        <v>72258.064515000005</v>
      </c>
      <c r="G17" s="40">
        <f t="shared" si="10"/>
        <v>6671.3</v>
      </c>
      <c r="H17" s="39">
        <f t="shared" si="10"/>
        <v>11290.322575</v>
      </c>
      <c r="I17" s="40">
        <f t="shared" ref="I17:J17" si="11">SUM(I10:I16)</f>
        <v>2848</v>
      </c>
      <c r="J17" s="39">
        <f t="shared" si="11"/>
        <v>4516.1290300000001</v>
      </c>
      <c r="K17" s="37">
        <f t="shared" si="10"/>
        <v>26209.3</v>
      </c>
      <c r="L17" s="38">
        <f t="shared" si="10"/>
        <v>21316.12903</v>
      </c>
      <c r="M17" s="37">
        <f t="shared" si="10"/>
        <v>2000.5</v>
      </c>
      <c r="N17" s="38">
        <f t="shared" si="10"/>
        <v>2709.6774180000002</v>
      </c>
      <c r="O17" s="37">
        <f t="shared" si="10"/>
        <v>32244.100000000002</v>
      </c>
      <c r="P17" s="38">
        <f t="shared" si="10"/>
        <v>31048.38709</v>
      </c>
      <c r="Q17" s="37">
        <f t="shared" si="10"/>
        <v>158256</v>
      </c>
      <c r="R17" s="38">
        <f t="shared" si="10"/>
        <v>163461.29030000002</v>
      </c>
      <c r="S17" s="37">
        <f t="shared" si="10"/>
        <v>7446.9</v>
      </c>
      <c r="T17" s="38">
        <f t="shared" si="10"/>
        <v>16935.483865999999</v>
      </c>
      <c r="U17" s="37">
        <f t="shared" si="10"/>
        <v>165702.9</v>
      </c>
      <c r="V17" s="38">
        <f t="shared" si="10"/>
        <v>180396.77416600002</v>
      </c>
      <c r="W17" s="41" t="s">
        <v>12</v>
      </c>
      <c r="X17" s="42">
        <f>SUM(X10:X16)/7</f>
        <v>21.571428571428573</v>
      </c>
      <c r="Y17" s="43" t="s">
        <v>8</v>
      </c>
      <c r="Z17" s="44"/>
    </row>
    <row r="18" spans="1:26" ht="18.5" customHeight="1">
      <c r="A18" s="46">
        <f>SUM(A16+1)</f>
        <v>12</v>
      </c>
      <c r="B18" s="16" t="s">
        <v>13</v>
      </c>
      <c r="C18" s="17">
        <v>1248.2</v>
      </c>
      <c r="D18" s="18">
        <v>2903.2258059999999</v>
      </c>
      <c r="E18" s="17">
        <v>11664.4</v>
      </c>
      <c r="F18" s="19">
        <v>10322.580645</v>
      </c>
      <c r="G18" s="20">
        <v>1520.8</v>
      </c>
      <c r="H18" s="19">
        <v>1612.903225</v>
      </c>
      <c r="I18" s="20">
        <v>0</v>
      </c>
      <c r="J18" s="18">
        <v>645.16129000000001</v>
      </c>
      <c r="K18" s="17">
        <v>225</v>
      </c>
      <c r="L18" s="19">
        <v>3045.16129</v>
      </c>
      <c r="M18" s="17">
        <v>0</v>
      </c>
      <c r="N18" s="18">
        <v>387.09677399999998</v>
      </c>
      <c r="O18" s="17">
        <v>4780.7</v>
      </c>
      <c r="P18" s="18">
        <v>4435.48387</v>
      </c>
      <c r="Q18" s="112">
        <f t="shared" ref="Q18:Q21" si="12">SUM(C18+E18+G18+I18+K18+M18+O18)</f>
        <v>19439.099999999999</v>
      </c>
      <c r="R18" s="110">
        <f t="shared" ref="R18:R21" si="13">SUM(D18+F18+H18+J18+L18+N18+P18)</f>
        <v>23351.6129</v>
      </c>
      <c r="S18" s="17">
        <v>2235.6999999999998</v>
      </c>
      <c r="T18" s="18">
        <v>2419.3548380000002</v>
      </c>
      <c r="U18" s="135">
        <f t="shared" ref="U18:V24" si="14">SUM(Q18+S18)</f>
        <v>21674.799999999999</v>
      </c>
      <c r="V18" s="136">
        <f t="shared" si="14"/>
        <v>25770.967737999999</v>
      </c>
      <c r="W18" s="52" t="s">
        <v>128</v>
      </c>
      <c r="X18" s="53">
        <v>24</v>
      </c>
      <c r="Y18" s="23" t="s">
        <v>8</v>
      </c>
      <c r="Z18" s="24"/>
    </row>
    <row r="19" spans="1:26" ht="18.5" customHeight="1">
      <c r="A19" s="49">
        <f>SUM(A18+1)</f>
        <v>13</v>
      </c>
      <c r="B19" s="16" t="s">
        <v>14</v>
      </c>
      <c r="C19" s="17">
        <v>6802.5</v>
      </c>
      <c r="D19" s="18">
        <v>2903.2258059999999</v>
      </c>
      <c r="E19" s="17">
        <v>0</v>
      </c>
      <c r="F19" s="19">
        <v>10322.580645</v>
      </c>
      <c r="G19" s="20">
        <v>-12</v>
      </c>
      <c r="H19" s="19">
        <v>1612.903225</v>
      </c>
      <c r="I19" s="20">
        <v>0</v>
      </c>
      <c r="J19" s="18">
        <v>645.16129000000001</v>
      </c>
      <c r="K19" s="17">
        <v>5503.1</v>
      </c>
      <c r="L19" s="19">
        <v>3045.16129</v>
      </c>
      <c r="M19" s="17">
        <v>0</v>
      </c>
      <c r="N19" s="18">
        <v>387.09677399999998</v>
      </c>
      <c r="O19" s="17">
        <v>4936.5</v>
      </c>
      <c r="P19" s="18">
        <v>4435.48387</v>
      </c>
      <c r="Q19" s="112">
        <f t="shared" si="12"/>
        <v>17230.099999999999</v>
      </c>
      <c r="R19" s="110">
        <f t="shared" si="13"/>
        <v>23351.6129</v>
      </c>
      <c r="S19" s="17">
        <v>0</v>
      </c>
      <c r="T19" s="18">
        <v>2419.3548380000002</v>
      </c>
      <c r="U19" s="135">
        <f t="shared" si="14"/>
        <v>17230.099999999999</v>
      </c>
      <c r="V19" s="136">
        <f t="shared" si="14"/>
        <v>25770.967737999999</v>
      </c>
      <c r="W19" s="47" t="s">
        <v>136</v>
      </c>
      <c r="X19" s="48">
        <v>14</v>
      </c>
      <c r="Y19" s="23" t="s">
        <v>8</v>
      </c>
      <c r="Z19" s="24" t="s">
        <v>146</v>
      </c>
    </row>
    <row r="20" spans="1:26" ht="18.5" customHeight="1">
      <c r="A20" s="49">
        <f t="shared" ref="A20:A24" si="15">SUM(A19+1)</f>
        <v>14</v>
      </c>
      <c r="B20" s="16" t="s">
        <v>15</v>
      </c>
      <c r="C20" s="17">
        <v>4646.8999999999996</v>
      </c>
      <c r="D20" s="18">
        <v>2903.2258059999999</v>
      </c>
      <c r="E20" s="17">
        <v>1944.3</v>
      </c>
      <c r="F20" s="19">
        <v>10322.580645</v>
      </c>
      <c r="G20" s="20">
        <v>387.4</v>
      </c>
      <c r="H20" s="19">
        <v>1612.903225</v>
      </c>
      <c r="I20" s="20">
        <v>0</v>
      </c>
      <c r="J20" s="18">
        <v>645.16129000000001</v>
      </c>
      <c r="K20" s="17">
        <v>5109.3999999999996</v>
      </c>
      <c r="L20" s="19">
        <v>3045.16129</v>
      </c>
      <c r="M20" s="17">
        <v>0</v>
      </c>
      <c r="N20" s="18">
        <v>387.09677399999998</v>
      </c>
      <c r="O20" s="17">
        <v>4360.5</v>
      </c>
      <c r="P20" s="18">
        <v>4435.48387</v>
      </c>
      <c r="Q20" s="112">
        <f t="shared" si="12"/>
        <v>16448.5</v>
      </c>
      <c r="R20" s="110">
        <f t="shared" si="13"/>
        <v>23351.6129</v>
      </c>
      <c r="S20" s="17">
        <v>0</v>
      </c>
      <c r="T20" s="18">
        <v>2419.3548380000002</v>
      </c>
      <c r="U20" s="135">
        <f t="shared" si="14"/>
        <v>16448.5</v>
      </c>
      <c r="V20" s="136">
        <f t="shared" si="14"/>
        <v>25770.967737999999</v>
      </c>
      <c r="W20" s="47" t="s">
        <v>136</v>
      </c>
      <c r="X20" s="48">
        <v>18</v>
      </c>
      <c r="Y20" s="23" t="s">
        <v>8</v>
      </c>
      <c r="Z20" s="24" t="s">
        <v>146</v>
      </c>
    </row>
    <row r="21" spans="1:26" ht="18.5" customHeight="1">
      <c r="A21" s="49">
        <f t="shared" si="15"/>
        <v>15</v>
      </c>
      <c r="B21" s="16" t="s">
        <v>16</v>
      </c>
      <c r="C21" s="17">
        <v>6994.3</v>
      </c>
      <c r="D21" s="18">
        <v>2903.2258059999999</v>
      </c>
      <c r="E21" s="17">
        <v>0</v>
      </c>
      <c r="F21" s="19">
        <v>10322.580645</v>
      </c>
      <c r="G21" s="20">
        <v>53.4</v>
      </c>
      <c r="H21" s="19">
        <v>1612.903225</v>
      </c>
      <c r="I21" s="20">
        <v>0</v>
      </c>
      <c r="J21" s="18">
        <v>645.16129000000001</v>
      </c>
      <c r="K21" s="17">
        <v>5364.1</v>
      </c>
      <c r="L21" s="19">
        <v>3045.16129</v>
      </c>
      <c r="M21" s="17">
        <v>0</v>
      </c>
      <c r="N21" s="18">
        <v>387.09677399999998</v>
      </c>
      <c r="O21" s="17">
        <v>3009.9</v>
      </c>
      <c r="P21" s="18">
        <v>4435.48387</v>
      </c>
      <c r="Q21" s="112">
        <f t="shared" si="12"/>
        <v>15421.699999999999</v>
      </c>
      <c r="R21" s="110">
        <f t="shared" si="13"/>
        <v>23351.6129</v>
      </c>
      <c r="S21" s="17">
        <v>0</v>
      </c>
      <c r="T21" s="18">
        <v>2419.3548380000002</v>
      </c>
      <c r="U21" s="135">
        <f t="shared" si="14"/>
        <v>15421.699999999999</v>
      </c>
      <c r="V21" s="136">
        <f t="shared" si="14"/>
        <v>25770.967737999999</v>
      </c>
      <c r="W21" s="47" t="s">
        <v>136</v>
      </c>
      <c r="X21" s="48">
        <v>20</v>
      </c>
      <c r="Y21" s="23" t="s">
        <v>8</v>
      </c>
      <c r="Z21" s="24" t="s">
        <v>146</v>
      </c>
    </row>
    <row r="22" spans="1:26" ht="18.5" customHeight="1">
      <c r="A22" s="49">
        <f t="shared" si="15"/>
        <v>16</v>
      </c>
      <c r="B22" s="55" t="s">
        <v>7</v>
      </c>
      <c r="C22" s="17">
        <v>7103.9</v>
      </c>
      <c r="D22" s="18">
        <v>2903.2258059999999</v>
      </c>
      <c r="E22" s="17">
        <v>2889.2</v>
      </c>
      <c r="F22" s="19">
        <v>10322.580645</v>
      </c>
      <c r="G22" s="20">
        <v>516</v>
      </c>
      <c r="H22" s="19">
        <v>1612.903225</v>
      </c>
      <c r="I22" s="20">
        <v>351.1</v>
      </c>
      <c r="J22" s="18">
        <v>645.16129000000001</v>
      </c>
      <c r="K22" s="17">
        <v>4950.5</v>
      </c>
      <c r="L22" s="19">
        <v>3045.16129</v>
      </c>
      <c r="M22" s="17">
        <v>0</v>
      </c>
      <c r="N22" s="18">
        <v>387.09677399999998</v>
      </c>
      <c r="O22" s="17">
        <v>4439.1000000000004</v>
      </c>
      <c r="P22" s="18">
        <v>4435.48387</v>
      </c>
      <c r="Q22" s="112">
        <f>SUM(C22+E22+G22+I22+K22+M22+O22)</f>
        <v>20249.8</v>
      </c>
      <c r="R22" s="110">
        <f>SUM(D22+F22+H22+J22+L22+N22+P22)</f>
        <v>23351.6129</v>
      </c>
      <c r="S22" s="17">
        <v>0</v>
      </c>
      <c r="T22" s="18">
        <v>2419.3548380000002</v>
      </c>
      <c r="U22" s="135">
        <f t="shared" si="14"/>
        <v>20249.8</v>
      </c>
      <c r="V22" s="136">
        <f t="shared" si="14"/>
        <v>25770.967737999999</v>
      </c>
      <c r="W22" s="47" t="s">
        <v>136</v>
      </c>
      <c r="X22" s="48">
        <v>22</v>
      </c>
      <c r="Y22" s="23" t="s">
        <v>8</v>
      </c>
      <c r="Z22" s="24" t="s">
        <v>146</v>
      </c>
    </row>
    <row r="23" spans="1:26" ht="18.5" customHeight="1">
      <c r="A23" s="25">
        <f t="shared" si="15"/>
        <v>17</v>
      </c>
      <c r="B23" s="26" t="s">
        <v>9</v>
      </c>
      <c r="C23" s="27">
        <v>6967.6</v>
      </c>
      <c r="D23" s="18">
        <v>2903.2258059999999</v>
      </c>
      <c r="E23" s="27">
        <v>3093.7</v>
      </c>
      <c r="F23" s="19">
        <v>10322.580645</v>
      </c>
      <c r="G23" s="30">
        <v>584.1</v>
      </c>
      <c r="H23" s="19">
        <v>1612.903225</v>
      </c>
      <c r="I23" s="30">
        <v>0</v>
      </c>
      <c r="J23" s="18">
        <v>645.16129000000001</v>
      </c>
      <c r="K23" s="27">
        <v>9716.7000000000007</v>
      </c>
      <c r="L23" s="19">
        <v>3045.16129</v>
      </c>
      <c r="M23" s="27">
        <v>75</v>
      </c>
      <c r="N23" s="18">
        <v>387.09677399999998</v>
      </c>
      <c r="O23" s="27">
        <v>6472.8</v>
      </c>
      <c r="P23" s="18">
        <v>4435.48387</v>
      </c>
      <c r="Q23" s="268">
        <f>SUM(C23+E23+G23+I23+K23+M23+O23)</f>
        <v>26909.899999999998</v>
      </c>
      <c r="R23" s="111">
        <f t="shared" ref="R23:R24" si="16">SUM(D23+F23+H23+J23+L23+N23+P23)</f>
        <v>23351.6129</v>
      </c>
      <c r="S23" s="27">
        <v>0</v>
      </c>
      <c r="T23" s="18">
        <v>2419.3548380000002</v>
      </c>
      <c r="U23" s="114">
        <f t="shared" si="14"/>
        <v>26909.899999999998</v>
      </c>
      <c r="V23" s="118">
        <f t="shared" si="14"/>
        <v>25770.967737999999</v>
      </c>
      <c r="W23" s="31" t="s">
        <v>136</v>
      </c>
      <c r="X23" s="32">
        <v>24</v>
      </c>
      <c r="Y23" s="33" t="s">
        <v>8</v>
      </c>
      <c r="Z23" s="34" t="s">
        <v>146</v>
      </c>
    </row>
    <row r="24" spans="1:26" s="45" customFormat="1" ht="18.5" customHeight="1">
      <c r="A24" s="25">
        <f t="shared" si="15"/>
        <v>18</v>
      </c>
      <c r="B24" s="26" t="s">
        <v>10</v>
      </c>
      <c r="C24" s="27">
        <v>1746.6</v>
      </c>
      <c r="D24" s="18">
        <v>2903.2258059999999</v>
      </c>
      <c r="E24" s="27">
        <v>14939.9</v>
      </c>
      <c r="F24" s="19">
        <v>10322.580645</v>
      </c>
      <c r="G24" s="30">
        <v>2269.6</v>
      </c>
      <c r="H24" s="19">
        <v>1612.903225</v>
      </c>
      <c r="I24" s="30">
        <v>0</v>
      </c>
      <c r="J24" s="18">
        <v>645.16129000000001</v>
      </c>
      <c r="K24" s="27">
        <v>4658.2</v>
      </c>
      <c r="L24" s="19">
        <v>3045.16129</v>
      </c>
      <c r="M24" s="27">
        <v>0</v>
      </c>
      <c r="N24" s="18">
        <v>387.09677399999998</v>
      </c>
      <c r="O24" s="27">
        <v>3985.6</v>
      </c>
      <c r="P24" s="18">
        <v>4435.48387</v>
      </c>
      <c r="Q24" s="268">
        <f>SUM(C24+E24+G24+I24+K24+M24+O24)</f>
        <v>27599.899999999998</v>
      </c>
      <c r="R24" s="111">
        <f t="shared" si="16"/>
        <v>23351.6129</v>
      </c>
      <c r="S24" s="27">
        <v>1044.3</v>
      </c>
      <c r="T24" s="18">
        <v>2419.3548380000002</v>
      </c>
      <c r="U24" s="114">
        <f t="shared" si="14"/>
        <v>28644.199999999997</v>
      </c>
      <c r="V24" s="118">
        <f t="shared" si="14"/>
        <v>25770.967737999999</v>
      </c>
      <c r="W24" s="31" t="s">
        <v>128</v>
      </c>
      <c r="X24" s="32">
        <v>25</v>
      </c>
      <c r="Y24" s="33" t="s">
        <v>8</v>
      </c>
      <c r="Z24" s="34"/>
    </row>
    <row r="25" spans="1:26" ht="18.5" customHeight="1">
      <c r="A25" s="35" t="s">
        <v>11</v>
      </c>
      <c r="B25" s="36">
        <f>SUM(B17+1)</f>
        <v>29</v>
      </c>
      <c r="C25" s="37">
        <f t="shared" ref="C25:V25" si="17">SUM(C18:C24)</f>
        <v>35509.999999999993</v>
      </c>
      <c r="D25" s="38">
        <f t="shared" si="17"/>
        <v>20322.580641999997</v>
      </c>
      <c r="E25" s="37">
        <f t="shared" si="17"/>
        <v>34531.5</v>
      </c>
      <c r="F25" s="39">
        <f t="shared" si="17"/>
        <v>72258.064515000005</v>
      </c>
      <c r="G25" s="40">
        <f t="shared" si="17"/>
        <v>5319.2999999999993</v>
      </c>
      <c r="H25" s="39">
        <f t="shared" si="17"/>
        <v>11290.322575</v>
      </c>
      <c r="I25" s="40">
        <f t="shared" ref="I25:J25" si="18">SUM(I18:I24)</f>
        <v>351.1</v>
      </c>
      <c r="J25" s="39">
        <f t="shared" si="18"/>
        <v>4516.1290300000001</v>
      </c>
      <c r="K25" s="37">
        <f t="shared" si="17"/>
        <v>35527</v>
      </c>
      <c r="L25" s="38">
        <f t="shared" si="17"/>
        <v>21316.12903</v>
      </c>
      <c r="M25" s="37">
        <f t="shared" si="17"/>
        <v>75</v>
      </c>
      <c r="N25" s="38">
        <f t="shared" si="17"/>
        <v>2709.6774180000002</v>
      </c>
      <c r="O25" s="37">
        <f t="shared" si="17"/>
        <v>31985.100000000002</v>
      </c>
      <c r="P25" s="38">
        <f t="shared" si="17"/>
        <v>31048.38709</v>
      </c>
      <c r="Q25" s="37">
        <f t="shared" si="17"/>
        <v>143299</v>
      </c>
      <c r="R25" s="38">
        <f t="shared" si="17"/>
        <v>163461.29030000002</v>
      </c>
      <c r="S25" s="37">
        <f t="shared" si="17"/>
        <v>3280</v>
      </c>
      <c r="T25" s="38">
        <f t="shared" si="17"/>
        <v>16935.483865999999</v>
      </c>
      <c r="U25" s="37">
        <f t="shared" si="17"/>
        <v>146579</v>
      </c>
      <c r="V25" s="38">
        <f t="shared" si="17"/>
        <v>180396.77416600002</v>
      </c>
      <c r="W25" s="41" t="s">
        <v>12</v>
      </c>
      <c r="X25" s="42">
        <f>SUM(X18:X24)/7</f>
        <v>21</v>
      </c>
      <c r="Y25" s="43" t="s">
        <v>8</v>
      </c>
      <c r="Z25" s="44"/>
    </row>
    <row r="26" spans="1:26" ht="18.5" customHeight="1">
      <c r="A26" s="46">
        <f>SUM(A24+1)</f>
        <v>19</v>
      </c>
      <c r="B26" s="16" t="s">
        <v>13</v>
      </c>
      <c r="C26" s="17">
        <v>1645</v>
      </c>
      <c r="D26" s="18">
        <v>2903.2258059999999</v>
      </c>
      <c r="E26" s="17">
        <v>10568.1</v>
      </c>
      <c r="F26" s="19">
        <v>10322.580645</v>
      </c>
      <c r="G26" s="20">
        <v>1435.2</v>
      </c>
      <c r="H26" s="19">
        <v>1612.903225</v>
      </c>
      <c r="I26" s="20">
        <v>0</v>
      </c>
      <c r="J26" s="18">
        <v>645.16129000000001</v>
      </c>
      <c r="K26" s="17">
        <v>0</v>
      </c>
      <c r="L26" s="19">
        <v>3045.16129</v>
      </c>
      <c r="M26" s="17">
        <v>2945.2</v>
      </c>
      <c r="N26" s="18">
        <v>387.09677399999998</v>
      </c>
      <c r="O26" s="17">
        <v>5692.2</v>
      </c>
      <c r="P26" s="18">
        <v>4435.48387</v>
      </c>
      <c r="Q26" s="112">
        <f t="shared" ref="Q26:Q29" si="19">SUM(C26+E26+G26+I26+K26+M26+O26)</f>
        <v>22285.7</v>
      </c>
      <c r="R26" s="110">
        <f t="shared" ref="R26:R29" si="20">SUM(D26+F26+H26+J26+L26+N26+P26)</f>
        <v>23351.6129</v>
      </c>
      <c r="S26" s="17">
        <v>2700.1</v>
      </c>
      <c r="T26" s="18">
        <v>2419.3548380000002</v>
      </c>
      <c r="U26" s="135">
        <f t="shared" ref="U26:V32" si="21">SUM(Q26+S26)</f>
        <v>24985.8</v>
      </c>
      <c r="V26" s="136">
        <f t="shared" si="21"/>
        <v>25770.967737999999</v>
      </c>
      <c r="W26" s="52" t="s">
        <v>128</v>
      </c>
      <c r="X26" s="53">
        <v>28</v>
      </c>
      <c r="Y26" s="23" t="s">
        <v>8</v>
      </c>
      <c r="Z26" s="24"/>
    </row>
    <row r="27" spans="1:26" ht="18.5" customHeight="1">
      <c r="A27" s="49">
        <f>SUM(A26+1)</f>
        <v>20</v>
      </c>
      <c r="B27" s="16" t="s">
        <v>14</v>
      </c>
      <c r="C27" s="17">
        <v>1474.3</v>
      </c>
      <c r="D27" s="18">
        <v>2903.2258059999999</v>
      </c>
      <c r="E27" s="17">
        <v>13204.1</v>
      </c>
      <c r="F27" s="19">
        <v>10322.580645</v>
      </c>
      <c r="G27" s="20">
        <v>2410.3000000000002</v>
      </c>
      <c r="H27" s="19">
        <v>1612.903225</v>
      </c>
      <c r="I27" s="20">
        <v>0</v>
      </c>
      <c r="J27" s="18">
        <v>645.16129000000001</v>
      </c>
      <c r="K27" s="17">
        <v>0</v>
      </c>
      <c r="L27" s="19">
        <v>3045.16129</v>
      </c>
      <c r="M27" s="17">
        <v>0</v>
      </c>
      <c r="N27" s="18">
        <v>387.09677399999998</v>
      </c>
      <c r="O27" s="17">
        <v>5551.8</v>
      </c>
      <c r="P27" s="18">
        <v>4435.48387</v>
      </c>
      <c r="Q27" s="112">
        <f t="shared" si="19"/>
        <v>22640.5</v>
      </c>
      <c r="R27" s="110">
        <f t="shared" si="20"/>
        <v>23351.6129</v>
      </c>
      <c r="S27" s="17">
        <v>4447.8999999999996</v>
      </c>
      <c r="T27" s="18">
        <v>2419.3548380000002</v>
      </c>
      <c r="U27" s="135">
        <f t="shared" si="21"/>
        <v>27088.400000000001</v>
      </c>
      <c r="V27" s="136">
        <f t="shared" si="21"/>
        <v>25770.967737999999</v>
      </c>
      <c r="W27" s="52" t="s">
        <v>128</v>
      </c>
      <c r="X27" s="48">
        <v>30</v>
      </c>
      <c r="Y27" s="23" t="s">
        <v>8</v>
      </c>
      <c r="Z27" s="24"/>
    </row>
    <row r="28" spans="1:26" ht="18.5" customHeight="1">
      <c r="A28" s="49">
        <f t="shared" ref="A28:A32" si="22">SUM(A27+1)</f>
        <v>21</v>
      </c>
      <c r="B28" s="16" t="s">
        <v>15</v>
      </c>
      <c r="C28" s="17">
        <v>3288</v>
      </c>
      <c r="D28" s="18">
        <v>2903.2258059999999</v>
      </c>
      <c r="E28" s="17">
        <v>11870</v>
      </c>
      <c r="F28" s="19">
        <v>10322.580645</v>
      </c>
      <c r="G28" s="20">
        <v>2103.4</v>
      </c>
      <c r="H28" s="19">
        <v>1612.903225</v>
      </c>
      <c r="I28" s="20">
        <v>0</v>
      </c>
      <c r="J28" s="18">
        <v>645.16129000000001</v>
      </c>
      <c r="K28" s="17">
        <v>0</v>
      </c>
      <c r="L28" s="19">
        <v>3045.16129</v>
      </c>
      <c r="M28" s="17">
        <v>0</v>
      </c>
      <c r="N28" s="18">
        <v>387.09677399999998</v>
      </c>
      <c r="O28" s="17">
        <v>5475</v>
      </c>
      <c r="P28" s="18">
        <v>4435.48387</v>
      </c>
      <c r="Q28" s="112">
        <f t="shared" si="19"/>
        <v>22736.400000000001</v>
      </c>
      <c r="R28" s="110">
        <f t="shared" si="20"/>
        <v>23351.6129</v>
      </c>
      <c r="S28" s="17">
        <v>4106.8</v>
      </c>
      <c r="T28" s="18">
        <v>2419.3548380000002</v>
      </c>
      <c r="U28" s="135">
        <f t="shared" si="21"/>
        <v>26843.200000000001</v>
      </c>
      <c r="V28" s="136">
        <f t="shared" si="21"/>
        <v>25770.967737999999</v>
      </c>
      <c r="W28" s="52" t="s">
        <v>128</v>
      </c>
      <c r="X28" s="48">
        <v>30</v>
      </c>
      <c r="Y28" s="23" t="s">
        <v>8</v>
      </c>
      <c r="Z28" s="24"/>
    </row>
    <row r="29" spans="1:26" ht="18.5" customHeight="1">
      <c r="A29" s="49">
        <f t="shared" si="22"/>
        <v>22</v>
      </c>
      <c r="B29" s="16" t="s">
        <v>16</v>
      </c>
      <c r="C29" s="17">
        <v>3028.1</v>
      </c>
      <c r="D29" s="18">
        <v>2903.2258059999999</v>
      </c>
      <c r="E29" s="17">
        <v>14627.3</v>
      </c>
      <c r="F29" s="19">
        <v>10322.580645</v>
      </c>
      <c r="G29" s="20">
        <v>1610.5</v>
      </c>
      <c r="H29" s="19">
        <v>1612.903225</v>
      </c>
      <c r="I29" s="20">
        <v>0</v>
      </c>
      <c r="J29" s="18">
        <v>645.16129000000001</v>
      </c>
      <c r="K29" s="17">
        <v>0</v>
      </c>
      <c r="L29" s="19">
        <v>3045.16129</v>
      </c>
      <c r="M29" s="17">
        <v>0</v>
      </c>
      <c r="N29" s="18">
        <v>387.09677399999998</v>
      </c>
      <c r="O29" s="17">
        <v>6311.5</v>
      </c>
      <c r="P29" s="18">
        <v>4435.48387</v>
      </c>
      <c r="Q29" s="112">
        <f t="shared" si="19"/>
        <v>25577.399999999998</v>
      </c>
      <c r="R29" s="110">
        <f t="shared" si="20"/>
        <v>23351.6129</v>
      </c>
      <c r="S29" s="17">
        <v>4773.8</v>
      </c>
      <c r="T29" s="18">
        <v>2419.3548380000002</v>
      </c>
      <c r="U29" s="135">
        <f t="shared" si="21"/>
        <v>30351.199999999997</v>
      </c>
      <c r="V29" s="136">
        <f t="shared" si="21"/>
        <v>25770.967737999999</v>
      </c>
      <c r="W29" s="52" t="s">
        <v>128</v>
      </c>
      <c r="X29" s="48">
        <v>30</v>
      </c>
      <c r="Y29" s="23" t="s">
        <v>8</v>
      </c>
      <c r="Z29" s="24"/>
    </row>
    <row r="30" spans="1:26" ht="18.5" customHeight="1">
      <c r="A30" s="49">
        <f t="shared" si="22"/>
        <v>23</v>
      </c>
      <c r="B30" s="55" t="s">
        <v>7</v>
      </c>
      <c r="C30" s="17">
        <v>1860.2</v>
      </c>
      <c r="D30" s="18">
        <v>2903.2258059999999</v>
      </c>
      <c r="E30" s="17">
        <v>15074.1</v>
      </c>
      <c r="F30" s="19">
        <v>10322.580645</v>
      </c>
      <c r="G30" s="20">
        <v>2061.4</v>
      </c>
      <c r="H30" s="19">
        <v>1612.903225</v>
      </c>
      <c r="I30" s="20">
        <v>0</v>
      </c>
      <c r="J30" s="18">
        <v>645.16129000000001</v>
      </c>
      <c r="K30" s="17">
        <v>6359.6</v>
      </c>
      <c r="L30" s="19">
        <v>3045.16129</v>
      </c>
      <c r="M30" s="17">
        <v>0</v>
      </c>
      <c r="N30" s="18">
        <v>387.09677399999998</v>
      </c>
      <c r="O30" s="17">
        <v>5347.6</v>
      </c>
      <c r="P30" s="18">
        <v>4435.48387</v>
      </c>
      <c r="Q30" s="112">
        <f>SUM(C30+E30+G30+I30+K30+M30+O30)</f>
        <v>30702.9</v>
      </c>
      <c r="R30" s="110">
        <f>SUM(D30+F30+H30+J30+L30+N30+P30)</f>
        <v>23351.6129</v>
      </c>
      <c r="S30" s="17">
        <v>5164.3</v>
      </c>
      <c r="T30" s="18">
        <v>2419.3548380000002</v>
      </c>
      <c r="U30" s="135">
        <f t="shared" si="21"/>
        <v>35867.200000000004</v>
      </c>
      <c r="V30" s="136">
        <f t="shared" si="21"/>
        <v>25770.967737999999</v>
      </c>
      <c r="W30" s="52" t="s">
        <v>128</v>
      </c>
      <c r="X30" s="48">
        <v>30</v>
      </c>
      <c r="Y30" s="23" t="s">
        <v>8</v>
      </c>
      <c r="Z30" s="24"/>
    </row>
    <row r="31" spans="1:26" ht="18.5" customHeight="1">
      <c r="A31" s="25">
        <f t="shared" si="22"/>
        <v>24</v>
      </c>
      <c r="B31" s="26" t="s">
        <v>9</v>
      </c>
      <c r="C31" s="27">
        <v>4081.8</v>
      </c>
      <c r="D31" s="18">
        <v>2903.2258059999999</v>
      </c>
      <c r="E31" s="27">
        <v>6395.6</v>
      </c>
      <c r="F31" s="19">
        <v>10322.580645</v>
      </c>
      <c r="G31" s="30">
        <v>717.2</v>
      </c>
      <c r="H31" s="19">
        <v>1612.903225</v>
      </c>
      <c r="I31" s="30">
        <v>0</v>
      </c>
      <c r="J31" s="18">
        <v>645.16129000000001</v>
      </c>
      <c r="K31" s="27">
        <v>2880.1</v>
      </c>
      <c r="L31" s="19">
        <v>3045.16129</v>
      </c>
      <c r="M31" s="27">
        <v>0</v>
      </c>
      <c r="N31" s="18">
        <v>387.09677399999998</v>
      </c>
      <c r="O31" s="27">
        <v>6737</v>
      </c>
      <c r="P31" s="18">
        <v>4435.48387</v>
      </c>
      <c r="Q31" s="268">
        <f>SUM(C31+E31+G31+I31+K31+M31+O31)</f>
        <v>20811.700000000004</v>
      </c>
      <c r="R31" s="111">
        <f t="shared" ref="R31:R32" si="23">SUM(D31+F31+H31+J31+L31+N31+P31)</f>
        <v>23351.6129</v>
      </c>
      <c r="S31" s="27">
        <v>424.4</v>
      </c>
      <c r="T31" s="18">
        <v>2419.3548380000002</v>
      </c>
      <c r="U31" s="114">
        <f t="shared" si="21"/>
        <v>21236.100000000006</v>
      </c>
      <c r="V31" s="118">
        <f t="shared" si="21"/>
        <v>25770.967737999999</v>
      </c>
      <c r="W31" s="31" t="s">
        <v>147</v>
      </c>
      <c r="X31" s="32">
        <v>28</v>
      </c>
      <c r="Y31" s="33" t="s">
        <v>8</v>
      </c>
      <c r="Z31" s="34"/>
    </row>
    <row r="32" spans="1:26" ht="18.5" customHeight="1">
      <c r="A32" s="25">
        <f t="shared" si="22"/>
        <v>25</v>
      </c>
      <c r="B32" s="60" t="s">
        <v>10</v>
      </c>
      <c r="C32" s="27">
        <v>5879.2</v>
      </c>
      <c r="D32" s="18">
        <v>2903.2258059999999</v>
      </c>
      <c r="E32" s="27">
        <v>6587.7</v>
      </c>
      <c r="F32" s="19">
        <v>10322.580645</v>
      </c>
      <c r="G32" s="30">
        <v>718.7</v>
      </c>
      <c r="H32" s="19">
        <v>1612.903225</v>
      </c>
      <c r="I32" s="30">
        <v>0</v>
      </c>
      <c r="J32" s="18">
        <v>645.16129000000001</v>
      </c>
      <c r="K32" s="27">
        <v>4789.8</v>
      </c>
      <c r="L32" s="19">
        <v>3045.16129</v>
      </c>
      <c r="M32" s="27">
        <v>0</v>
      </c>
      <c r="N32" s="18">
        <v>387.09677399999998</v>
      </c>
      <c r="O32" s="27">
        <v>4217.3999999999996</v>
      </c>
      <c r="P32" s="18">
        <v>4435.48387</v>
      </c>
      <c r="Q32" s="268">
        <f>SUM(C32+E32+G32+I32+K32+M32+O32)</f>
        <v>22192.800000000003</v>
      </c>
      <c r="R32" s="111">
        <f t="shared" si="23"/>
        <v>23351.6129</v>
      </c>
      <c r="S32" s="27">
        <v>0</v>
      </c>
      <c r="T32" s="18">
        <v>2419.3548380000002</v>
      </c>
      <c r="U32" s="114">
        <f t="shared" si="21"/>
        <v>22192.800000000003</v>
      </c>
      <c r="V32" s="118">
        <f t="shared" si="21"/>
        <v>25770.967737999999</v>
      </c>
      <c r="W32" s="31" t="s">
        <v>136</v>
      </c>
      <c r="X32" s="32">
        <v>26</v>
      </c>
      <c r="Y32" s="33" t="s">
        <v>8</v>
      </c>
      <c r="Z32" s="34"/>
    </row>
    <row r="33" spans="1:26" ht="18.5" customHeight="1">
      <c r="A33" s="35" t="s">
        <v>11</v>
      </c>
      <c r="B33" s="36">
        <f>SUM(B25+1)</f>
        <v>30</v>
      </c>
      <c r="C33" s="37">
        <f t="shared" ref="C33:V33" si="24">SUM(C26:C32)</f>
        <v>21256.600000000002</v>
      </c>
      <c r="D33" s="38">
        <f t="shared" si="24"/>
        <v>20322.580641999997</v>
      </c>
      <c r="E33" s="37">
        <f t="shared" si="24"/>
        <v>78326.899999999994</v>
      </c>
      <c r="F33" s="39">
        <f t="shared" si="24"/>
        <v>72258.064515000005</v>
      </c>
      <c r="G33" s="40">
        <f t="shared" si="24"/>
        <v>11056.7</v>
      </c>
      <c r="H33" s="39">
        <f t="shared" si="24"/>
        <v>11290.322575</v>
      </c>
      <c r="I33" s="40">
        <f t="shared" ref="I33:J33" si="25">SUM(I26:I32)</f>
        <v>0</v>
      </c>
      <c r="J33" s="39">
        <f t="shared" si="25"/>
        <v>4516.1290300000001</v>
      </c>
      <c r="K33" s="37">
        <f t="shared" si="24"/>
        <v>14029.5</v>
      </c>
      <c r="L33" s="38">
        <f t="shared" si="24"/>
        <v>21316.12903</v>
      </c>
      <c r="M33" s="37">
        <f t="shared" si="24"/>
        <v>2945.2</v>
      </c>
      <c r="N33" s="38">
        <f t="shared" si="24"/>
        <v>2709.6774180000002</v>
      </c>
      <c r="O33" s="37">
        <f t="shared" si="24"/>
        <v>39332.5</v>
      </c>
      <c r="P33" s="38">
        <f t="shared" si="24"/>
        <v>31048.38709</v>
      </c>
      <c r="Q33" s="37">
        <f t="shared" si="24"/>
        <v>166947.40000000002</v>
      </c>
      <c r="R33" s="38">
        <f t="shared" si="24"/>
        <v>163461.29030000002</v>
      </c>
      <c r="S33" s="37">
        <f t="shared" si="24"/>
        <v>21617.3</v>
      </c>
      <c r="T33" s="38">
        <f t="shared" si="24"/>
        <v>16935.483865999999</v>
      </c>
      <c r="U33" s="37">
        <f t="shared" si="24"/>
        <v>188564.7</v>
      </c>
      <c r="V33" s="38">
        <f t="shared" si="24"/>
        <v>180396.77416600002</v>
      </c>
      <c r="W33" s="41" t="s">
        <v>12</v>
      </c>
      <c r="X33" s="42">
        <f>SUM(X26:X32)/7</f>
        <v>28.857142857142858</v>
      </c>
      <c r="Y33" s="43" t="s">
        <v>8</v>
      </c>
      <c r="Z33" s="44"/>
    </row>
    <row r="34" spans="1:26" ht="18.5" customHeight="1">
      <c r="A34" s="46">
        <f>SUM(A32+1)</f>
        <v>26</v>
      </c>
      <c r="B34" s="16" t="s">
        <v>13</v>
      </c>
      <c r="C34" s="17">
        <v>3135.4</v>
      </c>
      <c r="D34" s="18">
        <v>2903.2258059999999</v>
      </c>
      <c r="E34" s="17">
        <v>5234.6000000000004</v>
      </c>
      <c r="F34" s="19">
        <v>10322.580645</v>
      </c>
      <c r="G34" s="20">
        <v>886.3</v>
      </c>
      <c r="H34" s="19">
        <v>1612.903225</v>
      </c>
      <c r="I34" s="20">
        <v>0</v>
      </c>
      <c r="J34" s="18">
        <v>645.16129000000001</v>
      </c>
      <c r="K34" s="17">
        <v>2326.8000000000002</v>
      </c>
      <c r="L34" s="19">
        <v>3045.16129</v>
      </c>
      <c r="M34" s="17">
        <v>0</v>
      </c>
      <c r="N34" s="18">
        <v>387.09677399999998</v>
      </c>
      <c r="O34" s="17">
        <v>5433.5</v>
      </c>
      <c r="P34" s="18">
        <v>4435.48387</v>
      </c>
      <c r="Q34" s="112">
        <f t="shared" ref="Q34:Q37" si="26">SUM(C34+E34+G34+I34+K34+M34+O34)</f>
        <v>17016.599999999999</v>
      </c>
      <c r="R34" s="110">
        <f t="shared" ref="R34:R37" si="27">SUM(D34+F34+H34+J34+L34+N34+P34)</f>
        <v>23351.6129</v>
      </c>
      <c r="S34" s="17">
        <v>67.099999999999994</v>
      </c>
      <c r="T34" s="18">
        <v>2419.3548380000002</v>
      </c>
      <c r="U34" s="135">
        <f t="shared" ref="U34:U35" si="28">SUM(Q34+S34)</f>
        <v>17083.699999999997</v>
      </c>
      <c r="V34" s="136">
        <f t="shared" ref="V34:V35" si="29">SUM(R34+T34)</f>
        <v>25770.967737999999</v>
      </c>
      <c r="W34" s="52" t="s">
        <v>148</v>
      </c>
      <c r="X34" s="53">
        <v>26</v>
      </c>
      <c r="Y34" s="23" t="s">
        <v>8</v>
      </c>
      <c r="Z34" s="24"/>
    </row>
    <row r="35" spans="1:26" ht="18.5" customHeight="1">
      <c r="A35" s="49">
        <f>SUM(A34+1)</f>
        <v>27</v>
      </c>
      <c r="B35" s="16" t="s">
        <v>14</v>
      </c>
      <c r="C35" s="17">
        <v>2822.3</v>
      </c>
      <c r="D35" s="18">
        <v>2903.2258059999999</v>
      </c>
      <c r="E35" s="17">
        <v>6260.5</v>
      </c>
      <c r="F35" s="19">
        <v>10322.580645</v>
      </c>
      <c r="G35" s="20">
        <v>740.8</v>
      </c>
      <c r="H35" s="19">
        <v>1612.903225</v>
      </c>
      <c r="I35" s="20">
        <v>0</v>
      </c>
      <c r="J35" s="18">
        <v>645.16129000000001</v>
      </c>
      <c r="K35" s="17">
        <v>5144.7</v>
      </c>
      <c r="L35" s="19">
        <v>3045.16129</v>
      </c>
      <c r="M35" s="17">
        <v>0</v>
      </c>
      <c r="N35" s="18">
        <v>387.09677399999998</v>
      </c>
      <c r="O35" s="17">
        <v>5726.3</v>
      </c>
      <c r="P35" s="18">
        <v>4435.48387</v>
      </c>
      <c r="Q35" s="112">
        <f t="shared" si="26"/>
        <v>20694.599999999999</v>
      </c>
      <c r="R35" s="110">
        <f t="shared" si="27"/>
        <v>23351.6129</v>
      </c>
      <c r="S35" s="17">
        <v>456.5</v>
      </c>
      <c r="T35" s="18">
        <v>2419.3548380000002</v>
      </c>
      <c r="U35" s="135">
        <f t="shared" si="28"/>
        <v>21151.1</v>
      </c>
      <c r="V35" s="136">
        <f t="shared" si="29"/>
        <v>25770.967737999999</v>
      </c>
      <c r="W35" s="47" t="s">
        <v>148</v>
      </c>
      <c r="X35" s="48">
        <v>26</v>
      </c>
      <c r="Y35" s="23" t="s">
        <v>8</v>
      </c>
      <c r="Z35" s="24"/>
    </row>
    <row r="36" spans="1:26" ht="18.5" customHeight="1">
      <c r="A36" s="49">
        <f t="shared" ref="A36:A39" si="30">SUM(A35+1)</f>
        <v>28</v>
      </c>
      <c r="B36" s="16" t="s">
        <v>15</v>
      </c>
      <c r="C36" s="17">
        <v>2926.2</v>
      </c>
      <c r="D36" s="18">
        <v>2903.2258059999999</v>
      </c>
      <c r="E36" s="17">
        <v>7377.9</v>
      </c>
      <c r="F36" s="19">
        <v>10322.580645</v>
      </c>
      <c r="G36" s="20">
        <v>429.7</v>
      </c>
      <c r="H36" s="19">
        <v>1612.903225</v>
      </c>
      <c r="I36" s="20">
        <v>0</v>
      </c>
      <c r="J36" s="18">
        <v>645.16129000000001</v>
      </c>
      <c r="K36" s="17">
        <v>1438.7</v>
      </c>
      <c r="L36" s="19">
        <v>3045.16129</v>
      </c>
      <c r="M36" s="17">
        <v>0</v>
      </c>
      <c r="N36" s="18">
        <v>387.09677399999998</v>
      </c>
      <c r="O36" s="17">
        <v>4925.3999999999996</v>
      </c>
      <c r="P36" s="18">
        <v>4435.48387</v>
      </c>
      <c r="Q36" s="112">
        <f t="shared" si="26"/>
        <v>17097.900000000001</v>
      </c>
      <c r="R36" s="110">
        <f t="shared" si="27"/>
        <v>23351.6129</v>
      </c>
      <c r="S36" s="17">
        <v>397.7</v>
      </c>
      <c r="T36" s="18">
        <v>2419.3548380000002</v>
      </c>
      <c r="U36" s="135">
        <f t="shared" ref="U36:V39" si="31">SUM(Q36+S36)</f>
        <v>17495.600000000002</v>
      </c>
      <c r="V36" s="136">
        <f t="shared" si="31"/>
        <v>25770.967737999999</v>
      </c>
      <c r="W36" s="47" t="s">
        <v>148</v>
      </c>
      <c r="X36" s="48">
        <v>24</v>
      </c>
      <c r="Y36" s="23" t="s">
        <v>8</v>
      </c>
      <c r="Z36" s="24"/>
    </row>
    <row r="37" spans="1:26" ht="18.5" customHeight="1">
      <c r="A37" s="49">
        <f t="shared" si="30"/>
        <v>29</v>
      </c>
      <c r="B37" s="16" t="s">
        <v>16</v>
      </c>
      <c r="C37" s="17">
        <v>4027.3</v>
      </c>
      <c r="D37" s="18">
        <v>2903.2258059999999</v>
      </c>
      <c r="E37" s="17">
        <v>13806.3</v>
      </c>
      <c r="F37" s="19">
        <v>10322.580645</v>
      </c>
      <c r="G37" s="20">
        <v>2096.5</v>
      </c>
      <c r="H37" s="19">
        <v>1612.903225</v>
      </c>
      <c r="I37" s="20">
        <v>0</v>
      </c>
      <c r="J37" s="18">
        <v>645.16129000000001</v>
      </c>
      <c r="K37" s="17">
        <v>0</v>
      </c>
      <c r="L37" s="19">
        <v>3045.16129</v>
      </c>
      <c r="M37" s="17">
        <v>0</v>
      </c>
      <c r="N37" s="18">
        <v>387.09677399999998</v>
      </c>
      <c r="O37" s="17">
        <v>5683</v>
      </c>
      <c r="P37" s="18">
        <v>4435.48387</v>
      </c>
      <c r="Q37" s="112">
        <f t="shared" si="26"/>
        <v>25613.1</v>
      </c>
      <c r="R37" s="110">
        <f t="shared" si="27"/>
        <v>23351.6129</v>
      </c>
      <c r="S37" s="17">
        <v>2854</v>
      </c>
      <c r="T37" s="18">
        <v>2419.3548380000002</v>
      </c>
      <c r="U37" s="135">
        <f t="shared" si="31"/>
        <v>28467.1</v>
      </c>
      <c r="V37" s="136">
        <f t="shared" si="31"/>
        <v>25770.967737999999</v>
      </c>
      <c r="W37" s="47" t="s">
        <v>128</v>
      </c>
      <c r="X37" s="48">
        <v>26</v>
      </c>
      <c r="Y37" s="23" t="s">
        <v>8</v>
      </c>
      <c r="Z37" s="24"/>
    </row>
    <row r="38" spans="1:26" ht="18.5" customHeight="1">
      <c r="A38" s="49">
        <f t="shared" si="30"/>
        <v>30</v>
      </c>
      <c r="B38" s="55" t="s">
        <v>7</v>
      </c>
      <c r="C38" s="17">
        <v>3361.4</v>
      </c>
      <c r="D38" s="18">
        <v>2903.2258059999999</v>
      </c>
      <c r="E38" s="17">
        <v>6776.7</v>
      </c>
      <c r="F38" s="19">
        <v>10322.580645</v>
      </c>
      <c r="G38" s="20">
        <v>455.3</v>
      </c>
      <c r="H38" s="19">
        <v>1612.903225</v>
      </c>
      <c r="I38" s="20">
        <v>555.5</v>
      </c>
      <c r="J38" s="18">
        <v>645.16129000000001</v>
      </c>
      <c r="K38" s="17">
        <v>7218.4</v>
      </c>
      <c r="L38" s="19">
        <v>3045.16129</v>
      </c>
      <c r="M38" s="17">
        <v>0</v>
      </c>
      <c r="N38" s="18">
        <v>387.09677399999998</v>
      </c>
      <c r="O38" s="17">
        <v>5042.6000000000004</v>
      </c>
      <c r="P38" s="18">
        <v>4435.48387</v>
      </c>
      <c r="Q38" s="112">
        <f>SUM(C38+E38+G38+I38+K38+M38+O38)</f>
        <v>23409.9</v>
      </c>
      <c r="R38" s="110">
        <f>SUM(D38+F38+H38+J38+L38+N38+P38)</f>
        <v>23351.6129</v>
      </c>
      <c r="S38" s="17">
        <v>542.9</v>
      </c>
      <c r="T38" s="18">
        <v>2419.3548380000002</v>
      </c>
      <c r="U38" s="135">
        <f t="shared" si="31"/>
        <v>23952.800000000003</v>
      </c>
      <c r="V38" s="136">
        <f t="shared" si="31"/>
        <v>25770.967737999999</v>
      </c>
      <c r="W38" s="47" t="s">
        <v>136</v>
      </c>
      <c r="X38" s="48">
        <v>22</v>
      </c>
      <c r="Y38" s="23" t="s">
        <v>8</v>
      </c>
      <c r="Z38" s="24"/>
    </row>
    <row r="39" spans="1:26" ht="18.5" customHeight="1">
      <c r="A39" s="25">
        <f t="shared" si="30"/>
        <v>31</v>
      </c>
      <c r="B39" s="26" t="s">
        <v>9</v>
      </c>
      <c r="C39" s="27">
        <v>3420.6</v>
      </c>
      <c r="D39" s="28">
        <v>2903.2258059999999</v>
      </c>
      <c r="E39" s="27">
        <v>6939.7</v>
      </c>
      <c r="F39" s="29">
        <v>10322.580645</v>
      </c>
      <c r="G39" s="30">
        <v>951.9</v>
      </c>
      <c r="H39" s="29">
        <v>1612.903225</v>
      </c>
      <c r="I39" s="30">
        <v>0</v>
      </c>
      <c r="J39" s="28">
        <v>645.16129000000001</v>
      </c>
      <c r="K39" s="27">
        <v>4598.8999999999996</v>
      </c>
      <c r="L39" s="29">
        <v>3045.16129</v>
      </c>
      <c r="M39" s="27">
        <v>25</v>
      </c>
      <c r="N39" s="28">
        <v>387.09677399999998</v>
      </c>
      <c r="O39" s="27">
        <v>6601.7</v>
      </c>
      <c r="P39" s="28">
        <v>4435.48387</v>
      </c>
      <c r="Q39" s="268">
        <f>SUM(C39+E39+G39+I39+K39+M39+O39)</f>
        <v>22537.8</v>
      </c>
      <c r="R39" s="111">
        <f t="shared" ref="R39" si="32">SUM(D39+F39+H39+J39+L39+N39+P39)</f>
        <v>23351.6129</v>
      </c>
      <c r="S39" s="27">
        <v>226.6</v>
      </c>
      <c r="T39" s="28">
        <v>2419.3548380000002</v>
      </c>
      <c r="U39" s="114">
        <f t="shared" si="31"/>
        <v>22764.399999999998</v>
      </c>
      <c r="V39" s="118">
        <f t="shared" si="31"/>
        <v>25770.967737999999</v>
      </c>
      <c r="W39" s="31" t="s">
        <v>126</v>
      </c>
      <c r="X39" s="32">
        <v>21</v>
      </c>
      <c r="Y39" s="33" t="s">
        <v>8</v>
      </c>
      <c r="Z39" s="34"/>
    </row>
    <row r="40" spans="1:26" ht="19.25" customHeight="1" thickBot="1">
      <c r="A40" s="35" t="s">
        <v>11</v>
      </c>
      <c r="B40" s="36">
        <f>SUM(B33+1)</f>
        <v>31</v>
      </c>
      <c r="C40" s="37">
        <f t="shared" ref="C40:P40" si="33">SUM(C34:C39)</f>
        <v>19693.2</v>
      </c>
      <c r="D40" s="38">
        <f t="shared" si="33"/>
        <v>17419.354835999999</v>
      </c>
      <c r="E40" s="37">
        <f t="shared" si="33"/>
        <v>46395.7</v>
      </c>
      <c r="F40" s="38">
        <f t="shared" si="33"/>
        <v>61935.483870000004</v>
      </c>
      <c r="G40" s="37">
        <f t="shared" si="33"/>
        <v>5560.4999999999991</v>
      </c>
      <c r="H40" s="38">
        <f t="shared" si="33"/>
        <v>9677.4193500000001</v>
      </c>
      <c r="I40" s="37">
        <f t="shared" si="33"/>
        <v>555.5</v>
      </c>
      <c r="J40" s="38">
        <f t="shared" si="33"/>
        <v>3870.96774</v>
      </c>
      <c r="K40" s="37">
        <f t="shared" si="33"/>
        <v>20727.5</v>
      </c>
      <c r="L40" s="38">
        <f t="shared" si="33"/>
        <v>18270.96774</v>
      </c>
      <c r="M40" s="37">
        <f t="shared" si="33"/>
        <v>25</v>
      </c>
      <c r="N40" s="38">
        <f t="shared" si="33"/>
        <v>2322.5806440000001</v>
      </c>
      <c r="O40" s="37">
        <f t="shared" si="33"/>
        <v>33412.499999999993</v>
      </c>
      <c r="P40" s="38">
        <f t="shared" si="33"/>
        <v>26612.90322</v>
      </c>
      <c r="Q40" s="37">
        <f t="shared" ref="Q40:V40" si="34">SUM(Q34:Q39)</f>
        <v>126369.90000000001</v>
      </c>
      <c r="R40" s="38">
        <f t="shared" si="34"/>
        <v>140109.67740000002</v>
      </c>
      <c r="S40" s="37">
        <f t="shared" si="34"/>
        <v>4544.8</v>
      </c>
      <c r="T40" s="38">
        <f t="shared" si="34"/>
        <v>14516.129027999999</v>
      </c>
      <c r="U40" s="37">
        <f t="shared" si="34"/>
        <v>130914.7</v>
      </c>
      <c r="V40" s="38">
        <f t="shared" si="34"/>
        <v>154625.80642800001</v>
      </c>
      <c r="W40" s="41" t="s">
        <v>12</v>
      </c>
      <c r="X40" s="42">
        <f>SUM(X34:X39)/6</f>
        <v>24.166666666666668</v>
      </c>
      <c r="Y40" s="43" t="s">
        <v>8</v>
      </c>
      <c r="Z40" s="44"/>
    </row>
    <row r="41" spans="1:26" ht="19.25" customHeight="1">
      <c r="A41" s="252" t="s">
        <v>17</v>
      </c>
      <c r="B41" s="180"/>
      <c r="C41" s="142">
        <f t="shared" ref="C41:U41" si="35">SUM(C9+C17+C25+C33+C40)</f>
        <v>116898.3</v>
      </c>
      <c r="D41" s="143">
        <f t="shared" si="35"/>
        <v>89999.999985999995</v>
      </c>
      <c r="E41" s="142">
        <f t="shared" si="35"/>
        <v>254315</v>
      </c>
      <c r="F41" s="143">
        <f t="shared" si="35"/>
        <v>319999.99999500002</v>
      </c>
      <c r="G41" s="142">
        <f t="shared" si="35"/>
        <v>32576.2</v>
      </c>
      <c r="H41" s="143">
        <f t="shared" si="35"/>
        <v>49999.999974999999</v>
      </c>
      <c r="I41" s="142">
        <f t="shared" ref="I41:J41" si="36">SUM(I9+I17+I25+I33+I40)</f>
        <v>10978.1</v>
      </c>
      <c r="J41" s="143">
        <f t="shared" si="36"/>
        <v>19999.99999</v>
      </c>
      <c r="K41" s="142">
        <f t="shared" si="35"/>
        <v>114326.2</v>
      </c>
      <c r="L41" s="143">
        <f t="shared" si="35"/>
        <v>94399.999989999982</v>
      </c>
      <c r="M41" s="142">
        <f t="shared" si="35"/>
        <v>6609.7</v>
      </c>
      <c r="N41" s="143">
        <f t="shared" si="35"/>
        <v>11999.999994</v>
      </c>
      <c r="O41" s="142">
        <f t="shared" si="35"/>
        <v>155565.70000000001</v>
      </c>
      <c r="P41" s="143">
        <f t="shared" si="35"/>
        <v>137499.99997</v>
      </c>
      <c r="Q41" s="142">
        <f>SUM(Q9+Q17+Q25+Q33+Q40)</f>
        <v>691269.20000000007</v>
      </c>
      <c r="R41" s="143">
        <f t="shared" si="35"/>
        <v>723899.99990000005</v>
      </c>
      <c r="S41" s="142">
        <f t="shared" si="35"/>
        <v>39739.199999999997</v>
      </c>
      <c r="T41" s="143">
        <f t="shared" si="35"/>
        <v>74999.999977999993</v>
      </c>
      <c r="U41" s="142">
        <f t="shared" si="35"/>
        <v>731008.39999999991</v>
      </c>
      <c r="V41" s="143">
        <f>SUM(V9+V17+V25+V33+V40)</f>
        <v>798899.999878</v>
      </c>
      <c r="W41" s="179" t="s">
        <v>17</v>
      </c>
      <c r="X41" s="125"/>
      <c r="Y41" s="126"/>
      <c r="Z41" s="127"/>
    </row>
    <row r="42" spans="1:26" ht="19.25" customHeight="1" thickBot="1">
      <c r="A42" s="254" t="s">
        <v>117</v>
      </c>
      <c r="B42" s="259"/>
      <c r="C42" s="250">
        <f t="shared" ref="C42:V42" ca="1" si="37">IF(MONTH($H$1)&lt;&gt;MONTH(TODAY()),C41,SUM(C5:C8,C10:C16,C18:C24,C26:C32,C34:C39)/DAY(TODAY())*DAY(DATE(YEAR($H$1),MONTH($H$1)+1,1)-1))</f>
        <v>116898.3</v>
      </c>
      <c r="D42" s="251">
        <f t="shared" ca="1" si="37"/>
        <v>89999.999985999995</v>
      </c>
      <c r="E42" s="250">
        <f t="shared" ca="1" si="37"/>
        <v>254315</v>
      </c>
      <c r="F42" s="251">
        <f t="shared" ca="1" si="37"/>
        <v>319999.99999500002</v>
      </c>
      <c r="G42" s="250">
        <f t="shared" ca="1" si="37"/>
        <v>32576.2</v>
      </c>
      <c r="H42" s="251">
        <f t="shared" ca="1" si="37"/>
        <v>49999.999974999999</v>
      </c>
      <c r="I42" s="250">
        <f t="shared" ref="I42:J42" ca="1" si="38">IF(MONTH($H$1)&lt;&gt;MONTH(TODAY()),I41,SUM(I5:I8,I10:I16,I18:I24,I26:I32,I34:I39)/DAY(TODAY())*DAY(DATE(YEAR($H$1),MONTH($H$1)+1,1)-1))</f>
        <v>10978.1</v>
      </c>
      <c r="J42" s="251">
        <f t="shared" ca="1" si="38"/>
        <v>19999.99999</v>
      </c>
      <c r="K42" s="250">
        <f t="shared" ca="1" si="37"/>
        <v>114326.2</v>
      </c>
      <c r="L42" s="251">
        <f t="shared" ca="1" si="37"/>
        <v>94399.999989999982</v>
      </c>
      <c r="M42" s="250">
        <f t="shared" ca="1" si="37"/>
        <v>6609.7</v>
      </c>
      <c r="N42" s="251">
        <f t="shared" ca="1" si="37"/>
        <v>11999.999994</v>
      </c>
      <c r="O42" s="250">
        <f t="shared" ca="1" si="37"/>
        <v>155565.70000000001</v>
      </c>
      <c r="P42" s="251">
        <f t="shared" ca="1" si="37"/>
        <v>137499.99997</v>
      </c>
      <c r="Q42" s="250">
        <f t="shared" ca="1" si="37"/>
        <v>691269.20000000007</v>
      </c>
      <c r="R42" s="251">
        <f t="shared" ca="1" si="37"/>
        <v>723899.99990000005</v>
      </c>
      <c r="S42" s="250">
        <f t="shared" ca="1" si="37"/>
        <v>39739.199999999997</v>
      </c>
      <c r="T42" s="251">
        <f t="shared" ca="1" si="37"/>
        <v>74999.999977999993</v>
      </c>
      <c r="U42" s="250">
        <f t="shared" ca="1" si="37"/>
        <v>731008.39999999991</v>
      </c>
      <c r="V42" s="251">
        <f t="shared" ca="1" si="37"/>
        <v>798899.999878</v>
      </c>
      <c r="W42" s="254" t="s">
        <v>117</v>
      </c>
      <c r="X42" s="255"/>
      <c r="Y42" s="256"/>
      <c r="Z42" s="201"/>
    </row>
    <row r="43" spans="1:26" ht="19.5" customHeight="1" thickBot="1">
      <c r="A43" s="257" t="s">
        <v>29</v>
      </c>
      <c r="B43" s="258"/>
      <c r="C43" s="76">
        <f t="shared" ref="C43:V43" si="39">C41/31</f>
        <v>3770.9129032258065</v>
      </c>
      <c r="D43" s="77">
        <f t="shared" si="39"/>
        <v>2903.2258059999999</v>
      </c>
      <c r="E43" s="76">
        <f t="shared" si="39"/>
        <v>8203.7096774193542</v>
      </c>
      <c r="F43" s="77">
        <f t="shared" si="39"/>
        <v>10322.580645</v>
      </c>
      <c r="G43" s="76">
        <f t="shared" si="39"/>
        <v>1050.8451612903225</v>
      </c>
      <c r="H43" s="77">
        <f t="shared" si="39"/>
        <v>1612.903225</v>
      </c>
      <c r="I43" s="76">
        <f t="shared" ref="I43:J43" si="40">I41/31</f>
        <v>354.13225806451612</v>
      </c>
      <c r="J43" s="77">
        <f t="shared" si="40"/>
        <v>645.16129000000001</v>
      </c>
      <c r="K43" s="76">
        <f t="shared" si="39"/>
        <v>3687.941935483871</v>
      </c>
      <c r="L43" s="77">
        <f t="shared" si="39"/>
        <v>3045.1612899999996</v>
      </c>
      <c r="M43" s="76">
        <f t="shared" si="39"/>
        <v>213.21612903225807</v>
      </c>
      <c r="N43" s="77">
        <f t="shared" si="39"/>
        <v>387.09677399999998</v>
      </c>
      <c r="O43" s="76">
        <f t="shared" si="39"/>
        <v>5018.2483870967744</v>
      </c>
      <c r="P43" s="77">
        <f t="shared" si="39"/>
        <v>4435.48387</v>
      </c>
      <c r="Q43" s="76">
        <f t="shared" si="39"/>
        <v>22299.006451612906</v>
      </c>
      <c r="R43" s="77">
        <f t="shared" si="39"/>
        <v>23351.6129</v>
      </c>
      <c r="S43" s="76">
        <f t="shared" si="39"/>
        <v>1281.9096774193547</v>
      </c>
      <c r="T43" s="77">
        <f t="shared" si="39"/>
        <v>2419.3548379999997</v>
      </c>
      <c r="U43" s="76">
        <f t="shared" si="39"/>
        <v>23580.916129032255</v>
      </c>
      <c r="V43" s="77">
        <f t="shared" si="39"/>
        <v>25770.967737999999</v>
      </c>
      <c r="W43" s="80" t="s">
        <v>18</v>
      </c>
      <c r="X43" s="122"/>
      <c r="Y43" s="123"/>
      <c r="Z43" s="124"/>
    </row>
    <row r="44" spans="1:26" ht="20" customHeight="1">
      <c r="A44" s="84" t="s">
        <v>19</v>
      </c>
      <c r="B44" s="85"/>
      <c r="C44" s="86">
        <f>SUM(C41-D41)</f>
        <v>26898.300014000008</v>
      </c>
      <c r="D44" s="87"/>
      <c r="E44" s="86">
        <f>SUM(E41-F41)</f>
        <v>-65684.99999500002</v>
      </c>
      <c r="F44" s="87"/>
      <c r="G44" s="86">
        <f>SUM(G41-H41)</f>
        <v>-17423.799974999998</v>
      </c>
      <c r="H44" s="87"/>
      <c r="I44" s="86">
        <f>SUM(I41-J41)</f>
        <v>-9021.8999899999999</v>
      </c>
      <c r="J44" s="87"/>
      <c r="K44" s="86">
        <f>SUM(K41-L41)</f>
        <v>19926.200010000015</v>
      </c>
      <c r="L44" s="87"/>
      <c r="M44" s="86">
        <f>SUM(M41-N41)</f>
        <v>-5390.299994</v>
      </c>
      <c r="N44" s="87"/>
      <c r="O44" s="86">
        <f>SUM(O41-P41)</f>
        <v>18065.700030000007</v>
      </c>
      <c r="P44" s="87"/>
      <c r="Q44" s="120">
        <f>SUM(Q41-R41)</f>
        <v>-32630.799899999984</v>
      </c>
      <c r="R44" s="87"/>
      <c r="S44" s="86">
        <f>SUM(S41-T41)</f>
        <v>-35260.799977999995</v>
      </c>
      <c r="T44" s="87"/>
      <c r="U44" s="137">
        <f>SUM(U41-V41)</f>
        <v>-67891.599878000095</v>
      </c>
      <c r="V44" s="138"/>
      <c r="Y44" s="2"/>
      <c r="Z44" s="2"/>
    </row>
    <row r="45" spans="1:26" ht="20" customHeight="1" thickBot="1">
      <c r="A45" s="90" t="s">
        <v>20</v>
      </c>
      <c r="B45" s="91"/>
      <c r="C45" s="119">
        <f>SUM(100/D41*C41)</f>
        <v>129.88700002020465</v>
      </c>
      <c r="D45" s="93"/>
      <c r="E45" s="119">
        <f>SUM(100/F41*E41)</f>
        <v>79.473437501241776</v>
      </c>
      <c r="F45" s="93"/>
      <c r="G45" s="119">
        <f>SUM(100/H41*G41)</f>
        <v>65.152400032576196</v>
      </c>
      <c r="H45" s="93"/>
      <c r="I45" s="119">
        <f>SUM(100/J41*I41)</f>
        <v>54.890500027445256</v>
      </c>
      <c r="J45" s="93"/>
      <c r="K45" s="119">
        <f>SUM(100/L41*K41)</f>
        <v>121.10826272469369</v>
      </c>
      <c r="L45" s="93"/>
      <c r="M45" s="119">
        <f>SUM(100/N41*M41)</f>
        <v>55.080833360873747</v>
      </c>
      <c r="N45" s="93"/>
      <c r="O45" s="119">
        <f>SUM(100/P41*O41)</f>
        <v>113.13869093377572</v>
      </c>
      <c r="P45" s="93"/>
      <c r="Q45" s="121">
        <f>SUM(100/R41*Q41)</f>
        <v>95.492360836509519</v>
      </c>
      <c r="R45" s="93"/>
      <c r="S45" s="119">
        <f>SUM(100/T41*S41)</f>
        <v>52.985600015542438</v>
      </c>
      <c r="T45" s="93"/>
      <c r="U45" s="139">
        <f>SUM(100/V41*U41)</f>
        <v>91.501865078436865</v>
      </c>
      <c r="V45" s="140"/>
      <c r="Y45" s="2"/>
      <c r="Z45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46"/>
  <sheetViews>
    <sheetView topLeftCell="A13" zoomScale="80" zoomScaleNormal="80" workbookViewId="0">
      <selection activeCell="L51" sqref="L51"/>
    </sheetView>
  </sheetViews>
  <sheetFormatPr baseColWidth="10" defaultColWidth="11.5" defaultRowHeight="15"/>
  <cols>
    <col min="1" max="1" width="9.1640625" style="4" customWidth="1"/>
    <col min="2" max="2" width="9.1640625" style="2" customWidth="1"/>
    <col min="3" max="5" width="12.33203125" style="2" bestFit="1" customWidth="1"/>
    <col min="6" max="6" width="14.1640625" style="2" bestFit="1" customWidth="1"/>
    <col min="7" max="7" width="11.6640625" style="6" customWidth="1"/>
    <col min="8" max="8" width="12.33203125" style="6" bestFit="1" customWidth="1"/>
    <col min="9" max="9" width="11.6640625" style="6" customWidth="1"/>
    <col min="10" max="10" width="12.33203125" style="6" bestFit="1" customWidth="1"/>
    <col min="11" max="12" width="12.33203125" style="2" bestFit="1" customWidth="1"/>
    <col min="13" max="13" width="11.6640625" style="2" customWidth="1"/>
    <col min="14" max="16" width="12.33203125" style="2" bestFit="1" customWidth="1"/>
    <col min="17" max="17" width="12.6640625" style="2" customWidth="1"/>
    <col min="18" max="18" width="14.1640625" style="2" bestFit="1" customWidth="1"/>
    <col min="19" max="19" width="11.6640625" style="2" customWidth="1"/>
    <col min="20" max="20" width="12.33203125" style="2" bestFit="1" customWidth="1"/>
    <col min="21" max="21" width="12.6640625" style="2" customWidth="1"/>
    <col min="22" max="22" width="14.1640625" style="2" bestFit="1" customWidth="1"/>
    <col min="23" max="23" width="18.6640625" style="2" customWidth="1"/>
    <col min="24" max="24" width="6.5" style="2" bestFit="1" customWidth="1"/>
    <col min="25" max="25" width="5.1640625" style="4" customWidth="1"/>
    <col min="26" max="26" width="20.6640625" style="4" customWidth="1"/>
    <col min="27" max="16384" width="11.5" style="2"/>
  </cols>
  <sheetData>
    <row r="1" spans="1:26" ht="34.25" customHeight="1">
      <c r="A1" s="128" t="s">
        <v>122</v>
      </c>
      <c r="G1" s="2"/>
      <c r="H1" s="343">
        <v>44409</v>
      </c>
      <c r="I1" s="343"/>
      <c r="J1" s="343"/>
      <c r="K1" s="343"/>
    </row>
    <row r="2" spans="1:26" ht="19" thickBot="1">
      <c r="A2" s="129"/>
    </row>
    <row r="3" spans="1:26" s="8" customFormat="1" ht="45.75" customHeight="1" thickBot="1">
      <c r="A3" s="7"/>
      <c r="C3" s="344" t="s">
        <v>21</v>
      </c>
      <c r="D3" s="345"/>
      <c r="E3" s="344" t="s">
        <v>24</v>
      </c>
      <c r="F3" s="345"/>
      <c r="G3" s="344" t="s">
        <v>25</v>
      </c>
      <c r="H3" s="345"/>
      <c r="I3" s="344" t="s">
        <v>118</v>
      </c>
      <c r="J3" s="345"/>
      <c r="K3" s="344" t="s">
        <v>26</v>
      </c>
      <c r="L3" s="345"/>
      <c r="M3" s="344" t="s">
        <v>31</v>
      </c>
      <c r="N3" s="345"/>
      <c r="O3" s="352" t="s">
        <v>2</v>
      </c>
      <c r="P3" s="352"/>
      <c r="Q3" s="346" t="s">
        <v>30</v>
      </c>
      <c r="R3" s="347"/>
      <c r="S3" s="344" t="s">
        <v>27</v>
      </c>
      <c r="T3" s="345"/>
      <c r="U3" s="348" t="s">
        <v>28</v>
      </c>
      <c r="V3" s="349"/>
      <c r="W3" s="344" t="s">
        <v>0</v>
      </c>
      <c r="X3" s="352"/>
      <c r="Y3" s="352"/>
      <c r="Z3" s="345"/>
    </row>
    <row r="4" spans="1:26" s="4" customFormat="1" ht="18.5" customHeight="1">
      <c r="A4" s="130" t="s">
        <v>1</v>
      </c>
      <c r="B4" s="10"/>
      <c r="C4" s="11" t="s">
        <v>23</v>
      </c>
      <c r="D4" s="12" t="s">
        <v>22</v>
      </c>
      <c r="E4" s="11" t="s">
        <v>23</v>
      </c>
      <c r="F4" s="12" t="s">
        <v>22</v>
      </c>
      <c r="G4" s="11" t="s">
        <v>23</v>
      </c>
      <c r="H4" s="12" t="s">
        <v>22</v>
      </c>
      <c r="I4" s="11" t="s">
        <v>23</v>
      </c>
      <c r="J4" s="12" t="s">
        <v>22</v>
      </c>
      <c r="K4" s="11" t="s">
        <v>23</v>
      </c>
      <c r="L4" s="12" t="s">
        <v>22</v>
      </c>
      <c r="M4" s="11" t="s">
        <v>23</v>
      </c>
      <c r="N4" s="12" t="s">
        <v>22</v>
      </c>
      <c r="O4" s="101" t="s">
        <v>23</v>
      </c>
      <c r="P4" s="12" t="s">
        <v>22</v>
      </c>
      <c r="Q4" s="101" t="s">
        <v>23</v>
      </c>
      <c r="R4" s="12" t="s">
        <v>22</v>
      </c>
      <c r="S4" s="11" t="s">
        <v>23</v>
      </c>
      <c r="T4" s="12" t="s">
        <v>22</v>
      </c>
      <c r="U4" s="133" t="s">
        <v>23</v>
      </c>
      <c r="V4" s="134" t="s">
        <v>22</v>
      </c>
      <c r="W4" s="13" t="s">
        <v>3</v>
      </c>
      <c r="X4" s="350" t="s">
        <v>4</v>
      </c>
      <c r="Y4" s="351"/>
      <c r="Z4" s="14" t="s">
        <v>5</v>
      </c>
    </row>
    <row r="5" spans="1:26" ht="18.5" customHeight="1">
      <c r="A5" s="25">
        <v>1</v>
      </c>
      <c r="B5" s="26" t="s">
        <v>10</v>
      </c>
      <c r="C5" s="27">
        <v>7087.3</v>
      </c>
      <c r="D5" s="28">
        <v>2903.2258000000002</v>
      </c>
      <c r="E5" s="27">
        <v>414.6</v>
      </c>
      <c r="F5" s="29">
        <v>10161.29032</v>
      </c>
      <c r="G5" s="30">
        <v>292</v>
      </c>
      <c r="H5" s="29">
        <v>1612.9032199999999</v>
      </c>
      <c r="I5" s="30">
        <v>0</v>
      </c>
      <c r="J5" s="29">
        <v>806.45159999999998</v>
      </c>
      <c r="K5" s="27">
        <v>5603.8</v>
      </c>
      <c r="L5" s="28">
        <v>2954.8386999999998</v>
      </c>
      <c r="M5" s="27">
        <v>0</v>
      </c>
      <c r="N5" s="28">
        <v>774.19353999999998</v>
      </c>
      <c r="O5" s="27">
        <v>3930.4</v>
      </c>
      <c r="P5" s="28">
        <v>4116.1290300000001</v>
      </c>
      <c r="Q5" s="268">
        <f>SUM(C5+E5+G5+I5+K5+M5+O5)</f>
        <v>17328.100000000002</v>
      </c>
      <c r="R5" s="111">
        <f t="shared" ref="R5" si="0">SUM(D5+F5+H5+J5+L5+N5+P5)</f>
        <v>23329.032210000001</v>
      </c>
      <c r="S5" s="27">
        <v>0</v>
      </c>
      <c r="T5" s="28">
        <v>2419.3548000000001</v>
      </c>
      <c r="U5" s="114">
        <f>SUM(Q5+S5)</f>
        <v>17328.100000000002</v>
      </c>
      <c r="V5" s="118">
        <f>SUM(R5+T5)</f>
        <v>25748.387010000002</v>
      </c>
      <c r="W5" s="31" t="s">
        <v>136</v>
      </c>
      <c r="X5" s="32">
        <v>20</v>
      </c>
      <c r="Y5" s="33" t="s">
        <v>8</v>
      </c>
      <c r="Z5" s="34"/>
    </row>
    <row r="6" spans="1:26" ht="18.5" customHeight="1">
      <c r="A6" s="35" t="s">
        <v>11</v>
      </c>
      <c r="B6" s="36">
        <v>31</v>
      </c>
      <c r="C6" s="37">
        <f t="shared" ref="C6:V6" si="1">SUM(C5)</f>
        <v>7087.3</v>
      </c>
      <c r="D6" s="38">
        <f t="shared" si="1"/>
        <v>2903.2258000000002</v>
      </c>
      <c r="E6" s="37">
        <f t="shared" si="1"/>
        <v>414.6</v>
      </c>
      <c r="F6" s="38">
        <f t="shared" si="1"/>
        <v>10161.29032</v>
      </c>
      <c r="G6" s="37">
        <f t="shared" si="1"/>
        <v>292</v>
      </c>
      <c r="H6" s="38">
        <f t="shared" si="1"/>
        <v>1612.9032199999999</v>
      </c>
      <c r="I6" s="37">
        <f t="shared" ref="I6:J6" si="2">SUM(I5)</f>
        <v>0</v>
      </c>
      <c r="J6" s="38">
        <f t="shared" si="2"/>
        <v>806.45159999999998</v>
      </c>
      <c r="K6" s="37">
        <f t="shared" si="1"/>
        <v>5603.8</v>
      </c>
      <c r="L6" s="38">
        <f t="shared" si="1"/>
        <v>2954.8386999999998</v>
      </c>
      <c r="M6" s="37">
        <f t="shared" si="1"/>
        <v>0</v>
      </c>
      <c r="N6" s="38">
        <f t="shared" si="1"/>
        <v>774.19353999999998</v>
      </c>
      <c r="O6" s="37">
        <f t="shared" si="1"/>
        <v>3930.4</v>
      </c>
      <c r="P6" s="38">
        <f t="shared" si="1"/>
        <v>4116.1290300000001</v>
      </c>
      <c r="Q6" s="37">
        <f t="shared" si="1"/>
        <v>17328.100000000002</v>
      </c>
      <c r="R6" s="38">
        <f t="shared" si="1"/>
        <v>23329.032210000001</v>
      </c>
      <c r="S6" s="37">
        <f t="shared" si="1"/>
        <v>0</v>
      </c>
      <c r="T6" s="38">
        <f t="shared" si="1"/>
        <v>2419.3548000000001</v>
      </c>
      <c r="U6" s="37">
        <f t="shared" si="1"/>
        <v>17328.100000000002</v>
      </c>
      <c r="V6" s="38">
        <f t="shared" si="1"/>
        <v>25748.387010000002</v>
      </c>
      <c r="W6" s="41" t="s">
        <v>12</v>
      </c>
      <c r="X6" s="42">
        <f>SUM(X5)/1</f>
        <v>20</v>
      </c>
      <c r="Y6" s="43" t="s">
        <v>8</v>
      </c>
      <c r="Z6" s="44"/>
    </row>
    <row r="7" spans="1:26" ht="18.5" customHeight="1">
      <c r="A7" s="46">
        <f>SUM(A5+1)</f>
        <v>2</v>
      </c>
      <c r="B7" s="16" t="s">
        <v>13</v>
      </c>
      <c r="C7" s="17">
        <v>4304.8</v>
      </c>
      <c r="D7" s="18">
        <v>2903.2258000000002</v>
      </c>
      <c r="E7" s="17">
        <v>8598.9</v>
      </c>
      <c r="F7" s="334">
        <v>10161.29032</v>
      </c>
      <c r="G7" s="20">
        <v>825.9</v>
      </c>
      <c r="H7" s="19">
        <v>1612.9032199999999</v>
      </c>
      <c r="I7" s="20">
        <v>0</v>
      </c>
      <c r="J7" s="334">
        <v>806.45159999999998</v>
      </c>
      <c r="K7" s="17">
        <v>36.200000000000003</v>
      </c>
      <c r="L7" s="332">
        <v>2954.8386999999998</v>
      </c>
      <c r="M7" s="17">
        <v>0</v>
      </c>
      <c r="N7" s="332">
        <v>774.19353999999998</v>
      </c>
      <c r="O7" s="17">
        <v>4682.8999999999996</v>
      </c>
      <c r="P7" s="332">
        <v>4116.1290300000001</v>
      </c>
      <c r="Q7" s="112">
        <f t="shared" ref="Q7:R10" si="3">SUM(C7+E7+G7+I7+K7+M7+O7)</f>
        <v>18448.7</v>
      </c>
      <c r="R7" s="110">
        <f t="shared" si="3"/>
        <v>23329.032210000001</v>
      </c>
      <c r="S7" s="17">
        <v>521.9</v>
      </c>
      <c r="T7" s="332">
        <v>2419.3548000000001</v>
      </c>
      <c r="U7" s="135">
        <f t="shared" ref="U7:U9" si="4">SUM(Q7+S7)</f>
        <v>18970.600000000002</v>
      </c>
      <c r="V7" s="136">
        <f t="shared" ref="V7:V9" si="5">SUM(R7+T7)</f>
        <v>25748.387010000002</v>
      </c>
      <c r="W7" s="47" t="s">
        <v>126</v>
      </c>
      <c r="X7" s="48">
        <v>20</v>
      </c>
      <c r="Y7" s="23" t="s">
        <v>8</v>
      </c>
      <c r="Z7" s="24"/>
    </row>
    <row r="8" spans="1:26" s="45" customFormat="1" ht="18.5" customHeight="1">
      <c r="A8" s="49">
        <f>SUM(A7+1)</f>
        <v>3</v>
      </c>
      <c r="B8" s="16" t="s">
        <v>14</v>
      </c>
      <c r="C8" s="17">
        <v>3814.9</v>
      </c>
      <c r="D8" s="18">
        <v>2903.2258000000002</v>
      </c>
      <c r="E8" s="17">
        <v>3598</v>
      </c>
      <c r="F8" s="334">
        <v>10161.29032</v>
      </c>
      <c r="G8" s="20">
        <v>639.9</v>
      </c>
      <c r="H8" s="19">
        <v>1612.9032199999999</v>
      </c>
      <c r="I8" s="20">
        <v>0</v>
      </c>
      <c r="J8" s="334">
        <v>806.45159999999998</v>
      </c>
      <c r="K8" s="17">
        <v>4201.1000000000004</v>
      </c>
      <c r="L8" s="332">
        <v>2954.8386999999998</v>
      </c>
      <c r="M8" s="17">
        <v>56.4</v>
      </c>
      <c r="N8" s="332">
        <v>774.19353999999998</v>
      </c>
      <c r="O8" s="17">
        <v>6081.3</v>
      </c>
      <c r="P8" s="332">
        <v>4116.1290300000001</v>
      </c>
      <c r="Q8" s="112">
        <f t="shared" si="3"/>
        <v>18391.599999999999</v>
      </c>
      <c r="R8" s="110">
        <f t="shared" si="3"/>
        <v>23329.032210000001</v>
      </c>
      <c r="S8" s="17">
        <v>107.3</v>
      </c>
      <c r="T8" s="332">
        <v>2419.3548000000001</v>
      </c>
      <c r="U8" s="135">
        <f t="shared" si="4"/>
        <v>18498.899999999998</v>
      </c>
      <c r="V8" s="136">
        <f t="shared" si="5"/>
        <v>25748.387010000002</v>
      </c>
      <c r="W8" s="47" t="s">
        <v>126</v>
      </c>
      <c r="X8" s="48">
        <v>20</v>
      </c>
      <c r="Y8" s="23" t="s">
        <v>8</v>
      </c>
      <c r="Z8" s="24"/>
    </row>
    <row r="9" spans="1:26" ht="18.5" customHeight="1">
      <c r="A9" s="49">
        <f t="shared" ref="A9:A13" si="6">SUM(A8+1)</f>
        <v>4</v>
      </c>
      <c r="B9" s="16" t="s">
        <v>15</v>
      </c>
      <c r="C9" s="17">
        <v>5386.5</v>
      </c>
      <c r="D9" s="18">
        <v>2903.2258000000002</v>
      </c>
      <c r="E9" s="17">
        <v>86.1</v>
      </c>
      <c r="F9" s="334">
        <v>10161.29032</v>
      </c>
      <c r="G9" s="20">
        <v>58</v>
      </c>
      <c r="H9" s="19">
        <v>1612.9032199999999</v>
      </c>
      <c r="I9" s="20">
        <v>0</v>
      </c>
      <c r="J9" s="334">
        <v>806.45159999999998</v>
      </c>
      <c r="K9" s="17">
        <v>2659.1</v>
      </c>
      <c r="L9" s="332">
        <v>2954.8386999999998</v>
      </c>
      <c r="M9" s="17">
        <v>0</v>
      </c>
      <c r="N9" s="332">
        <v>774.19353999999998</v>
      </c>
      <c r="O9" s="17">
        <v>4774.3999999999996</v>
      </c>
      <c r="P9" s="332">
        <v>4116.1290300000001</v>
      </c>
      <c r="Q9" s="112">
        <f t="shared" si="3"/>
        <v>12964.1</v>
      </c>
      <c r="R9" s="110">
        <f t="shared" si="3"/>
        <v>23329.032210000001</v>
      </c>
      <c r="S9" s="17">
        <v>0</v>
      </c>
      <c r="T9" s="332">
        <v>2419.3548000000001</v>
      </c>
      <c r="U9" s="135">
        <f t="shared" si="4"/>
        <v>12964.1</v>
      </c>
      <c r="V9" s="136">
        <f t="shared" si="5"/>
        <v>25748.387010000002</v>
      </c>
      <c r="W9" s="47" t="s">
        <v>136</v>
      </c>
      <c r="X9" s="48">
        <v>16</v>
      </c>
      <c r="Y9" s="23" t="s">
        <v>8</v>
      </c>
      <c r="Z9" s="24"/>
    </row>
    <row r="10" spans="1:26" ht="18.5" customHeight="1">
      <c r="A10" s="49">
        <f t="shared" si="6"/>
        <v>5</v>
      </c>
      <c r="B10" s="16" t="s">
        <v>16</v>
      </c>
      <c r="C10" s="17">
        <v>3310.3</v>
      </c>
      <c r="D10" s="18">
        <v>2903.2258000000002</v>
      </c>
      <c r="E10" s="17">
        <v>6919.1</v>
      </c>
      <c r="F10" s="334">
        <v>10161.29032</v>
      </c>
      <c r="G10" s="20">
        <v>622.70000000000005</v>
      </c>
      <c r="H10" s="19">
        <v>1612.9032199999999</v>
      </c>
      <c r="I10" s="20">
        <v>0</v>
      </c>
      <c r="J10" s="334">
        <v>806.45159999999998</v>
      </c>
      <c r="K10" s="17">
        <v>345.2</v>
      </c>
      <c r="L10" s="332">
        <v>2954.8386999999998</v>
      </c>
      <c r="M10" s="17">
        <v>0</v>
      </c>
      <c r="N10" s="332">
        <v>774.19353999999998</v>
      </c>
      <c r="O10" s="17">
        <v>5115.7</v>
      </c>
      <c r="P10" s="332">
        <v>4116.1290300000001</v>
      </c>
      <c r="Q10" s="112">
        <f t="shared" si="3"/>
        <v>16313.000000000004</v>
      </c>
      <c r="R10" s="110">
        <f t="shared" si="3"/>
        <v>23329.032210000001</v>
      </c>
      <c r="S10" s="17">
        <v>0</v>
      </c>
      <c r="T10" s="332">
        <v>2419.3548000000001</v>
      </c>
      <c r="U10" s="135">
        <f t="shared" ref="U10:V13" si="7">SUM(Q10+S10)</f>
        <v>16313.000000000004</v>
      </c>
      <c r="V10" s="136">
        <f t="shared" si="7"/>
        <v>25748.387010000002</v>
      </c>
      <c r="W10" s="47" t="s">
        <v>126</v>
      </c>
      <c r="X10" s="48">
        <v>20</v>
      </c>
      <c r="Y10" s="23" t="s">
        <v>8</v>
      </c>
      <c r="Z10" s="24"/>
    </row>
    <row r="11" spans="1:26" ht="18.5" customHeight="1">
      <c r="A11" s="49">
        <f t="shared" si="6"/>
        <v>6</v>
      </c>
      <c r="B11" s="16" t="s">
        <v>7</v>
      </c>
      <c r="C11" s="17">
        <v>5267.7</v>
      </c>
      <c r="D11" s="18">
        <v>2903.2258000000002</v>
      </c>
      <c r="E11" s="17">
        <v>9508.7000000000007</v>
      </c>
      <c r="F11" s="334">
        <v>10161.29032</v>
      </c>
      <c r="G11" s="20">
        <v>1857.3</v>
      </c>
      <c r="H11" s="19">
        <v>1612.9032199999999</v>
      </c>
      <c r="I11" s="20">
        <v>1026</v>
      </c>
      <c r="J11" s="334">
        <v>806.45159999999998</v>
      </c>
      <c r="K11" s="17">
        <v>2872.2</v>
      </c>
      <c r="L11" s="332">
        <v>2954.8386999999998</v>
      </c>
      <c r="M11" s="17">
        <v>0</v>
      </c>
      <c r="N11" s="332">
        <v>774.19353999999998</v>
      </c>
      <c r="O11" s="17">
        <v>5732.2</v>
      </c>
      <c r="P11" s="332">
        <v>4116.1290300000001</v>
      </c>
      <c r="Q11" s="112">
        <f>SUM(C11+E11+G11+I11+K11+M11+O11)</f>
        <v>26264.100000000002</v>
      </c>
      <c r="R11" s="110">
        <f>SUM(D11+F11+H11+J11+L11+N11+P11)</f>
        <v>23329.032210000001</v>
      </c>
      <c r="S11" s="17">
        <v>451</v>
      </c>
      <c r="T11" s="332">
        <v>2419.3548000000001</v>
      </c>
      <c r="U11" s="135">
        <f t="shared" si="7"/>
        <v>26715.100000000002</v>
      </c>
      <c r="V11" s="136">
        <f t="shared" si="7"/>
        <v>25748.387010000002</v>
      </c>
      <c r="W11" s="47" t="s">
        <v>126</v>
      </c>
      <c r="X11" s="48">
        <v>23</v>
      </c>
      <c r="Y11" s="23" t="s">
        <v>8</v>
      </c>
      <c r="Z11" s="24"/>
    </row>
    <row r="12" spans="1:26" ht="18.5" customHeight="1">
      <c r="A12" s="25">
        <f t="shared" si="6"/>
        <v>7</v>
      </c>
      <c r="B12" s="26" t="s">
        <v>9</v>
      </c>
      <c r="C12" s="27">
        <v>7389.3</v>
      </c>
      <c r="D12" s="28">
        <v>2903.2258000000002</v>
      </c>
      <c r="E12" s="27">
        <v>1982.6</v>
      </c>
      <c r="F12" s="29">
        <v>10161.29032</v>
      </c>
      <c r="G12" s="30">
        <v>418.5</v>
      </c>
      <c r="H12" s="29">
        <v>1612.9032199999999</v>
      </c>
      <c r="I12" s="30">
        <v>321.5</v>
      </c>
      <c r="J12" s="29">
        <v>806.45159999999998</v>
      </c>
      <c r="K12" s="27">
        <v>11327</v>
      </c>
      <c r="L12" s="28">
        <v>2954.8386999999998</v>
      </c>
      <c r="M12" s="27">
        <v>575</v>
      </c>
      <c r="N12" s="28">
        <v>774.19353999999998</v>
      </c>
      <c r="O12" s="27">
        <v>5763.9</v>
      </c>
      <c r="P12" s="28">
        <v>4116.1290300000001</v>
      </c>
      <c r="Q12" s="268">
        <f>SUM(C12+E12+G12+I12+K12+M12+O12)</f>
        <v>27777.800000000003</v>
      </c>
      <c r="R12" s="111">
        <f t="shared" ref="R12:R13" si="8">SUM(D12+F12+H12+J12+L12+N12+P12)</f>
        <v>23329.032210000001</v>
      </c>
      <c r="S12" s="27">
        <v>21.3</v>
      </c>
      <c r="T12" s="28">
        <v>2419.3548000000001</v>
      </c>
      <c r="U12" s="114">
        <f t="shared" si="7"/>
        <v>27799.100000000002</v>
      </c>
      <c r="V12" s="118">
        <f t="shared" si="7"/>
        <v>25748.387010000002</v>
      </c>
      <c r="W12" s="31" t="s">
        <v>133</v>
      </c>
      <c r="X12" s="32">
        <v>23</v>
      </c>
      <c r="Y12" s="33" t="s">
        <v>8</v>
      </c>
      <c r="Z12" s="34"/>
    </row>
    <row r="13" spans="1:26" ht="18.5" customHeight="1">
      <c r="A13" s="25">
        <f t="shared" si="6"/>
        <v>8</v>
      </c>
      <c r="B13" s="26" t="s">
        <v>10</v>
      </c>
      <c r="C13" s="27">
        <v>7760.2</v>
      </c>
      <c r="D13" s="28">
        <v>2903.2258000000002</v>
      </c>
      <c r="E13" s="27">
        <v>6651.3</v>
      </c>
      <c r="F13" s="29">
        <v>10161.29032</v>
      </c>
      <c r="G13" s="30">
        <v>1033.3</v>
      </c>
      <c r="H13" s="29">
        <v>1612.9032199999999</v>
      </c>
      <c r="I13" s="30">
        <v>0</v>
      </c>
      <c r="J13" s="29">
        <v>806.45159999999998</v>
      </c>
      <c r="K13" s="27">
        <v>6386.9</v>
      </c>
      <c r="L13" s="28">
        <v>2954.8386999999998</v>
      </c>
      <c r="M13" s="27">
        <v>75</v>
      </c>
      <c r="N13" s="28">
        <v>774.19353999999998</v>
      </c>
      <c r="O13" s="27">
        <v>4724.8999999999996</v>
      </c>
      <c r="P13" s="28">
        <v>4116.1290300000001</v>
      </c>
      <c r="Q13" s="268">
        <f>SUM(C13+E13+G13+I13+K13+M13+O13)</f>
        <v>26631.599999999999</v>
      </c>
      <c r="R13" s="111">
        <f t="shared" si="8"/>
        <v>23329.032210000001</v>
      </c>
      <c r="S13" s="27">
        <v>0</v>
      </c>
      <c r="T13" s="28">
        <v>2419.3548000000001</v>
      </c>
      <c r="U13" s="114">
        <f t="shared" si="7"/>
        <v>26631.599999999999</v>
      </c>
      <c r="V13" s="118">
        <f t="shared" si="7"/>
        <v>25748.387010000002</v>
      </c>
      <c r="W13" s="31" t="s">
        <v>133</v>
      </c>
      <c r="X13" s="32">
        <v>20</v>
      </c>
      <c r="Y13" s="33" t="s">
        <v>8</v>
      </c>
      <c r="Z13" s="34"/>
    </row>
    <row r="14" spans="1:26" ht="18.5" customHeight="1">
      <c r="A14" s="35" t="s">
        <v>11</v>
      </c>
      <c r="B14" s="36">
        <f>SUM(B6+1)</f>
        <v>32</v>
      </c>
      <c r="C14" s="37">
        <f t="shared" ref="C14:V14" si="9">SUM(C7:C13)</f>
        <v>37233.699999999997</v>
      </c>
      <c r="D14" s="38">
        <f t="shared" si="9"/>
        <v>20322.580600000001</v>
      </c>
      <c r="E14" s="37">
        <f t="shared" si="9"/>
        <v>37344.699999999997</v>
      </c>
      <c r="F14" s="38">
        <f t="shared" si="9"/>
        <v>71129.03224</v>
      </c>
      <c r="G14" s="37">
        <f t="shared" si="9"/>
        <v>5455.6</v>
      </c>
      <c r="H14" s="38">
        <f t="shared" si="9"/>
        <v>11290.322539999999</v>
      </c>
      <c r="I14" s="37">
        <f t="shared" ref="I14:J14" si="10">SUM(I7:I13)</f>
        <v>1347.5</v>
      </c>
      <c r="J14" s="38">
        <f t="shared" si="10"/>
        <v>5645.1612000000005</v>
      </c>
      <c r="K14" s="37">
        <f t="shared" si="9"/>
        <v>27827.699999999997</v>
      </c>
      <c r="L14" s="38">
        <f t="shared" si="9"/>
        <v>20683.870899999998</v>
      </c>
      <c r="M14" s="37">
        <f t="shared" si="9"/>
        <v>706.4</v>
      </c>
      <c r="N14" s="38">
        <f t="shared" si="9"/>
        <v>5419.3547800000006</v>
      </c>
      <c r="O14" s="37">
        <f t="shared" si="9"/>
        <v>36875.300000000003</v>
      </c>
      <c r="P14" s="38">
        <f t="shared" si="9"/>
        <v>28812.90321</v>
      </c>
      <c r="Q14" s="37">
        <f t="shared" si="9"/>
        <v>146790.90000000002</v>
      </c>
      <c r="R14" s="38">
        <f t="shared" si="9"/>
        <v>163303.22547</v>
      </c>
      <c r="S14" s="37">
        <f t="shared" si="9"/>
        <v>1101.4999999999998</v>
      </c>
      <c r="T14" s="38">
        <f t="shared" si="9"/>
        <v>16935.483600000003</v>
      </c>
      <c r="U14" s="37">
        <f t="shared" si="9"/>
        <v>147892.40000000002</v>
      </c>
      <c r="V14" s="38">
        <f t="shared" si="9"/>
        <v>180238.70907000001</v>
      </c>
      <c r="W14" s="41" t="s">
        <v>12</v>
      </c>
      <c r="X14" s="42">
        <f>SUM(X7:X13)/7</f>
        <v>20.285714285714285</v>
      </c>
      <c r="Y14" s="43" t="s">
        <v>8</v>
      </c>
      <c r="Z14" s="44"/>
    </row>
    <row r="15" spans="1:26" ht="18.5" customHeight="1">
      <c r="A15" s="46">
        <f>SUM(A13+1)</f>
        <v>9</v>
      </c>
      <c r="B15" s="16" t="s">
        <v>13</v>
      </c>
      <c r="C15" s="51">
        <v>1363.1</v>
      </c>
      <c r="D15" s="18">
        <v>2903.2258000000002</v>
      </c>
      <c r="E15" s="51">
        <v>10715.9</v>
      </c>
      <c r="F15" s="334">
        <v>10161.29032</v>
      </c>
      <c r="G15" s="20">
        <v>951.1</v>
      </c>
      <c r="H15" s="19">
        <v>1612.9032199999999</v>
      </c>
      <c r="I15" s="20">
        <v>0</v>
      </c>
      <c r="J15" s="334">
        <v>806.45159999999998</v>
      </c>
      <c r="K15" s="17">
        <v>0</v>
      </c>
      <c r="L15" s="332">
        <v>2954.8386999999998</v>
      </c>
      <c r="M15" s="17">
        <v>0</v>
      </c>
      <c r="N15" s="332">
        <v>774.19353999999998</v>
      </c>
      <c r="O15" s="17">
        <v>4010.8</v>
      </c>
      <c r="P15" s="332">
        <v>4116.1290300000001</v>
      </c>
      <c r="Q15" s="112">
        <f t="shared" ref="Q15:R18" si="11">SUM(C15+E15+G15+I15+K15+M15+O15)</f>
        <v>17040.900000000001</v>
      </c>
      <c r="R15" s="110">
        <f t="shared" si="11"/>
        <v>23329.032210000001</v>
      </c>
      <c r="S15" s="17">
        <v>385.6</v>
      </c>
      <c r="T15" s="332">
        <v>2419.3548000000001</v>
      </c>
      <c r="U15" s="135">
        <f t="shared" ref="U15:V21" si="12">SUM(Q15+S15)</f>
        <v>17426.5</v>
      </c>
      <c r="V15" s="136">
        <f t="shared" si="12"/>
        <v>25748.387010000002</v>
      </c>
      <c r="W15" s="47" t="s">
        <v>128</v>
      </c>
      <c r="X15" s="48">
        <v>22</v>
      </c>
      <c r="Y15" s="23" t="s">
        <v>8</v>
      </c>
      <c r="Z15" s="24"/>
    </row>
    <row r="16" spans="1:26" s="45" customFormat="1" ht="18.5" customHeight="1">
      <c r="A16" s="49">
        <f>SUM(A15+1)</f>
        <v>10</v>
      </c>
      <c r="B16" s="16" t="s">
        <v>14</v>
      </c>
      <c r="C16" s="17">
        <v>2740.9</v>
      </c>
      <c r="D16" s="18">
        <v>2903.2258000000002</v>
      </c>
      <c r="E16" s="17">
        <v>12061.7</v>
      </c>
      <c r="F16" s="334">
        <v>10161.29032</v>
      </c>
      <c r="G16" s="20">
        <v>1736.9</v>
      </c>
      <c r="H16" s="19">
        <v>1612.9032199999999</v>
      </c>
      <c r="I16" s="20">
        <v>0</v>
      </c>
      <c r="J16" s="334">
        <v>806.45159999999998</v>
      </c>
      <c r="K16" s="17">
        <v>38</v>
      </c>
      <c r="L16" s="332">
        <v>2954.8386999999998</v>
      </c>
      <c r="M16" s="17">
        <v>0</v>
      </c>
      <c r="N16" s="332">
        <v>774.19353999999998</v>
      </c>
      <c r="O16" s="17">
        <v>6346.9</v>
      </c>
      <c r="P16" s="332">
        <v>4116.1290300000001</v>
      </c>
      <c r="Q16" s="112">
        <f t="shared" si="11"/>
        <v>22924.400000000001</v>
      </c>
      <c r="R16" s="110">
        <f t="shared" si="11"/>
        <v>23329.032210000001</v>
      </c>
      <c r="S16" s="17">
        <v>2819.8</v>
      </c>
      <c r="T16" s="332">
        <v>2419.3548000000001</v>
      </c>
      <c r="U16" s="135">
        <f t="shared" si="12"/>
        <v>25744.2</v>
      </c>
      <c r="V16" s="136">
        <f t="shared" si="12"/>
        <v>25748.387010000002</v>
      </c>
      <c r="W16" s="47" t="s">
        <v>128</v>
      </c>
      <c r="X16" s="48">
        <v>26</v>
      </c>
      <c r="Y16" s="23" t="s">
        <v>8</v>
      </c>
      <c r="Z16" s="24"/>
    </row>
    <row r="17" spans="1:26" ht="18.5" customHeight="1">
      <c r="A17" s="49">
        <f t="shared" ref="A17:A21" si="13">SUM(A16+1)</f>
        <v>11</v>
      </c>
      <c r="B17" s="16" t="s">
        <v>15</v>
      </c>
      <c r="C17" s="17">
        <v>3348.1</v>
      </c>
      <c r="D17" s="18">
        <v>2903.2258000000002</v>
      </c>
      <c r="E17" s="17">
        <v>12817.6</v>
      </c>
      <c r="F17" s="334">
        <v>10161.29032</v>
      </c>
      <c r="G17" s="20">
        <v>1814.8</v>
      </c>
      <c r="H17" s="19">
        <v>1612.9032199999999</v>
      </c>
      <c r="I17" s="20">
        <v>0</v>
      </c>
      <c r="J17" s="334">
        <v>806.45159999999998</v>
      </c>
      <c r="K17" s="17">
        <v>2307.3000000000002</v>
      </c>
      <c r="L17" s="332">
        <v>2954.8386999999998</v>
      </c>
      <c r="M17" s="17">
        <v>0</v>
      </c>
      <c r="N17" s="332">
        <v>774.19353999999998</v>
      </c>
      <c r="O17" s="17">
        <v>6213.3</v>
      </c>
      <c r="P17" s="332">
        <v>4116.1290300000001</v>
      </c>
      <c r="Q17" s="112">
        <f t="shared" si="11"/>
        <v>26501.1</v>
      </c>
      <c r="R17" s="110">
        <f t="shared" si="11"/>
        <v>23329.032210000001</v>
      </c>
      <c r="S17" s="17">
        <v>5571.3</v>
      </c>
      <c r="T17" s="332">
        <v>2419.3548000000001</v>
      </c>
      <c r="U17" s="135">
        <f t="shared" si="12"/>
        <v>32072.399999999998</v>
      </c>
      <c r="V17" s="136">
        <f t="shared" si="12"/>
        <v>25748.387010000002</v>
      </c>
      <c r="W17" s="47" t="s">
        <v>128</v>
      </c>
      <c r="X17" s="48">
        <v>28</v>
      </c>
      <c r="Y17" s="23" t="s">
        <v>8</v>
      </c>
      <c r="Z17" s="24"/>
    </row>
    <row r="18" spans="1:26" ht="18.5" customHeight="1">
      <c r="A18" s="49">
        <f t="shared" si="13"/>
        <v>12</v>
      </c>
      <c r="B18" s="16" t="s">
        <v>16</v>
      </c>
      <c r="C18" s="17">
        <v>3401.9</v>
      </c>
      <c r="D18" s="18">
        <v>2903.2258000000002</v>
      </c>
      <c r="E18" s="17">
        <v>14539.2</v>
      </c>
      <c r="F18" s="334">
        <v>10161.29032</v>
      </c>
      <c r="G18" s="20">
        <v>2289.6</v>
      </c>
      <c r="H18" s="19">
        <v>1612.9032199999999</v>
      </c>
      <c r="I18" s="20">
        <v>0</v>
      </c>
      <c r="J18" s="334">
        <v>806.45159999999998</v>
      </c>
      <c r="K18" s="17">
        <v>0</v>
      </c>
      <c r="L18" s="332">
        <v>2954.8386999999998</v>
      </c>
      <c r="M18" s="17">
        <v>0</v>
      </c>
      <c r="N18" s="332">
        <v>774.19353999999998</v>
      </c>
      <c r="O18" s="17">
        <v>5054.8999999999996</v>
      </c>
      <c r="P18" s="332">
        <v>4116.1290300000001</v>
      </c>
      <c r="Q18" s="112">
        <f t="shared" si="11"/>
        <v>25285.599999999999</v>
      </c>
      <c r="R18" s="110">
        <f t="shared" si="11"/>
        <v>23329.032210000001</v>
      </c>
      <c r="S18" s="17">
        <v>6337.8</v>
      </c>
      <c r="T18" s="332">
        <v>2419.3548000000001</v>
      </c>
      <c r="U18" s="135">
        <f t="shared" si="12"/>
        <v>31623.399999999998</v>
      </c>
      <c r="V18" s="136">
        <f t="shared" si="12"/>
        <v>25748.387010000002</v>
      </c>
      <c r="W18" s="47" t="s">
        <v>128</v>
      </c>
      <c r="X18" s="48">
        <v>30</v>
      </c>
      <c r="Y18" s="23" t="s">
        <v>8</v>
      </c>
      <c r="Z18" s="24"/>
    </row>
    <row r="19" spans="1:26" ht="18.5" customHeight="1">
      <c r="A19" s="49">
        <f t="shared" si="13"/>
        <v>13</v>
      </c>
      <c r="B19" s="55" t="s">
        <v>7</v>
      </c>
      <c r="C19" s="17">
        <v>1720.6</v>
      </c>
      <c r="D19" s="18">
        <v>2903.2258000000002</v>
      </c>
      <c r="E19" s="17">
        <v>13774</v>
      </c>
      <c r="F19" s="334">
        <v>10161.29032</v>
      </c>
      <c r="G19" s="20">
        <v>1639.7</v>
      </c>
      <c r="H19" s="19">
        <v>1612.9032199999999</v>
      </c>
      <c r="I19" s="20">
        <v>3750</v>
      </c>
      <c r="J19" s="334">
        <v>806.45159999999998</v>
      </c>
      <c r="K19" s="17">
        <v>9578.2000000000007</v>
      </c>
      <c r="L19" s="332">
        <v>2954.8386999999998</v>
      </c>
      <c r="M19" s="17">
        <v>0</v>
      </c>
      <c r="N19" s="332">
        <v>774.19353999999998</v>
      </c>
      <c r="O19" s="17">
        <v>5822.5</v>
      </c>
      <c r="P19" s="332">
        <v>4116.1290300000001</v>
      </c>
      <c r="Q19" s="112">
        <f>SUM(C19+E19+G19+I19+K19+M19+O19)</f>
        <v>36285</v>
      </c>
      <c r="R19" s="110">
        <f>SUM(D19+F19+H19+J19+L19+N19+P19)</f>
        <v>23329.032210000001</v>
      </c>
      <c r="S19" s="17">
        <v>4870.6000000000004</v>
      </c>
      <c r="T19" s="332">
        <v>2419.3548000000001</v>
      </c>
      <c r="U19" s="135">
        <f t="shared" si="12"/>
        <v>41155.599999999999</v>
      </c>
      <c r="V19" s="136">
        <f t="shared" si="12"/>
        <v>25748.387010000002</v>
      </c>
      <c r="W19" s="47" t="s">
        <v>128</v>
      </c>
      <c r="X19" s="48">
        <v>30</v>
      </c>
      <c r="Y19" s="23" t="s">
        <v>8</v>
      </c>
      <c r="Z19" s="24"/>
    </row>
    <row r="20" spans="1:26" ht="18.5" customHeight="1">
      <c r="A20" s="25">
        <f t="shared" si="13"/>
        <v>14</v>
      </c>
      <c r="B20" s="26" t="s">
        <v>9</v>
      </c>
      <c r="C20" s="27">
        <v>3729.1</v>
      </c>
      <c r="D20" s="28">
        <v>2903.2258000000002</v>
      </c>
      <c r="E20" s="27">
        <v>14694.8</v>
      </c>
      <c r="F20" s="29">
        <v>10161.29032</v>
      </c>
      <c r="G20" s="30">
        <v>1489.2</v>
      </c>
      <c r="H20" s="29">
        <v>1612.9032199999999</v>
      </c>
      <c r="I20" s="30">
        <v>5028</v>
      </c>
      <c r="J20" s="29">
        <v>806.45159999999998</v>
      </c>
      <c r="K20" s="27">
        <v>6660.4</v>
      </c>
      <c r="L20" s="28">
        <v>2954.8386999999998</v>
      </c>
      <c r="M20" s="27">
        <v>0</v>
      </c>
      <c r="N20" s="28">
        <v>774.19353999999998</v>
      </c>
      <c r="O20" s="27">
        <v>5832.5</v>
      </c>
      <c r="P20" s="28">
        <v>4116.1290300000001</v>
      </c>
      <c r="Q20" s="268">
        <f>SUM(C20+E20+G20+I20+K20+M20+O20)</f>
        <v>37434</v>
      </c>
      <c r="R20" s="111">
        <f t="shared" ref="R20:R21" si="14">SUM(D20+F20+H20+J20+L20+N20+P20)</f>
        <v>23329.032210000001</v>
      </c>
      <c r="S20" s="27">
        <v>8188.2</v>
      </c>
      <c r="T20" s="28">
        <v>2419.3548000000001</v>
      </c>
      <c r="U20" s="114">
        <f t="shared" si="12"/>
        <v>45622.2</v>
      </c>
      <c r="V20" s="118">
        <f t="shared" si="12"/>
        <v>25748.387010000002</v>
      </c>
      <c r="W20" s="31" t="s">
        <v>128</v>
      </c>
      <c r="X20" s="32">
        <v>30</v>
      </c>
      <c r="Y20" s="33" t="s">
        <v>8</v>
      </c>
      <c r="Z20" s="34"/>
    </row>
    <row r="21" spans="1:26" ht="18.5" customHeight="1">
      <c r="A21" s="25">
        <f t="shared" si="13"/>
        <v>15</v>
      </c>
      <c r="B21" s="26" t="s">
        <v>10</v>
      </c>
      <c r="C21" s="27">
        <v>1788.6</v>
      </c>
      <c r="D21" s="28">
        <v>2903.2258000000002</v>
      </c>
      <c r="E21" s="27">
        <v>16585.400000000001</v>
      </c>
      <c r="F21" s="29">
        <v>10161.29032</v>
      </c>
      <c r="G21" s="30">
        <v>2009.7</v>
      </c>
      <c r="H21" s="29">
        <v>1612.9032199999999</v>
      </c>
      <c r="I21" s="30">
        <v>0</v>
      </c>
      <c r="J21" s="29">
        <v>806.45159999999998</v>
      </c>
      <c r="K21" s="27">
        <v>1974.9</v>
      </c>
      <c r="L21" s="28">
        <v>2954.8386999999998</v>
      </c>
      <c r="M21" s="27">
        <v>0</v>
      </c>
      <c r="N21" s="28">
        <v>774.19353999999998</v>
      </c>
      <c r="O21" s="27">
        <v>4374.3999999999996</v>
      </c>
      <c r="P21" s="28">
        <v>4116.1290300000001</v>
      </c>
      <c r="Q21" s="268">
        <f>SUM(C21+E21+G21+I21+K21+M21+O21)</f>
        <v>26733</v>
      </c>
      <c r="R21" s="111">
        <f t="shared" si="14"/>
        <v>23329.032210000001</v>
      </c>
      <c r="S21" s="27">
        <v>8494</v>
      </c>
      <c r="T21" s="28">
        <v>2419.3548000000001</v>
      </c>
      <c r="U21" s="114">
        <f t="shared" si="12"/>
        <v>35227</v>
      </c>
      <c r="V21" s="118">
        <f t="shared" si="12"/>
        <v>25748.387010000002</v>
      </c>
      <c r="W21" s="31" t="s">
        <v>128</v>
      </c>
      <c r="X21" s="32">
        <v>30</v>
      </c>
      <c r="Y21" s="33" t="s">
        <v>8</v>
      </c>
      <c r="Z21" s="34"/>
    </row>
    <row r="22" spans="1:26" ht="18.5" customHeight="1">
      <c r="A22" s="35" t="s">
        <v>11</v>
      </c>
      <c r="B22" s="36">
        <f>SUM(B14+1)</f>
        <v>33</v>
      </c>
      <c r="C22" s="37">
        <f t="shared" ref="C22:V22" si="15">SUM(C15:C21)</f>
        <v>18092.3</v>
      </c>
      <c r="D22" s="38">
        <f t="shared" si="15"/>
        <v>20322.580600000001</v>
      </c>
      <c r="E22" s="37">
        <f t="shared" si="15"/>
        <v>95188.6</v>
      </c>
      <c r="F22" s="39">
        <f t="shared" si="15"/>
        <v>71129.03224</v>
      </c>
      <c r="G22" s="40">
        <f t="shared" si="15"/>
        <v>11931.000000000002</v>
      </c>
      <c r="H22" s="39">
        <f t="shared" si="15"/>
        <v>11290.322539999999</v>
      </c>
      <c r="I22" s="40">
        <f t="shared" ref="I22:J22" si="16">SUM(I15:I21)</f>
        <v>8778</v>
      </c>
      <c r="J22" s="39">
        <f t="shared" si="16"/>
        <v>5645.1612000000005</v>
      </c>
      <c r="K22" s="37">
        <f t="shared" si="15"/>
        <v>20558.800000000003</v>
      </c>
      <c r="L22" s="38">
        <f t="shared" si="15"/>
        <v>20683.870899999998</v>
      </c>
      <c r="M22" s="37">
        <f t="shared" si="15"/>
        <v>0</v>
      </c>
      <c r="N22" s="38">
        <f t="shared" si="15"/>
        <v>5419.3547800000006</v>
      </c>
      <c r="O22" s="37">
        <f t="shared" si="15"/>
        <v>37655.300000000003</v>
      </c>
      <c r="P22" s="38">
        <f t="shared" si="15"/>
        <v>28812.90321</v>
      </c>
      <c r="Q22" s="37">
        <f t="shared" si="15"/>
        <v>192204</v>
      </c>
      <c r="R22" s="38">
        <f t="shared" si="15"/>
        <v>163303.22547</v>
      </c>
      <c r="S22" s="37">
        <f t="shared" si="15"/>
        <v>36667.300000000003</v>
      </c>
      <c r="T22" s="38">
        <f t="shared" si="15"/>
        <v>16935.483600000003</v>
      </c>
      <c r="U22" s="37">
        <f t="shared" si="15"/>
        <v>228871.3</v>
      </c>
      <c r="V22" s="38">
        <f t="shared" si="15"/>
        <v>180238.70907000001</v>
      </c>
      <c r="W22" s="41" t="s">
        <v>12</v>
      </c>
      <c r="X22" s="42">
        <f>SUM(X15:X21)/7</f>
        <v>28</v>
      </c>
      <c r="Y22" s="43" t="s">
        <v>8</v>
      </c>
      <c r="Z22" s="44"/>
    </row>
    <row r="23" spans="1:26" ht="18.5" customHeight="1">
      <c r="A23" s="46">
        <f>SUM(A21+1)</f>
        <v>16</v>
      </c>
      <c r="B23" s="16" t="s">
        <v>13</v>
      </c>
      <c r="C23" s="17">
        <v>4974.7</v>
      </c>
      <c r="D23" s="18">
        <v>2903.2258000000002</v>
      </c>
      <c r="E23" s="17">
        <v>1949.7</v>
      </c>
      <c r="F23" s="334">
        <v>10161.29032</v>
      </c>
      <c r="G23" s="20">
        <v>51.2</v>
      </c>
      <c r="H23" s="19">
        <v>1612.9032199999999</v>
      </c>
      <c r="I23" s="20">
        <v>0</v>
      </c>
      <c r="J23" s="334">
        <v>806.45159999999998</v>
      </c>
      <c r="K23" s="17">
        <v>5533.9</v>
      </c>
      <c r="L23" s="332">
        <v>2954.8386999999998</v>
      </c>
      <c r="M23" s="17">
        <v>1772.2</v>
      </c>
      <c r="N23" s="332">
        <v>774.19353999999998</v>
      </c>
      <c r="O23" s="17">
        <v>5280.3</v>
      </c>
      <c r="P23" s="332">
        <v>4116.1290300000001</v>
      </c>
      <c r="Q23" s="112">
        <f t="shared" ref="Q23:R26" si="17">SUM(C23+E23+G23+I23+K23+M23+O23)</f>
        <v>19562</v>
      </c>
      <c r="R23" s="110">
        <f t="shared" si="17"/>
        <v>23329.032210000001</v>
      </c>
      <c r="S23" s="17">
        <v>0</v>
      </c>
      <c r="T23" s="332">
        <v>2419.3548000000001</v>
      </c>
      <c r="U23" s="135">
        <f t="shared" ref="U23:V29" si="18">SUM(Q23+S23)</f>
        <v>19562</v>
      </c>
      <c r="V23" s="136">
        <f t="shared" si="18"/>
        <v>25748.387010000002</v>
      </c>
      <c r="W23" s="52" t="s">
        <v>136</v>
      </c>
      <c r="X23" s="53">
        <v>18</v>
      </c>
      <c r="Y23" s="23" t="s">
        <v>8</v>
      </c>
      <c r="Z23" s="24"/>
    </row>
    <row r="24" spans="1:26" s="45" customFormat="1" ht="18.5" customHeight="1">
      <c r="A24" s="49">
        <f>SUM(A23+1)</f>
        <v>17</v>
      </c>
      <c r="B24" s="16" t="s">
        <v>14</v>
      </c>
      <c r="C24" s="17">
        <v>2794.3</v>
      </c>
      <c r="D24" s="18">
        <v>2903.2258000000002</v>
      </c>
      <c r="E24" s="17">
        <v>8455.7000000000007</v>
      </c>
      <c r="F24" s="334">
        <v>10161.29032</v>
      </c>
      <c r="G24" s="20">
        <v>834.5</v>
      </c>
      <c r="H24" s="19">
        <v>1612.9032199999999</v>
      </c>
      <c r="I24" s="20">
        <v>0</v>
      </c>
      <c r="J24" s="334">
        <v>806.45159999999998</v>
      </c>
      <c r="K24" s="17">
        <v>2322.4</v>
      </c>
      <c r="L24" s="332">
        <v>2954.8386999999998</v>
      </c>
      <c r="M24" s="17">
        <v>1139.4000000000001</v>
      </c>
      <c r="N24" s="332">
        <v>774.19353999999998</v>
      </c>
      <c r="O24" s="17">
        <v>5313.3</v>
      </c>
      <c r="P24" s="332">
        <v>4116.1290300000001</v>
      </c>
      <c r="Q24" s="112">
        <f t="shared" si="17"/>
        <v>20859.599999999999</v>
      </c>
      <c r="R24" s="110">
        <f t="shared" si="17"/>
        <v>23329.032210000001</v>
      </c>
      <c r="S24" s="17">
        <v>484.9</v>
      </c>
      <c r="T24" s="332">
        <v>2419.3548000000001</v>
      </c>
      <c r="U24" s="135">
        <f t="shared" si="18"/>
        <v>21344.5</v>
      </c>
      <c r="V24" s="136">
        <f t="shared" si="18"/>
        <v>25748.387010000002</v>
      </c>
      <c r="W24" s="47" t="s">
        <v>126</v>
      </c>
      <c r="X24" s="48">
        <v>20</v>
      </c>
      <c r="Y24" s="23" t="s">
        <v>8</v>
      </c>
      <c r="Z24" s="24"/>
    </row>
    <row r="25" spans="1:26" ht="18.5" customHeight="1">
      <c r="A25" s="49">
        <f t="shared" ref="A25:A29" si="19">SUM(A24+1)</f>
        <v>18</v>
      </c>
      <c r="B25" s="16" t="s">
        <v>15</v>
      </c>
      <c r="C25" s="17">
        <v>1140.2</v>
      </c>
      <c r="D25" s="18">
        <v>2903.2258000000002</v>
      </c>
      <c r="E25" s="17">
        <v>10176.299999999999</v>
      </c>
      <c r="F25" s="334">
        <v>10161.29032</v>
      </c>
      <c r="G25" s="20">
        <v>914.3</v>
      </c>
      <c r="H25" s="19">
        <v>1612.9032199999999</v>
      </c>
      <c r="I25" s="20">
        <v>0</v>
      </c>
      <c r="J25" s="334">
        <v>806.45159999999998</v>
      </c>
      <c r="K25" s="17">
        <v>0</v>
      </c>
      <c r="L25" s="332">
        <v>2954.8386999999998</v>
      </c>
      <c r="M25" s="17">
        <v>844.4</v>
      </c>
      <c r="N25" s="332">
        <v>774.19353999999998</v>
      </c>
      <c r="O25" s="17">
        <v>5258.3</v>
      </c>
      <c r="P25" s="332">
        <v>4116.1290300000001</v>
      </c>
      <c r="Q25" s="112">
        <f t="shared" si="17"/>
        <v>18333.5</v>
      </c>
      <c r="R25" s="110">
        <f t="shared" si="17"/>
        <v>23329.032210000001</v>
      </c>
      <c r="S25" s="17">
        <v>287.10000000000002</v>
      </c>
      <c r="T25" s="332">
        <v>2419.3548000000001</v>
      </c>
      <c r="U25" s="135">
        <f t="shared" si="18"/>
        <v>18620.599999999999</v>
      </c>
      <c r="V25" s="136">
        <f t="shared" si="18"/>
        <v>25748.387010000002</v>
      </c>
      <c r="W25" s="47" t="s">
        <v>128</v>
      </c>
      <c r="X25" s="48">
        <v>20</v>
      </c>
      <c r="Y25" s="23" t="s">
        <v>8</v>
      </c>
      <c r="Z25" s="24"/>
    </row>
    <row r="26" spans="1:26" ht="18.5" customHeight="1">
      <c r="A26" s="49">
        <f t="shared" si="19"/>
        <v>19</v>
      </c>
      <c r="B26" s="16" t="s">
        <v>16</v>
      </c>
      <c r="C26" s="17">
        <v>2233</v>
      </c>
      <c r="D26" s="18">
        <v>2903.2258000000002</v>
      </c>
      <c r="E26" s="17">
        <v>12592.4</v>
      </c>
      <c r="F26" s="334">
        <v>10161.29032</v>
      </c>
      <c r="G26" s="20">
        <v>777.6</v>
      </c>
      <c r="H26" s="19">
        <v>1612.9032199999999</v>
      </c>
      <c r="I26" s="20">
        <v>0</v>
      </c>
      <c r="J26" s="334">
        <v>806.45159999999998</v>
      </c>
      <c r="K26" s="17">
        <v>0</v>
      </c>
      <c r="L26" s="332">
        <v>2954.8386999999998</v>
      </c>
      <c r="M26" s="17">
        <v>1297.5999999999999</v>
      </c>
      <c r="N26" s="332">
        <v>774.19353999999998</v>
      </c>
      <c r="O26" s="17">
        <v>5177.6000000000004</v>
      </c>
      <c r="P26" s="332">
        <v>4116.1290300000001</v>
      </c>
      <c r="Q26" s="112">
        <f t="shared" si="17"/>
        <v>22078.199999999997</v>
      </c>
      <c r="R26" s="110">
        <f t="shared" si="17"/>
        <v>23329.032210000001</v>
      </c>
      <c r="S26" s="17">
        <v>223.1</v>
      </c>
      <c r="T26" s="332">
        <v>2419.3548000000001</v>
      </c>
      <c r="U26" s="135">
        <f t="shared" si="18"/>
        <v>22301.299999999996</v>
      </c>
      <c r="V26" s="136">
        <f t="shared" si="18"/>
        <v>25748.387010000002</v>
      </c>
      <c r="W26" s="47" t="s">
        <v>126</v>
      </c>
      <c r="X26" s="48">
        <v>20</v>
      </c>
      <c r="Y26" s="23" t="s">
        <v>8</v>
      </c>
      <c r="Z26" s="24"/>
    </row>
    <row r="27" spans="1:26" ht="18.5" customHeight="1">
      <c r="A27" s="49">
        <f t="shared" si="19"/>
        <v>20</v>
      </c>
      <c r="B27" s="55" t="s">
        <v>7</v>
      </c>
      <c r="C27" s="17">
        <v>1791.45</v>
      </c>
      <c r="D27" s="18">
        <v>2903.2258000000002</v>
      </c>
      <c r="E27" s="17">
        <v>14570.7</v>
      </c>
      <c r="F27" s="334">
        <v>10161.29032</v>
      </c>
      <c r="G27" s="20">
        <v>1240.3</v>
      </c>
      <c r="H27" s="19">
        <v>1612.9032199999999</v>
      </c>
      <c r="I27" s="20">
        <v>3293</v>
      </c>
      <c r="J27" s="334">
        <v>806.45159999999998</v>
      </c>
      <c r="K27" s="17">
        <v>10336.700000000001</v>
      </c>
      <c r="L27" s="332">
        <v>2954.8386999999998</v>
      </c>
      <c r="M27" s="17">
        <v>140.6</v>
      </c>
      <c r="N27" s="332">
        <v>774.19353999999998</v>
      </c>
      <c r="O27" s="17">
        <v>4823.7</v>
      </c>
      <c r="P27" s="332">
        <v>4116.1290300000001</v>
      </c>
      <c r="Q27" s="112">
        <f>SUM(C27+E27+G27+I27+K27+M27+O27)</f>
        <v>36196.449999999997</v>
      </c>
      <c r="R27" s="110">
        <f>SUM(D27+F27+H27+J27+L27+N27+P27)</f>
        <v>23329.032210000001</v>
      </c>
      <c r="S27" s="17">
        <v>2438.6999999999998</v>
      </c>
      <c r="T27" s="332">
        <v>2419.3548000000001</v>
      </c>
      <c r="U27" s="135">
        <f t="shared" si="18"/>
        <v>38635.149999999994</v>
      </c>
      <c r="V27" s="136">
        <f t="shared" si="18"/>
        <v>25748.387010000002</v>
      </c>
      <c r="W27" s="47" t="s">
        <v>126</v>
      </c>
      <c r="X27" s="48">
        <v>20</v>
      </c>
      <c r="Y27" s="23" t="s">
        <v>8</v>
      </c>
      <c r="Z27" s="24"/>
    </row>
    <row r="28" spans="1:26" ht="18.5" customHeight="1">
      <c r="A28" s="25">
        <f t="shared" si="19"/>
        <v>21</v>
      </c>
      <c r="B28" s="26" t="s">
        <v>9</v>
      </c>
      <c r="C28" s="27">
        <v>4066.6</v>
      </c>
      <c r="D28" s="28">
        <v>2903.2258000000002</v>
      </c>
      <c r="E28" s="27">
        <v>15246.4</v>
      </c>
      <c r="F28" s="29">
        <v>10161.29032</v>
      </c>
      <c r="G28" s="30">
        <v>2695.1</v>
      </c>
      <c r="H28" s="29">
        <v>1612.9032199999999</v>
      </c>
      <c r="I28" s="30">
        <v>4265</v>
      </c>
      <c r="J28" s="29">
        <v>806.45159999999998</v>
      </c>
      <c r="K28" s="27">
        <v>603.1</v>
      </c>
      <c r="L28" s="28">
        <v>2954.8386999999998</v>
      </c>
      <c r="M28" s="27">
        <v>427</v>
      </c>
      <c r="N28" s="28">
        <v>774.19353999999998</v>
      </c>
      <c r="O28" s="27">
        <v>6675.3</v>
      </c>
      <c r="P28" s="28">
        <v>4116.1290300000001</v>
      </c>
      <c r="Q28" s="268">
        <f>SUM(C28+E28+G28+I28+K28+M28+O28)</f>
        <v>33978.5</v>
      </c>
      <c r="R28" s="111">
        <f t="shared" ref="R28:R29" si="20">SUM(D28+F28+H28+J28+L28+N28+P28)</f>
        <v>23329.032210000001</v>
      </c>
      <c r="S28" s="27">
        <v>7434.5</v>
      </c>
      <c r="T28" s="28">
        <v>2419.3548000000001</v>
      </c>
      <c r="U28" s="114">
        <f t="shared" si="18"/>
        <v>41413</v>
      </c>
      <c r="V28" s="118">
        <f t="shared" si="18"/>
        <v>25748.387010000002</v>
      </c>
      <c r="W28" s="31" t="s">
        <v>128</v>
      </c>
      <c r="X28" s="32">
        <v>27</v>
      </c>
      <c r="Y28" s="33" t="s">
        <v>8</v>
      </c>
      <c r="Z28" s="34"/>
    </row>
    <row r="29" spans="1:26" ht="18.5" customHeight="1">
      <c r="A29" s="25">
        <f t="shared" si="19"/>
        <v>22</v>
      </c>
      <c r="B29" s="60" t="s">
        <v>10</v>
      </c>
      <c r="C29" s="27">
        <v>3193.4</v>
      </c>
      <c r="D29" s="28">
        <v>2903.2258000000002</v>
      </c>
      <c r="E29" s="27">
        <v>8953.4</v>
      </c>
      <c r="F29" s="29">
        <v>10161.29032</v>
      </c>
      <c r="G29" s="30">
        <v>887.4</v>
      </c>
      <c r="H29" s="29">
        <v>1612.9032199999999</v>
      </c>
      <c r="I29" s="30">
        <v>0</v>
      </c>
      <c r="J29" s="29">
        <v>806.45159999999998</v>
      </c>
      <c r="K29" s="27">
        <v>4950.8</v>
      </c>
      <c r="L29" s="28">
        <v>2954.8386999999998</v>
      </c>
      <c r="M29" s="27">
        <v>0</v>
      </c>
      <c r="N29" s="28">
        <v>774.19353999999998</v>
      </c>
      <c r="O29" s="27">
        <v>3098.2</v>
      </c>
      <c r="P29" s="28">
        <v>4116.1290300000001</v>
      </c>
      <c r="Q29" s="268">
        <f>SUM(C29+E29+G29+I29+K29+M29+O29)</f>
        <v>21083.200000000001</v>
      </c>
      <c r="R29" s="111">
        <f t="shared" si="20"/>
        <v>23329.032210000001</v>
      </c>
      <c r="S29" s="27">
        <v>0</v>
      </c>
      <c r="T29" s="28">
        <v>2419.3548000000001</v>
      </c>
      <c r="U29" s="114">
        <f t="shared" si="18"/>
        <v>21083.200000000001</v>
      </c>
      <c r="V29" s="118">
        <f t="shared" si="18"/>
        <v>25748.387010000002</v>
      </c>
      <c r="W29" s="31" t="s">
        <v>136</v>
      </c>
      <c r="X29" s="32">
        <v>20</v>
      </c>
      <c r="Y29" s="33" t="s">
        <v>8</v>
      </c>
      <c r="Z29" s="34"/>
    </row>
    <row r="30" spans="1:26" ht="18.5" customHeight="1">
      <c r="A30" s="35" t="s">
        <v>11</v>
      </c>
      <c r="B30" s="36">
        <f>SUM(B22+1)</f>
        <v>34</v>
      </c>
      <c r="C30" s="37">
        <f t="shared" ref="C30:V30" si="21">SUM(C23:C29)</f>
        <v>20193.650000000001</v>
      </c>
      <c r="D30" s="38">
        <f t="shared" si="21"/>
        <v>20322.580600000001</v>
      </c>
      <c r="E30" s="37">
        <f t="shared" si="21"/>
        <v>71944.600000000006</v>
      </c>
      <c r="F30" s="39">
        <f t="shared" si="21"/>
        <v>71129.03224</v>
      </c>
      <c r="G30" s="40">
        <f t="shared" si="21"/>
        <v>7400.4</v>
      </c>
      <c r="H30" s="39">
        <f t="shared" si="21"/>
        <v>11290.322539999999</v>
      </c>
      <c r="I30" s="40">
        <f t="shared" ref="I30:J30" si="22">SUM(I23:I29)</f>
        <v>7558</v>
      </c>
      <c r="J30" s="39">
        <f t="shared" si="22"/>
        <v>5645.1612000000005</v>
      </c>
      <c r="K30" s="37">
        <f t="shared" si="21"/>
        <v>23746.899999999998</v>
      </c>
      <c r="L30" s="38">
        <f t="shared" si="21"/>
        <v>20683.870899999998</v>
      </c>
      <c r="M30" s="37">
        <f t="shared" si="21"/>
        <v>5621.2000000000007</v>
      </c>
      <c r="N30" s="38">
        <f t="shared" si="21"/>
        <v>5419.3547800000006</v>
      </c>
      <c r="O30" s="37">
        <f t="shared" si="21"/>
        <v>35626.699999999997</v>
      </c>
      <c r="P30" s="38">
        <f t="shared" si="21"/>
        <v>28812.90321</v>
      </c>
      <c r="Q30" s="37">
        <f t="shared" si="21"/>
        <v>172091.45</v>
      </c>
      <c r="R30" s="38">
        <f t="shared" si="21"/>
        <v>163303.22547</v>
      </c>
      <c r="S30" s="37">
        <f t="shared" si="21"/>
        <v>10868.3</v>
      </c>
      <c r="T30" s="38">
        <f t="shared" si="21"/>
        <v>16935.483600000003</v>
      </c>
      <c r="U30" s="37">
        <f t="shared" si="21"/>
        <v>182959.75</v>
      </c>
      <c r="V30" s="38">
        <f t="shared" si="21"/>
        <v>180238.70907000001</v>
      </c>
      <c r="W30" s="41" t="s">
        <v>12</v>
      </c>
      <c r="X30" s="42">
        <f>SUM(X23:X29)/7</f>
        <v>20.714285714285715</v>
      </c>
      <c r="Y30" s="43" t="s">
        <v>8</v>
      </c>
      <c r="Z30" s="44"/>
    </row>
    <row r="31" spans="1:26" ht="18.5" customHeight="1">
      <c r="A31" s="46">
        <f>SUM(A29+1)</f>
        <v>23</v>
      </c>
      <c r="B31" s="16" t="s">
        <v>13</v>
      </c>
      <c r="C31" s="17">
        <v>1972.4</v>
      </c>
      <c r="D31" s="18">
        <v>2903.2258000000002</v>
      </c>
      <c r="E31" s="17">
        <v>9447.2999999999993</v>
      </c>
      <c r="F31" s="334">
        <v>10161.29032</v>
      </c>
      <c r="G31" s="20">
        <v>1083.5999999999999</v>
      </c>
      <c r="H31" s="19">
        <v>1612.9032199999999</v>
      </c>
      <c r="I31" s="20">
        <v>673</v>
      </c>
      <c r="J31" s="334">
        <v>806.45159999999998</v>
      </c>
      <c r="K31" s="17">
        <v>0</v>
      </c>
      <c r="L31" s="332">
        <v>2954.8386999999998</v>
      </c>
      <c r="M31" s="17">
        <v>4800.1000000000004</v>
      </c>
      <c r="N31" s="332">
        <v>774.19353999999998</v>
      </c>
      <c r="O31" s="17">
        <v>3353.2</v>
      </c>
      <c r="P31" s="332">
        <v>4116.1290300000001</v>
      </c>
      <c r="Q31" s="112">
        <f t="shared" ref="Q31:R34" si="23">SUM(C31+E31+G31+I31+K31+M31+O31)</f>
        <v>21329.600000000002</v>
      </c>
      <c r="R31" s="110">
        <f t="shared" si="23"/>
        <v>23329.032210000001</v>
      </c>
      <c r="S31" s="17">
        <v>486.5</v>
      </c>
      <c r="T31" s="332">
        <v>2419.3548000000001</v>
      </c>
      <c r="U31" s="135">
        <f t="shared" ref="U31:V37" si="24">SUM(Q31+S31)</f>
        <v>21816.100000000002</v>
      </c>
      <c r="V31" s="136">
        <f t="shared" si="24"/>
        <v>25748.387010000002</v>
      </c>
      <c r="W31" s="52" t="s">
        <v>128</v>
      </c>
      <c r="X31" s="53">
        <v>22</v>
      </c>
      <c r="Y31" s="23" t="s">
        <v>8</v>
      </c>
      <c r="Z31" s="24"/>
    </row>
    <row r="32" spans="1:26" ht="18.5" customHeight="1">
      <c r="A32" s="49">
        <f>SUM(A31+1)</f>
        <v>24</v>
      </c>
      <c r="B32" s="16" t="s">
        <v>14</v>
      </c>
      <c r="C32" s="17">
        <v>4790.7</v>
      </c>
      <c r="D32" s="18">
        <v>2903.2258000000002</v>
      </c>
      <c r="E32" s="17">
        <v>2885.8</v>
      </c>
      <c r="F32" s="334">
        <v>10161.29032</v>
      </c>
      <c r="G32" s="20">
        <v>474.3</v>
      </c>
      <c r="H32" s="19">
        <v>1612.9032199999999</v>
      </c>
      <c r="I32" s="20">
        <v>0</v>
      </c>
      <c r="J32" s="334">
        <v>806.45159999999998</v>
      </c>
      <c r="K32" s="17">
        <v>2590.5</v>
      </c>
      <c r="L32" s="332">
        <v>2954.8386999999998</v>
      </c>
      <c r="M32" s="17">
        <v>2233.4</v>
      </c>
      <c r="N32" s="332">
        <v>774.19353999999998</v>
      </c>
      <c r="O32" s="17">
        <v>5846.3</v>
      </c>
      <c r="P32" s="332">
        <v>4116.1290300000001</v>
      </c>
      <c r="Q32" s="112">
        <f t="shared" si="23"/>
        <v>18821</v>
      </c>
      <c r="R32" s="110">
        <f t="shared" si="23"/>
        <v>23329.032210000001</v>
      </c>
      <c r="S32" s="17">
        <v>0</v>
      </c>
      <c r="T32" s="332">
        <v>2419.3548000000001</v>
      </c>
      <c r="U32" s="135">
        <f t="shared" si="24"/>
        <v>18821</v>
      </c>
      <c r="V32" s="136">
        <f t="shared" si="24"/>
        <v>25748.387010000002</v>
      </c>
      <c r="W32" s="47" t="s">
        <v>126</v>
      </c>
      <c r="X32" s="48">
        <v>20</v>
      </c>
      <c r="Y32" s="23" t="s">
        <v>8</v>
      </c>
      <c r="Z32" s="24"/>
    </row>
    <row r="33" spans="1:26" ht="18.5" customHeight="1">
      <c r="A33" s="49">
        <f t="shared" ref="A33:A37" si="25">SUM(A32+1)</f>
        <v>25</v>
      </c>
      <c r="B33" s="16" t="s">
        <v>15</v>
      </c>
      <c r="C33" s="17">
        <v>3562.7</v>
      </c>
      <c r="D33" s="18">
        <v>2903.2258000000002</v>
      </c>
      <c r="E33" s="17">
        <v>2359.3000000000002</v>
      </c>
      <c r="F33" s="334">
        <v>10161.29032</v>
      </c>
      <c r="G33" s="20">
        <v>450.1</v>
      </c>
      <c r="H33" s="19">
        <v>1612.9032199999999</v>
      </c>
      <c r="I33" s="20">
        <v>0</v>
      </c>
      <c r="J33" s="334">
        <v>806.45159999999998</v>
      </c>
      <c r="K33" s="17">
        <v>1741.4</v>
      </c>
      <c r="L33" s="332">
        <v>2954.8386999999998</v>
      </c>
      <c r="M33" s="17">
        <v>3292.6</v>
      </c>
      <c r="N33" s="332">
        <v>774.19353999999998</v>
      </c>
      <c r="O33" s="17">
        <v>4224.8999999999996</v>
      </c>
      <c r="P33" s="332">
        <v>4116.1290300000001</v>
      </c>
      <c r="Q33" s="112">
        <f t="shared" si="23"/>
        <v>15631</v>
      </c>
      <c r="R33" s="110">
        <f t="shared" si="23"/>
        <v>23329.032210000001</v>
      </c>
      <c r="S33" s="17">
        <v>0</v>
      </c>
      <c r="T33" s="332">
        <v>2419.3548000000001</v>
      </c>
      <c r="U33" s="135">
        <f t="shared" si="24"/>
        <v>15631</v>
      </c>
      <c r="V33" s="136">
        <f t="shared" si="24"/>
        <v>25748.387010000002</v>
      </c>
      <c r="W33" s="47" t="s">
        <v>126</v>
      </c>
      <c r="X33" s="48">
        <v>20</v>
      </c>
      <c r="Y33" s="23" t="s">
        <v>8</v>
      </c>
      <c r="Z33" s="24"/>
    </row>
    <row r="34" spans="1:26" ht="18.5" customHeight="1">
      <c r="A34" s="49">
        <f t="shared" si="25"/>
        <v>26</v>
      </c>
      <c r="B34" s="16" t="s">
        <v>16</v>
      </c>
      <c r="C34" s="17">
        <v>3841.2</v>
      </c>
      <c r="D34" s="18">
        <v>2903.2258000000002</v>
      </c>
      <c r="E34" s="17">
        <v>6764.3</v>
      </c>
      <c r="F34" s="334">
        <v>10161.29032</v>
      </c>
      <c r="G34" s="20">
        <v>757.6</v>
      </c>
      <c r="H34" s="19">
        <v>1612.9032199999999</v>
      </c>
      <c r="I34" s="20">
        <v>8157.8</v>
      </c>
      <c r="J34" s="334">
        <v>806.45159999999998</v>
      </c>
      <c r="K34" s="17">
        <v>1304.5999999999999</v>
      </c>
      <c r="L34" s="332">
        <v>2954.8386999999998</v>
      </c>
      <c r="M34" s="17">
        <v>1665.1</v>
      </c>
      <c r="N34" s="332">
        <v>774.19353999999998</v>
      </c>
      <c r="O34" s="17">
        <v>4608.8</v>
      </c>
      <c r="P34" s="332">
        <v>4116.1290300000001</v>
      </c>
      <c r="Q34" s="112">
        <f t="shared" si="23"/>
        <v>27099.399999999998</v>
      </c>
      <c r="R34" s="110">
        <f t="shared" si="23"/>
        <v>23329.032210000001</v>
      </c>
      <c r="S34" s="17">
        <v>363.4</v>
      </c>
      <c r="T34" s="332">
        <v>2419.3548000000001</v>
      </c>
      <c r="U34" s="135">
        <f t="shared" si="24"/>
        <v>27462.799999999999</v>
      </c>
      <c r="V34" s="136">
        <f t="shared" si="24"/>
        <v>25748.387010000002</v>
      </c>
      <c r="W34" s="47" t="s">
        <v>128</v>
      </c>
      <c r="X34" s="48">
        <v>22</v>
      </c>
      <c r="Y34" s="23" t="s">
        <v>8</v>
      </c>
      <c r="Z34" s="24"/>
    </row>
    <row r="35" spans="1:26" ht="18.5" customHeight="1">
      <c r="A35" s="49">
        <f t="shared" si="25"/>
        <v>27</v>
      </c>
      <c r="B35" s="16" t="s">
        <v>7</v>
      </c>
      <c r="C35" s="17">
        <v>4125.1000000000004</v>
      </c>
      <c r="D35" s="18">
        <v>2903.2258000000002</v>
      </c>
      <c r="E35" s="17">
        <v>8452.9</v>
      </c>
      <c r="F35" s="334">
        <v>10161.29032</v>
      </c>
      <c r="G35" s="20">
        <v>796.2</v>
      </c>
      <c r="H35" s="19">
        <v>1612.9032199999999</v>
      </c>
      <c r="I35" s="20">
        <v>729</v>
      </c>
      <c r="J35" s="334">
        <v>806.45159999999998</v>
      </c>
      <c r="K35" s="17">
        <v>10300</v>
      </c>
      <c r="L35" s="332">
        <v>2954.8386999999998</v>
      </c>
      <c r="M35" s="17">
        <v>791.6</v>
      </c>
      <c r="N35" s="332">
        <v>774.19353999999998</v>
      </c>
      <c r="O35" s="17">
        <v>6299.7</v>
      </c>
      <c r="P35" s="332">
        <v>4116.1290300000001</v>
      </c>
      <c r="Q35" s="112">
        <f>SUM(C35+E35+G35+I35+K35+M35+O35)</f>
        <v>31494.5</v>
      </c>
      <c r="R35" s="110">
        <f>SUM(D35+F35+H35+J35+L35+N35+P35)</f>
        <v>23329.032210000001</v>
      </c>
      <c r="S35" s="17">
        <v>135</v>
      </c>
      <c r="T35" s="332">
        <v>2419.3548000000001</v>
      </c>
      <c r="U35" s="135">
        <f t="shared" si="24"/>
        <v>31629.5</v>
      </c>
      <c r="V35" s="136">
        <f t="shared" si="24"/>
        <v>25748.387010000002</v>
      </c>
      <c r="W35" s="47" t="s">
        <v>126</v>
      </c>
      <c r="X35" s="48">
        <v>20</v>
      </c>
      <c r="Y35" s="23" t="s">
        <v>8</v>
      </c>
      <c r="Z35" s="24"/>
    </row>
    <row r="36" spans="1:26" ht="18.5" customHeight="1">
      <c r="A36" s="25">
        <f t="shared" si="25"/>
        <v>28</v>
      </c>
      <c r="B36" s="26" t="s">
        <v>9</v>
      </c>
      <c r="C36" s="27">
        <v>6753.8</v>
      </c>
      <c r="D36" s="28">
        <v>2903.2258000000002</v>
      </c>
      <c r="E36" s="27">
        <v>2892.7</v>
      </c>
      <c r="F36" s="29">
        <v>10161.29032</v>
      </c>
      <c r="G36" s="30">
        <v>506.7</v>
      </c>
      <c r="H36" s="29">
        <v>1612.9032199999999</v>
      </c>
      <c r="I36" s="30">
        <v>6957.7</v>
      </c>
      <c r="J36" s="29">
        <v>806.45159999999998</v>
      </c>
      <c r="K36" s="27">
        <v>12448.4</v>
      </c>
      <c r="L36" s="28">
        <v>2954.8386999999998</v>
      </c>
      <c r="M36" s="27">
        <v>75</v>
      </c>
      <c r="N36" s="28">
        <v>774.19353999999998</v>
      </c>
      <c r="O36" s="27">
        <v>5610</v>
      </c>
      <c r="P36" s="28">
        <v>4116.1290300000001</v>
      </c>
      <c r="Q36" s="268">
        <f>SUM(C36+E36+G36+I36+K36+M36+O36)</f>
        <v>35244.300000000003</v>
      </c>
      <c r="R36" s="111">
        <f t="shared" ref="R36:R37" si="26">SUM(D36+F36+H36+J36+L36+N36+P36)</f>
        <v>23329.032210000001</v>
      </c>
      <c r="S36" s="27">
        <v>0</v>
      </c>
      <c r="T36" s="28">
        <v>2419.3548000000001</v>
      </c>
      <c r="U36" s="114">
        <f t="shared" si="24"/>
        <v>35244.300000000003</v>
      </c>
      <c r="V36" s="118">
        <f t="shared" si="24"/>
        <v>25748.387010000002</v>
      </c>
      <c r="W36" s="31" t="s">
        <v>126</v>
      </c>
      <c r="X36" s="32">
        <v>18</v>
      </c>
      <c r="Y36" s="33" t="s">
        <v>8</v>
      </c>
      <c r="Z36" s="34"/>
    </row>
    <row r="37" spans="1:26" ht="18.5" customHeight="1">
      <c r="A37" s="25">
        <f t="shared" si="25"/>
        <v>29</v>
      </c>
      <c r="B37" s="26" t="s">
        <v>10</v>
      </c>
      <c r="C37" s="27">
        <v>8685.9</v>
      </c>
      <c r="D37" s="28">
        <v>2903.2258000000002</v>
      </c>
      <c r="E37" s="27">
        <v>1248.7</v>
      </c>
      <c r="F37" s="29">
        <v>10161.29032</v>
      </c>
      <c r="G37" s="30">
        <v>397.3</v>
      </c>
      <c r="H37" s="29">
        <v>1612.9032199999999</v>
      </c>
      <c r="I37" s="30">
        <v>0</v>
      </c>
      <c r="J37" s="29">
        <v>806.45159999999998</v>
      </c>
      <c r="K37" s="27">
        <v>7950.7</v>
      </c>
      <c r="L37" s="28">
        <v>2954.8386999999998</v>
      </c>
      <c r="M37" s="27">
        <v>0</v>
      </c>
      <c r="N37" s="28">
        <v>774.19353999999998</v>
      </c>
      <c r="O37" s="27">
        <v>5044.1000000000004</v>
      </c>
      <c r="P37" s="28">
        <v>4116.1290300000001</v>
      </c>
      <c r="Q37" s="268">
        <f>SUM(C37+E37+G37+I37+K37+M37+O37)</f>
        <v>23326.699999999997</v>
      </c>
      <c r="R37" s="111">
        <f t="shared" si="26"/>
        <v>23329.032210000001</v>
      </c>
      <c r="S37" s="27">
        <v>0</v>
      </c>
      <c r="T37" s="28">
        <v>2419.3548000000001</v>
      </c>
      <c r="U37" s="114">
        <f t="shared" si="24"/>
        <v>23326.699999999997</v>
      </c>
      <c r="V37" s="118">
        <f t="shared" si="24"/>
        <v>25748.387010000002</v>
      </c>
      <c r="W37" s="31" t="s">
        <v>126</v>
      </c>
      <c r="X37" s="32">
        <v>17</v>
      </c>
      <c r="Y37" s="33" t="s">
        <v>8</v>
      </c>
      <c r="Z37" s="34"/>
    </row>
    <row r="38" spans="1:26" ht="18.5" customHeight="1">
      <c r="A38" s="35" t="s">
        <v>11</v>
      </c>
      <c r="B38" s="36">
        <f>SUM(B30+1)</f>
        <v>35</v>
      </c>
      <c r="C38" s="37">
        <f t="shared" ref="C38:V38" si="27">SUM(C31:C37)</f>
        <v>33731.799999999996</v>
      </c>
      <c r="D38" s="38">
        <f t="shared" si="27"/>
        <v>20322.580600000001</v>
      </c>
      <c r="E38" s="37">
        <f t="shared" si="27"/>
        <v>34050.999999999993</v>
      </c>
      <c r="F38" s="39">
        <f t="shared" si="27"/>
        <v>71129.03224</v>
      </c>
      <c r="G38" s="40">
        <f t="shared" si="27"/>
        <v>4465.8</v>
      </c>
      <c r="H38" s="39">
        <f t="shared" si="27"/>
        <v>11290.322539999999</v>
      </c>
      <c r="I38" s="40">
        <f t="shared" ref="I38:J38" si="28">SUM(I31:I37)</f>
        <v>16517.5</v>
      </c>
      <c r="J38" s="39">
        <f t="shared" si="28"/>
        <v>5645.1612000000005</v>
      </c>
      <c r="K38" s="37">
        <f t="shared" si="27"/>
        <v>36335.599999999999</v>
      </c>
      <c r="L38" s="338">
        <f t="shared" si="27"/>
        <v>20683.870899999998</v>
      </c>
      <c r="M38" s="37">
        <f t="shared" si="27"/>
        <v>12857.800000000001</v>
      </c>
      <c r="N38" s="38">
        <f t="shared" si="27"/>
        <v>5419.3547800000006</v>
      </c>
      <c r="O38" s="37">
        <f t="shared" si="27"/>
        <v>34987</v>
      </c>
      <c r="P38" s="38">
        <f t="shared" si="27"/>
        <v>28812.90321</v>
      </c>
      <c r="Q38" s="37">
        <f t="shared" si="27"/>
        <v>172946.5</v>
      </c>
      <c r="R38" s="38">
        <f t="shared" si="27"/>
        <v>163303.22547</v>
      </c>
      <c r="S38" s="37">
        <f t="shared" si="27"/>
        <v>984.9</v>
      </c>
      <c r="T38" s="38">
        <f t="shared" si="27"/>
        <v>16935.483600000003</v>
      </c>
      <c r="U38" s="37">
        <f t="shared" si="27"/>
        <v>173931.40000000002</v>
      </c>
      <c r="V38" s="38">
        <f t="shared" si="27"/>
        <v>180238.70907000001</v>
      </c>
      <c r="W38" s="41" t="s">
        <v>12</v>
      </c>
      <c r="X38" s="42">
        <f>SUM(X31:X37)/7</f>
        <v>19.857142857142858</v>
      </c>
      <c r="Y38" s="43" t="s">
        <v>8</v>
      </c>
      <c r="Z38" s="44"/>
    </row>
    <row r="39" spans="1:26" ht="18.5" customHeight="1">
      <c r="A39" s="49">
        <f>SUM(A37+1)</f>
        <v>30</v>
      </c>
      <c r="B39" s="16" t="s">
        <v>13</v>
      </c>
      <c r="C39" s="17">
        <v>5089.3999999999996</v>
      </c>
      <c r="D39" s="18">
        <v>2903.2258000000002</v>
      </c>
      <c r="E39" s="17">
        <v>1277.7</v>
      </c>
      <c r="F39" s="334">
        <v>10161.29032</v>
      </c>
      <c r="G39" s="20">
        <v>168.5</v>
      </c>
      <c r="H39" s="19">
        <v>1612.9032199999999</v>
      </c>
      <c r="I39" s="20">
        <v>0</v>
      </c>
      <c r="J39" s="334">
        <v>806.45159999999998</v>
      </c>
      <c r="K39" s="17">
        <v>2247.8000000000002</v>
      </c>
      <c r="L39" s="332">
        <v>2954.8386999999998</v>
      </c>
      <c r="M39" s="17">
        <v>2620.4</v>
      </c>
      <c r="N39" s="332">
        <v>774.19353999999998</v>
      </c>
      <c r="O39" s="17">
        <v>3372.6</v>
      </c>
      <c r="P39" s="332">
        <v>4116.1290300000001</v>
      </c>
      <c r="Q39" s="112">
        <f t="shared" ref="Q39:Q40" si="29">SUM(C39+E39+G39+I39+K39+M39+O39)</f>
        <v>14776.4</v>
      </c>
      <c r="R39" s="110">
        <f t="shared" ref="R39:R40" si="30">SUM(D39+F39+H39+J39+L39+N39+P39)</f>
        <v>23329.032210000001</v>
      </c>
      <c r="S39" s="17">
        <v>0</v>
      </c>
      <c r="T39" s="332">
        <v>2419.3548000000001</v>
      </c>
      <c r="U39" s="135">
        <f>SUM(Q39+S39)</f>
        <v>14776.4</v>
      </c>
      <c r="V39" s="136">
        <f>SUM(R39+T39)</f>
        <v>25748.387010000002</v>
      </c>
      <c r="W39" s="47" t="s">
        <v>126</v>
      </c>
      <c r="X39" s="48">
        <v>22</v>
      </c>
      <c r="Y39" s="23" t="s">
        <v>8</v>
      </c>
      <c r="Z39" s="24"/>
    </row>
    <row r="40" spans="1:26" ht="18.5" customHeight="1">
      <c r="A40" s="49">
        <f>SUM(A39+1)</f>
        <v>31</v>
      </c>
      <c r="B40" s="16" t="s">
        <v>14</v>
      </c>
      <c r="C40" s="17">
        <v>3758.9</v>
      </c>
      <c r="D40" s="18">
        <v>2903.2258000000002</v>
      </c>
      <c r="E40" s="17">
        <v>4548.5</v>
      </c>
      <c r="F40" s="334">
        <v>10161.29032</v>
      </c>
      <c r="G40" s="20">
        <v>330.7</v>
      </c>
      <c r="H40" s="19">
        <v>1612.9032199999999</v>
      </c>
      <c r="I40" s="20">
        <v>0</v>
      </c>
      <c r="J40" s="334">
        <v>806.45159999999998</v>
      </c>
      <c r="K40" s="17">
        <v>3326.8</v>
      </c>
      <c r="L40" s="332">
        <v>2954.8386999999998</v>
      </c>
      <c r="M40" s="17">
        <v>976.6</v>
      </c>
      <c r="N40" s="332">
        <v>774.19353999999998</v>
      </c>
      <c r="O40" s="17">
        <v>3546.6</v>
      </c>
      <c r="P40" s="332">
        <v>4116.1290300000001</v>
      </c>
      <c r="Q40" s="112">
        <f t="shared" si="29"/>
        <v>16488.100000000002</v>
      </c>
      <c r="R40" s="110">
        <f t="shared" si="30"/>
        <v>23329.032210000001</v>
      </c>
      <c r="S40" s="17">
        <v>33</v>
      </c>
      <c r="T40" s="332">
        <v>2419.3548000000001</v>
      </c>
      <c r="U40" s="135">
        <f>SUM(Q40+S40)</f>
        <v>16521.100000000002</v>
      </c>
      <c r="V40" s="136">
        <f>SUM(R40+T40)</f>
        <v>25748.387010000002</v>
      </c>
      <c r="W40" s="47" t="s">
        <v>126</v>
      </c>
      <c r="X40" s="48">
        <v>22</v>
      </c>
      <c r="Y40" s="23" t="s">
        <v>8</v>
      </c>
      <c r="Z40" s="24"/>
    </row>
    <row r="41" spans="1:26" ht="19.25" customHeight="1" thickBot="1">
      <c r="A41" s="35" t="s">
        <v>11</v>
      </c>
      <c r="B41" s="36">
        <f>SUM(B38+1)</f>
        <v>36</v>
      </c>
      <c r="C41" s="37">
        <f t="shared" ref="C41:V41" si="31">SUM(C39:C40)</f>
        <v>8848.2999999999993</v>
      </c>
      <c r="D41" s="38">
        <f t="shared" si="31"/>
        <v>5806.4516000000003</v>
      </c>
      <c r="E41" s="37">
        <f t="shared" si="31"/>
        <v>5826.2</v>
      </c>
      <c r="F41" s="38">
        <f t="shared" si="31"/>
        <v>20322.58064</v>
      </c>
      <c r="G41" s="37">
        <f t="shared" si="31"/>
        <v>499.2</v>
      </c>
      <c r="H41" s="38">
        <f t="shared" si="31"/>
        <v>3225.8064399999998</v>
      </c>
      <c r="I41" s="37">
        <f t="shared" ref="I41:J41" si="32">SUM(I39:I40)</f>
        <v>0</v>
      </c>
      <c r="J41" s="38">
        <f t="shared" si="32"/>
        <v>1612.9032</v>
      </c>
      <c r="K41" s="37">
        <f t="shared" si="31"/>
        <v>5574.6</v>
      </c>
      <c r="L41" s="38">
        <f t="shared" si="31"/>
        <v>5909.6773999999996</v>
      </c>
      <c r="M41" s="37">
        <f t="shared" si="31"/>
        <v>3597</v>
      </c>
      <c r="N41" s="38">
        <f t="shared" si="31"/>
        <v>1548.38708</v>
      </c>
      <c r="O41" s="37">
        <f t="shared" si="31"/>
        <v>6919.2</v>
      </c>
      <c r="P41" s="38">
        <f t="shared" si="31"/>
        <v>8232.2580600000001</v>
      </c>
      <c r="Q41" s="37">
        <f t="shared" si="31"/>
        <v>31264.5</v>
      </c>
      <c r="R41" s="38">
        <f t="shared" si="31"/>
        <v>46658.064420000002</v>
      </c>
      <c r="S41" s="37">
        <f t="shared" si="31"/>
        <v>33</v>
      </c>
      <c r="T41" s="38">
        <f t="shared" si="31"/>
        <v>4838.7096000000001</v>
      </c>
      <c r="U41" s="37">
        <f t="shared" si="31"/>
        <v>31297.5</v>
      </c>
      <c r="V41" s="38">
        <f t="shared" si="31"/>
        <v>51496.774020000004</v>
      </c>
      <c r="W41" s="41" t="s">
        <v>12</v>
      </c>
      <c r="X41" s="42">
        <f>SUM(X39:X40)/2</f>
        <v>22</v>
      </c>
      <c r="Y41" s="43" t="s">
        <v>8</v>
      </c>
      <c r="Z41" s="44"/>
    </row>
    <row r="42" spans="1:26" ht="19.25" customHeight="1">
      <c r="A42" s="252" t="s">
        <v>17</v>
      </c>
      <c r="B42" s="180"/>
      <c r="C42" s="142">
        <f t="shared" ref="C42:U42" si="33">SUM(C6+C14+C22+C30+C38+C41)</f>
        <v>125187.05</v>
      </c>
      <c r="D42" s="143">
        <f t="shared" si="33"/>
        <v>89999.999800000005</v>
      </c>
      <c r="E42" s="142">
        <f t="shared" si="33"/>
        <v>244769.7</v>
      </c>
      <c r="F42" s="143">
        <f t="shared" si="33"/>
        <v>314999.99992000003</v>
      </c>
      <c r="G42" s="142">
        <f t="shared" si="33"/>
        <v>30044</v>
      </c>
      <c r="H42" s="143">
        <f t="shared" si="33"/>
        <v>49999.999819999997</v>
      </c>
      <c r="I42" s="142">
        <f t="shared" ref="I42:J42" si="34">SUM(I6+I14+I22+I30+I38+I41)</f>
        <v>34201</v>
      </c>
      <c r="J42" s="143">
        <f t="shared" si="34"/>
        <v>24999.999600000003</v>
      </c>
      <c r="K42" s="142">
        <f t="shared" si="33"/>
        <v>119647.4</v>
      </c>
      <c r="L42" s="143">
        <f t="shared" si="33"/>
        <v>91599.999699999986</v>
      </c>
      <c r="M42" s="142">
        <f t="shared" si="33"/>
        <v>22782.400000000001</v>
      </c>
      <c r="N42" s="143">
        <f t="shared" si="33"/>
        <v>23999.999740000003</v>
      </c>
      <c r="O42" s="142">
        <f t="shared" si="33"/>
        <v>155993.90000000002</v>
      </c>
      <c r="P42" s="143">
        <f t="shared" si="33"/>
        <v>127599.99993000002</v>
      </c>
      <c r="Q42" s="142">
        <f>SUM(Q6+Q14+Q22+Q30+Q38+Q41)</f>
        <v>732625.45</v>
      </c>
      <c r="R42" s="143">
        <f t="shared" si="33"/>
        <v>723199.99850999995</v>
      </c>
      <c r="S42" s="142">
        <f t="shared" si="33"/>
        <v>49655.000000000007</v>
      </c>
      <c r="T42" s="143">
        <f t="shared" si="33"/>
        <v>74999.998800000016</v>
      </c>
      <c r="U42" s="142">
        <f t="shared" si="33"/>
        <v>782280.45000000007</v>
      </c>
      <c r="V42" s="143">
        <f>SUM(V6+V14+V22+V30+V38+V41)</f>
        <v>798199.99731000001</v>
      </c>
      <c r="W42" s="179" t="s">
        <v>17</v>
      </c>
      <c r="X42" s="125"/>
      <c r="Y42" s="126"/>
      <c r="Z42" s="127"/>
    </row>
    <row r="43" spans="1:26" ht="19.25" customHeight="1" thickBot="1">
      <c r="A43" s="254" t="s">
        <v>117</v>
      </c>
      <c r="B43" s="259"/>
      <c r="C43" s="250">
        <f t="shared" ref="C43:V43" ca="1" si="35">IF(MONTH($H$1)&lt;&gt;MONTH(TODAY()),C42,SUM(C5,C7:C13,C15:C21,C23:C29,C31:C37,C39:C40)/DAY(TODAY())*DAY(DATE(YEAR($H$1),MONTH($H$1)+1,1)-1))</f>
        <v>125187.05</v>
      </c>
      <c r="D43" s="251">
        <f t="shared" ca="1" si="35"/>
        <v>89999.999800000005</v>
      </c>
      <c r="E43" s="250">
        <f t="shared" ca="1" si="35"/>
        <v>244769.7</v>
      </c>
      <c r="F43" s="251">
        <f t="shared" ca="1" si="35"/>
        <v>314999.99992000003</v>
      </c>
      <c r="G43" s="250">
        <f t="shared" ca="1" si="35"/>
        <v>30044</v>
      </c>
      <c r="H43" s="251">
        <f t="shared" ca="1" si="35"/>
        <v>49999.999819999997</v>
      </c>
      <c r="I43" s="250">
        <f t="shared" ref="I43:J43" ca="1" si="36">IF(MONTH($H$1)&lt;&gt;MONTH(TODAY()),I42,SUM(I5,I7:I13,I15:I21,I23:I29,I31:I37,I39:I40)/DAY(TODAY())*DAY(DATE(YEAR($H$1),MONTH($H$1)+1,1)-1))</f>
        <v>34201</v>
      </c>
      <c r="J43" s="251">
        <f t="shared" ca="1" si="36"/>
        <v>24999.999600000003</v>
      </c>
      <c r="K43" s="250">
        <f t="shared" ca="1" si="35"/>
        <v>119647.4</v>
      </c>
      <c r="L43" s="251">
        <f t="shared" ca="1" si="35"/>
        <v>91599.999699999986</v>
      </c>
      <c r="M43" s="250">
        <f t="shared" ca="1" si="35"/>
        <v>22782.400000000001</v>
      </c>
      <c r="N43" s="251">
        <f t="shared" ca="1" si="35"/>
        <v>23999.999740000003</v>
      </c>
      <c r="O43" s="250">
        <f t="shared" ca="1" si="35"/>
        <v>155993.90000000002</v>
      </c>
      <c r="P43" s="251">
        <f t="shared" ca="1" si="35"/>
        <v>127599.99993000002</v>
      </c>
      <c r="Q43" s="250">
        <f t="shared" ca="1" si="35"/>
        <v>732625.45</v>
      </c>
      <c r="R43" s="251">
        <f t="shared" ca="1" si="35"/>
        <v>723199.99850999995</v>
      </c>
      <c r="S43" s="250">
        <f t="shared" ca="1" si="35"/>
        <v>49655.000000000007</v>
      </c>
      <c r="T43" s="251">
        <f t="shared" ca="1" si="35"/>
        <v>74999.998800000016</v>
      </c>
      <c r="U43" s="250">
        <f t="shared" ca="1" si="35"/>
        <v>782280.45000000007</v>
      </c>
      <c r="V43" s="251">
        <f t="shared" ca="1" si="35"/>
        <v>798199.99731000001</v>
      </c>
      <c r="W43" s="254" t="s">
        <v>117</v>
      </c>
      <c r="X43" s="255"/>
      <c r="Y43" s="256"/>
      <c r="Z43" s="201"/>
    </row>
    <row r="44" spans="1:26" ht="19.5" customHeight="1" thickBot="1">
      <c r="A44" s="257" t="s">
        <v>29</v>
      </c>
      <c r="B44" s="258"/>
      <c r="C44" s="76">
        <f t="shared" ref="C44:V44" si="37">C42/31</f>
        <v>4038.2919354838709</v>
      </c>
      <c r="D44" s="77">
        <f t="shared" si="37"/>
        <v>2903.2258000000002</v>
      </c>
      <c r="E44" s="76">
        <f t="shared" si="37"/>
        <v>7895.796774193549</v>
      </c>
      <c r="F44" s="77">
        <f t="shared" si="37"/>
        <v>10161.290320000002</v>
      </c>
      <c r="G44" s="76">
        <f t="shared" si="37"/>
        <v>969.16129032258061</v>
      </c>
      <c r="H44" s="77">
        <f t="shared" si="37"/>
        <v>1612.9032199999999</v>
      </c>
      <c r="I44" s="76">
        <f t="shared" ref="I44:J44" si="38">I42/31</f>
        <v>1103.258064516129</v>
      </c>
      <c r="J44" s="77">
        <f t="shared" si="38"/>
        <v>806.4516000000001</v>
      </c>
      <c r="K44" s="76">
        <f t="shared" si="37"/>
        <v>3859.5935483870967</v>
      </c>
      <c r="L44" s="77">
        <f t="shared" si="37"/>
        <v>2954.8386999999993</v>
      </c>
      <c r="M44" s="76">
        <f t="shared" si="37"/>
        <v>734.91612903225814</v>
      </c>
      <c r="N44" s="77">
        <f t="shared" si="37"/>
        <v>774.1935400000001</v>
      </c>
      <c r="O44" s="76">
        <f t="shared" si="37"/>
        <v>5032.061290322581</v>
      </c>
      <c r="P44" s="77">
        <f t="shared" si="37"/>
        <v>4116.129030000001</v>
      </c>
      <c r="Q44" s="76">
        <f t="shared" si="37"/>
        <v>23633.079032258061</v>
      </c>
      <c r="R44" s="77">
        <f t="shared" si="37"/>
        <v>23329.032209999998</v>
      </c>
      <c r="S44" s="76">
        <f t="shared" si="37"/>
        <v>1601.7741935483873</v>
      </c>
      <c r="T44" s="77">
        <f t="shared" si="37"/>
        <v>2419.3548000000005</v>
      </c>
      <c r="U44" s="76">
        <f t="shared" si="37"/>
        <v>25234.853225806455</v>
      </c>
      <c r="V44" s="77">
        <f t="shared" si="37"/>
        <v>25748.387009999999</v>
      </c>
      <c r="W44" s="80" t="s">
        <v>18</v>
      </c>
      <c r="X44" s="122"/>
      <c r="Y44" s="123"/>
      <c r="Z44" s="124"/>
    </row>
    <row r="45" spans="1:26" ht="20" customHeight="1">
      <c r="A45" s="84" t="s">
        <v>19</v>
      </c>
      <c r="B45" s="85"/>
      <c r="C45" s="86">
        <f>SUM(C42-D42)</f>
        <v>35187.050199999998</v>
      </c>
      <c r="D45" s="87"/>
      <c r="E45" s="86">
        <f>SUM(E42-F42)</f>
        <v>-70230.299920000019</v>
      </c>
      <c r="F45" s="87"/>
      <c r="G45" s="86">
        <f>SUM(G42-H42)</f>
        <v>-19955.999819999997</v>
      </c>
      <c r="H45" s="87"/>
      <c r="I45" s="86">
        <f>SUM(I42-J42)</f>
        <v>9201.0003999999972</v>
      </c>
      <c r="J45" s="87"/>
      <c r="K45" s="86">
        <f>SUM(K42-L42)</f>
        <v>28047.400300000008</v>
      </c>
      <c r="L45" s="87"/>
      <c r="M45" s="86">
        <f>SUM(M42-N42)</f>
        <v>-1217.5997400000015</v>
      </c>
      <c r="N45" s="87"/>
      <c r="O45" s="86">
        <f>SUM(O42-P42)</f>
        <v>28393.900070000003</v>
      </c>
      <c r="P45" s="87"/>
      <c r="Q45" s="120">
        <f>SUM(Q42-R42)</f>
        <v>9425.4514900000067</v>
      </c>
      <c r="R45" s="87"/>
      <c r="S45" s="86">
        <f>SUM(S42-T42)</f>
        <v>-25344.998800000008</v>
      </c>
      <c r="T45" s="87"/>
      <c r="U45" s="137">
        <f>SUM(U42-V42)</f>
        <v>-15919.547309999936</v>
      </c>
      <c r="V45" s="138"/>
      <c r="Y45" s="2"/>
      <c r="Z45" s="2"/>
    </row>
    <row r="46" spans="1:26" ht="20" customHeight="1" thickBot="1">
      <c r="A46" s="90" t="s">
        <v>20</v>
      </c>
      <c r="B46" s="91"/>
      <c r="C46" s="119">
        <f>SUM(100/D42*C42)</f>
        <v>139.09672253132604</v>
      </c>
      <c r="D46" s="93"/>
      <c r="E46" s="119">
        <f>SUM(100/F42*E42)</f>
        <v>77.704666686401183</v>
      </c>
      <c r="F46" s="93"/>
      <c r="G46" s="119">
        <f>SUM(100/H42*G42)</f>
        <v>60.088000216316807</v>
      </c>
      <c r="H46" s="93"/>
      <c r="I46" s="119">
        <f>SUM(100/J42*I42)</f>
        <v>136.80400218886402</v>
      </c>
      <c r="J46" s="93"/>
      <c r="K46" s="119">
        <f>SUM(100/L42*K42)</f>
        <v>130.6194327422034</v>
      </c>
      <c r="L46" s="93"/>
      <c r="M46" s="119">
        <f>SUM(100/N42*M42)</f>
        <v>94.926667695038901</v>
      </c>
      <c r="N46" s="93"/>
      <c r="O46" s="119">
        <f>SUM(100/P42*O42)</f>
        <v>122.25227279433902</v>
      </c>
      <c r="P46" s="93"/>
      <c r="Q46" s="121">
        <f>SUM(100/R42*Q42)</f>
        <v>101.30329805163429</v>
      </c>
      <c r="R46" s="93"/>
      <c r="S46" s="119">
        <f>SUM(100/T42*S42)</f>
        <v>66.206667725973347</v>
      </c>
      <c r="T46" s="93"/>
      <c r="U46" s="139">
        <f>SUM(100/V42*U42)</f>
        <v>98.005569110041336</v>
      </c>
      <c r="V46" s="140"/>
      <c r="Y46" s="2"/>
      <c r="Z46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44"/>
  <sheetViews>
    <sheetView topLeftCell="A13" zoomScale="90" zoomScaleNormal="90" workbookViewId="0">
      <selection activeCell="A40" sqref="A40:XFD40"/>
    </sheetView>
  </sheetViews>
  <sheetFormatPr baseColWidth="10" defaultColWidth="11.5" defaultRowHeight="15"/>
  <cols>
    <col min="1" max="1" width="9.1640625" style="4" customWidth="1"/>
    <col min="2" max="2" width="9.1640625" style="2" customWidth="1"/>
    <col min="3" max="3" width="11.6640625" style="2" customWidth="1"/>
    <col min="4" max="6" width="12.33203125" style="2" bestFit="1" customWidth="1"/>
    <col min="7" max="10" width="11.6640625" style="6" customWidth="1"/>
    <col min="11" max="16" width="11.6640625" style="2" customWidth="1"/>
    <col min="17" max="18" width="12.6640625" style="2" customWidth="1"/>
    <col min="19" max="20" width="11.6640625" style="2" customWidth="1"/>
    <col min="21" max="22" width="12.6640625" style="2" customWidth="1"/>
    <col min="23" max="23" width="18.6640625" style="2" customWidth="1"/>
    <col min="24" max="24" width="5.6640625" style="2" customWidth="1"/>
    <col min="25" max="25" width="5.1640625" style="4" customWidth="1"/>
    <col min="26" max="26" width="20.6640625" style="4" customWidth="1"/>
    <col min="27" max="16384" width="11.5" style="2"/>
  </cols>
  <sheetData>
    <row r="1" spans="1:26" ht="34.25" customHeight="1">
      <c r="A1" s="128" t="s">
        <v>122</v>
      </c>
      <c r="G1" s="2"/>
      <c r="H1" s="343">
        <v>44440</v>
      </c>
      <c r="I1" s="343"/>
      <c r="J1" s="343"/>
      <c r="K1" s="343"/>
    </row>
    <row r="2" spans="1:26" ht="19" thickBot="1">
      <c r="A2" s="129"/>
    </row>
    <row r="3" spans="1:26" s="8" customFormat="1" ht="36" customHeight="1" thickBot="1">
      <c r="A3" s="7"/>
      <c r="C3" s="344" t="s">
        <v>21</v>
      </c>
      <c r="D3" s="345"/>
      <c r="E3" s="344" t="s">
        <v>24</v>
      </c>
      <c r="F3" s="345"/>
      <c r="G3" s="344" t="s">
        <v>25</v>
      </c>
      <c r="H3" s="345"/>
      <c r="I3" s="344" t="s">
        <v>118</v>
      </c>
      <c r="J3" s="345"/>
      <c r="K3" s="344" t="s">
        <v>26</v>
      </c>
      <c r="L3" s="345"/>
      <c r="M3" s="344" t="s">
        <v>31</v>
      </c>
      <c r="N3" s="345"/>
      <c r="O3" s="352" t="s">
        <v>2</v>
      </c>
      <c r="P3" s="352"/>
      <c r="Q3" s="346" t="s">
        <v>30</v>
      </c>
      <c r="R3" s="347"/>
      <c r="S3" s="344" t="s">
        <v>27</v>
      </c>
      <c r="T3" s="345"/>
      <c r="U3" s="348" t="s">
        <v>28</v>
      </c>
      <c r="V3" s="349"/>
      <c r="W3" s="344" t="s">
        <v>0</v>
      </c>
      <c r="X3" s="352"/>
      <c r="Y3" s="352"/>
      <c r="Z3" s="345"/>
    </row>
    <row r="4" spans="1:26" s="4" customFormat="1" ht="18.5" customHeight="1">
      <c r="A4" s="130" t="s">
        <v>1</v>
      </c>
      <c r="B4" s="10"/>
      <c r="C4" s="11" t="s">
        <v>23</v>
      </c>
      <c r="D4" s="12" t="s">
        <v>22</v>
      </c>
      <c r="E4" s="11" t="s">
        <v>23</v>
      </c>
      <c r="F4" s="12" t="s">
        <v>22</v>
      </c>
      <c r="G4" s="11" t="s">
        <v>23</v>
      </c>
      <c r="H4" s="12" t="s">
        <v>22</v>
      </c>
      <c r="I4" s="11" t="s">
        <v>23</v>
      </c>
      <c r="J4" s="12" t="s">
        <v>22</v>
      </c>
      <c r="K4" s="11" t="s">
        <v>23</v>
      </c>
      <c r="L4" s="12" t="s">
        <v>22</v>
      </c>
      <c r="M4" s="11" t="s">
        <v>23</v>
      </c>
      <c r="N4" s="12" t="s">
        <v>22</v>
      </c>
      <c r="O4" s="101" t="s">
        <v>23</v>
      </c>
      <c r="P4" s="12" t="s">
        <v>22</v>
      </c>
      <c r="Q4" s="101" t="s">
        <v>23</v>
      </c>
      <c r="R4" s="12" t="s">
        <v>22</v>
      </c>
      <c r="S4" s="11" t="s">
        <v>23</v>
      </c>
      <c r="T4" s="12" t="s">
        <v>22</v>
      </c>
      <c r="U4" s="133" t="s">
        <v>23</v>
      </c>
      <c r="V4" s="134" t="s">
        <v>22</v>
      </c>
      <c r="W4" s="13" t="s">
        <v>3</v>
      </c>
      <c r="X4" s="350" t="s">
        <v>4</v>
      </c>
      <c r="Y4" s="351"/>
      <c r="Z4" s="14" t="s">
        <v>5</v>
      </c>
    </row>
    <row r="5" spans="1:26" ht="18.5" customHeight="1">
      <c r="A5" s="49">
        <v>1</v>
      </c>
      <c r="B5" s="16" t="s">
        <v>15</v>
      </c>
      <c r="C5" s="17">
        <v>2007.8</v>
      </c>
      <c r="D5" s="18">
        <v>5000</v>
      </c>
      <c r="E5" s="17">
        <v>9213.6</v>
      </c>
      <c r="F5" s="19">
        <v>5000</v>
      </c>
      <c r="G5" s="20">
        <v>1008.5</v>
      </c>
      <c r="H5" s="19">
        <v>833.33333000000005</v>
      </c>
      <c r="I5" s="20">
        <v>0</v>
      </c>
      <c r="J5" s="19">
        <v>1000</v>
      </c>
      <c r="K5" s="17">
        <v>1508.4</v>
      </c>
      <c r="L5" s="18">
        <v>3000</v>
      </c>
      <c r="M5" s="17">
        <v>1012</v>
      </c>
      <c r="N5" s="18">
        <v>833.33333000000005</v>
      </c>
      <c r="O5" s="17">
        <v>4398.1000000000004</v>
      </c>
      <c r="P5" s="18">
        <v>3286.6666599999999</v>
      </c>
      <c r="Q5" s="112">
        <f t="shared" ref="Q5:Q6" si="0">SUM(C5+E5+G5+I5+K5+M5+O5)</f>
        <v>19148.400000000001</v>
      </c>
      <c r="R5" s="110">
        <f t="shared" ref="R5:R6" si="1">SUM(D5+F5+H5+J5+L5+N5+P5)</f>
        <v>18953.333319999998</v>
      </c>
      <c r="S5" s="17">
        <v>605.70000000000005</v>
      </c>
      <c r="T5" s="18">
        <v>500</v>
      </c>
      <c r="U5" s="135">
        <f t="shared" ref="U5:U7" si="2">SUM(Q5+S5)</f>
        <v>19754.100000000002</v>
      </c>
      <c r="V5" s="136">
        <f t="shared" ref="V5:V7" si="3">SUM(R5+T5)</f>
        <v>19453.333319999998</v>
      </c>
      <c r="W5" s="47" t="s">
        <v>128</v>
      </c>
      <c r="X5" s="48">
        <v>20</v>
      </c>
      <c r="Y5" s="23" t="s">
        <v>8</v>
      </c>
      <c r="Z5" s="24"/>
    </row>
    <row r="6" spans="1:26" ht="18.5" customHeight="1">
      <c r="A6" s="49">
        <f t="shared" ref="A6:A9" si="4">SUM(A5+1)</f>
        <v>2</v>
      </c>
      <c r="B6" s="16" t="s">
        <v>16</v>
      </c>
      <c r="C6" s="17">
        <v>1733.5</v>
      </c>
      <c r="D6" s="18">
        <v>5000</v>
      </c>
      <c r="E6" s="17">
        <v>12101.5</v>
      </c>
      <c r="F6" s="19">
        <v>5000</v>
      </c>
      <c r="G6" s="20">
        <v>1685.5</v>
      </c>
      <c r="H6" s="19">
        <v>833.33333000000005</v>
      </c>
      <c r="I6" s="20">
        <v>0</v>
      </c>
      <c r="J6" s="19">
        <v>1000</v>
      </c>
      <c r="K6" s="17">
        <v>0</v>
      </c>
      <c r="L6" s="18">
        <v>3000</v>
      </c>
      <c r="M6" s="17">
        <v>1272</v>
      </c>
      <c r="N6" s="18">
        <v>833.33333000000005</v>
      </c>
      <c r="O6" s="17">
        <v>1809</v>
      </c>
      <c r="P6" s="18">
        <v>3286.6666599999999</v>
      </c>
      <c r="Q6" s="112">
        <f t="shared" si="0"/>
        <v>18601.5</v>
      </c>
      <c r="R6" s="110">
        <f t="shared" si="1"/>
        <v>18953.333319999998</v>
      </c>
      <c r="S6" s="17">
        <v>1099.2</v>
      </c>
      <c r="T6" s="18">
        <v>500</v>
      </c>
      <c r="U6" s="135">
        <f t="shared" si="2"/>
        <v>19700.7</v>
      </c>
      <c r="V6" s="136">
        <f t="shared" si="3"/>
        <v>19453.333319999998</v>
      </c>
      <c r="W6" s="47" t="s">
        <v>128</v>
      </c>
      <c r="X6" s="48">
        <v>22</v>
      </c>
      <c r="Y6" s="23" t="s">
        <v>8</v>
      </c>
      <c r="Z6" s="24"/>
    </row>
    <row r="7" spans="1:26" ht="18.5" customHeight="1">
      <c r="A7" s="49">
        <f t="shared" si="4"/>
        <v>3</v>
      </c>
      <c r="B7" s="55" t="s">
        <v>7</v>
      </c>
      <c r="C7" s="17">
        <v>1919.6</v>
      </c>
      <c r="D7" s="18">
        <v>5000</v>
      </c>
      <c r="E7" s="17">
        <v>12655.9</v>
      </c>
      <c r="F7" s="19">
        <v>5000</v>
      </c>
      <c r="G7" s="20">
        <v>943.2</v>
      </c>
      <c r="H7" s="19">
        <v>833.33333000000005</v>
      </c>
      <c r="I7" s="20">
        <v>381</v>
      </c>
      <c r="J7" s="19">
        <v>1000</v>
      </c>
      <c r="K7" s="17">
        <v>6379.2</v>
      </c>
      <c r="L7" s="18">
        <v>3000</v>
      </c>
      <c r="M7" s="17">
        <v>1159.8</v>
      </c>
      <c r="N7" s="18">
        <v>833.33333000000005</v>
      </c>
      <c r="O7" s="17">
        <v>5785.2</v>
      </c>
      <c r="P7" s="18">
        <v>3286.6666599999999</v>
      </c>
      <c r="Q7" s="112">
        <f>SUM(C7+E7+G7+I7+K7+M7+O7)</f>
        <v>29223.9</v>
      </c>
      <c r="R7" s="110">
        <f>SUM(D7+F7+H7+J7+L7+N7+P7)</f>
        <v>18953.333319999998</v>
      </c>
      <c r="S7" s="17">
        <v>1501</v>
      </c>
      <c r="T7" s="18">
        <v>500</v>
      </c>
      <c r="U7" s="135">
        <f t="shared" si="2"/>
        <v>30724.9</v>
      </c>
      <c r="V7" s="136">
        <f t="shared" si="3"/>
        <v>19453.333319999998</v>
      </c>
      <c r="W7" s="47" t="s">
        <v>128</v>
      </c>
      <c r="X7" s="48">
        <v>22</v>
      </c>
      <c r="Y7" s="23" t="s">
        <v>8</v>
      </c>
      <c r="Z7" s="24"/>
    </row>
    <row r="8" spans="1:26" s="45" customFormat="1" ht="18.5" customHeight="1">
      <c r="A8" s="25">
        <f t="shared" si="4"/>
        <v>4</v>
      </c>
      <c r="B8" s="26" t="s">
        <v>9</v>
      </c>
      <c r="C8" s="27">
        <v>2457.1999999999998</v>
      </c>
      <c r="D8" s="18">
        <v>5000</v>
      </c>
      <c r="E8" s="27">
        <v>16269.3</v>
      </c>
      <c r="F8" s="19">
        <v>5000</v>
      </c>
      <c r="G8" s="30">
        <v>2110.6999999999998</v>
      </c>
      <c r="H8" s="19">
        <v>833.33333000000005</v>
      </c>
      <c r="I8" s="30">
        <v>3958.8</v>
      </c>
      <c r="J8" s="19">
        <v>1000</v>
      </c>
      <c r="K8" s="27">
        <v>8271.5</v>
      </c>
      <c r="L8" s="18">
        <v>3000</v>
      </c>
      <c r="M8" s="27">
        <v>100</v>
      </c>
      <c r="N8" s="18">
        <v>833.33333000000005</v>
      </c>
      <c r="O8" s="27">
        <v>6939.3</v>
      </c>
      <c r="P8" s="18">
        <v>3286.6666599999999</v>
      </c>
      <c r="Q8" s="268">
        <f>SUM(C8+E8+G8+I8+K8+M8+O8)</f>
        <v>40106.800000000003</v>
      </c>
      <c r="R8" s="111">
        <f t="shared" ref="R8:R9" si="5">SUM(D8+F8+H8+J8+L8+N8+P8)</f>
        <v>18953.333319999998</v>
      </c>
      <c r="S8" s="27">
        <v>2500.8000000000002</v>
      </c>
      <c r="T8" s="28">
        <v>500</v>
      </c>
      <c r="U8" s="114">
        <f t="shared" ref="U8" si="6">SUM(Q8+S8)</f>
        <v>42607.600000000006</v>
      </c>
      <c r="V8" s="118">
        <f t="shared" ref="V8" si="7">SUM(R8+T8)</f>
        <v>19453.333319999998</v>
      </c>
      <c r="W8" s="31" t="s">
        <v>128</v>
      </c>
      <c r="X8" s="32">
        <v>24</v>
      </c>
      <c r="Y8" s="33" t="s">
        <v>8</v>
      </c>
      <c r="Z8" s="34"/>
    </row>
    <row r="9" spans="1:26" ht="18.5" customHeight="1">
      <c r="A9" s="25">
        <f t="shared" si="4"/>
        <v>5</v>
      </c>
      <c r="B9" s="26" t="s">
        <v>10</v>
      </c>
      <c r="C9" s="27">
        <v>3582.4</v>
      </c>
      <c r="D9" s="18">
        <v>5000</v>
      </c>
      <c r="E9" s="27">
        <v>16284.1</v>
      </c>
      <c r="F9" s="19">
        <v>5000</v>
      </c>
      <c r="G9" s="30">
        <v>1995.5</v>
      </c>
      <c r="H9" s="19">
        <v>833.33333000000005</v>
      </c>
      <c r="I9" s="30">
        <v>0</v>
      </c>
      <c r="J9" s="19">
        <v>1000</v>
      </c>
      <c r="K9" s="27">
        <v>3498.9</v>
      </c>
      <c r="L9" s="18">
        <v>3000</v>
      </c>
      <c r="M9" s="27">
        <v>0</v>
      </c>
      <c r="N9" s="18">
        <v>833.33333000000005</v>
      </c>
      <c r="O9" s="27">
        <v>3355.6</v>
      </c>
      <c r="P9" s="18">
        <v>3286.6666599999999</v>
      </c>
      <c r="Q9" s="268">
        <f>SUM(C9+E9+G9+I9+K9+M9+O9)</f>
        <v>28716.5</v>
      </c>
      <c r="R9" s="111">
        <f t="shared" si="5"/>
        <v>18953.333319999998</v>
      </c>
      <c r="S9" s="27">
        <v>5601.8</v>
      </c>
      <c r="T9" s="28">
        <v>500</v>
      </c>
      <c r="U9" s="114">
        <f>SUM(Q9+S9)</f>
        <v>34318.300000000003</v>
      </c>
      <c r="V9" s="118">
        <f>SUM(R9+T9)</f>
        <v>19453.333319999998</v>
      </c>
      <c r="W9" s="31" t="s">
        <v>128</v>
      </c>
      <c r="X9" s="32">
        <v>26</v>
      </c>
      <c r="Y9" s="33" t="s">
        <v>8</v>
      </c>
      <c r="Z9" s="34"/>
    </row>
    <row r="10" spans="1:26" ht="18.5" customHeight="1">
      <c r="A10" s="35" t="s">
        <v>11</v>
      </c>
      <c r="B10" s="36">
        <v>36</v>
      </c>
      <c r="C10" s="37">
        <f t="shared" ref="C10:V10" si="8">SUM(C5:C9)</f>
        <v>11700.5</v>
      </c>
      <c r="D10" s="38">
        <f t="shared" si="8"/>
        <v>25000</v>
      </c>
      <c r="E10" s="37">
        <f t="shared" si="8"/>
        <v>66524.400000000009</v>
      </c>
      <c r="F10" s="38">
        <f t="shared" si="8"/>
        <v>25000</v>
      </c>
      <c r="G10" s="37">
        <f t="shared" si="8"/>
        <v>7743.4</v>
      </c>
      <c r="H10" s="38">
        <f t="shared" si="8"/>
        <v>4166.6666500000001</v>
      </c>
      <c r="I10" s="37">
        <f t="shared" ref="I10:J10" si="9">SUM(I5:I9)</f>
        <v>4339.8</v>
      </c>
      <c r="J10" s="38">
        <f t="shared" si="9"/>
        <v>5000</v>
      </c>
      <c r="K10" s="37">
        <f t="shared" si="8"/>
        <v>19658</v>
      </c>
      <c r="L10" s="38">
        <f t="shared" si="8"/>
        <v>15000</v>
      </c>
      <c r="M10" s="37">
        <f t="shared" si="8"/>
        <v>3543.8</v>
      </c>
      <c r="N10" s="38">
        <f t="shared" si="8"/>
        <v>4166.6666500000001</v>
      </c>
      <c r="O10" s="37">
        <f t="shared" si="8"/>
        <v>22287.199999999997</v>
      </c>
      <c r="P10" s="38">
        <f t="shared" si="8"/>
        <v>16433.333299999998</v>
      </c>
      <c r="Q10" s="37">
        <f t="shared" si="8"/>
        <v>135797.1</v>
      </c>
      <c r="R10" s="38">
        <f t="shared" si="8"/>
        <v>94766.666599999997</v>
      </c>
      <c r="S10" s="37">
        <f t="shared" si="8"/>
        <v>11308.5</v>
      </c>
      <c r="T10" s="38">
        <f t="shared" si="8"/>
        <v>2500</v>
      </c>
      <c r="U10" s="37">
        <f t="shared" si="8"/>
        <v>147105.60000000003</v>
      </c>
      <c r="V10" s="38">
        <f t="shared" si="8"/>
        <v>97266.666599999997</v>
      </c>
      <c r="W10" s="41" t="s">
        <v>12</v>
      </c>
      <c r="X10" s="42">
        <f>SUM(X5:X9)/5</f>
        <v>22.8</v>
      </c>
      <c r="Y10" s="43" t="s">
        <v>8</v>
      </c>
      <c r="Z10" s="44"/>
    </row>
    <row r="11" spans="1:26" ht="18.5" customHeight="1">
      <c r="A11" s="46">
        <f>SUM(A9+1)</f>
        <v>6</v>
      </c>
      <c r="B11" s="16" t="s">
        <v>13</v>
      </c>
      <c r="C11" s="17">
        <v>739.9</v>
      </c>
      <c r="D11" s="18">
        <v>5000</v>
      </c>
      <c r="E11" s="17">
        <v>10269.1</v>
      </c>
      <c r="F11" s="19">
        <v>5000</v>
      </c>
      <c r="G11" s="20">
        <v>1094.5</v>
      </c>
      <c r="H11" s="19">
        <v>833.33333000000005</v>
      </c>
      <c r="I11" s="20">
        <v>0</v>
      </c>
      <c r="J11" s="19">
        <v>1000</v>
      </c>
      <c r="K11" s="17">
        <v>0</v>
      </c>
      <c r="L11" s="18">
        <v>3000</v>
      </c>
      <c r="M11" s="17">
        <v>78</v>
      </c>
      <c r="N11" s="18">
        <v>833.33333000000005</v>
      </c>
      <c r="O11" s="17">
        <v>4784.1000000000004</v>
      </c>
      <c r="P11" s="18">
        <v>3286.6666599999999</v>
      </c>
      <c r="Q11" s="112">
        <f t="shared" ref="Q11:Q14" si="10">SUM(C11+E11+G11+I11+K11+M11+O11)</f>
        <v>16965.599999999999</v>
      </c>
      <c r="R11" s="110">
        <f t="shared" ref="R11:R14" si="11">SUM(D11+F11+H11+J11+L11+N11+P11)</f>
        <v>18953.333319999998</v>
      </c>
      <c r="S11" s="17">
        <v>2238.9</v>
      </c>
      <c r="T11" s="18">
        <v>500</v>
      </c>
      <c r="U11" s="135">
        <f t="shared" ref="U11:V13" si="12">SUM(Q11+S11)</f>
        <v>19204.5</v>
      </c>
      <c r="V11" s="136">
        <f t="shared" si="12"/>
        <v>19453.333319999998</v>
      </c>
      <c r="W11" s="47" t="s">
        <v>128</v>
      </c>
      <c r="X11" s="48">
        <v>25</v>
      </c>
      <c r="Y11" s="23" t="s">
        <v>8</v>
      </c>
      <c r="Z11" s="24"/>
    </row>
    <row r="12" spans="1:26" ht="18.5" customHeight="1">
      <c r="A12" s="49">
        <f>SUM(A11+1)</f>
        <v>7</v>
      </c>
      <c r="B12" s="16" t="s">
        <v>14</v>
      </c>
      <c r="C12" s="17">
        <v>1186.7</v>
      </c>
      <c r="D12" s="18">
        <v>5000</v>
      </c>
      <c r="E12" s="17">
        <v>11394.1</v>
      </c>
      <c r="F12" s="19">
        <v>5000</v>
      </c>
      <c r="G12" s="20">
        <v>1532.3</v>
      </c>
      <c r="H12" s="19">
        <v>833.33333000000005</v>
      </c>
      <c r="I12" s="20">
        <v>0</v>
      </c>
      <c r="J12" s="19">
        <v>1000</v>
      </c>
      <c r="K12" s="17">
        <v>1194.3</v>
      </c>
      <c r="L12" s="18">
        <v>3000</v>
      </c>
      <c r="M12" s="17">
        <v>0</v>
      </c>
      <c r="N12" s="18">
        <v>833.33333000000005</v>
      </c>
      <c r="O12" s="17">
        <v>4804.8999999999996</v>
      </c>
      <c r="P12" s="18">
        <v>3286.6666599999999</v>
      </c>
      <c r="Q12" s="112">
        <f t="shared" si="10"/>
        <v>20112.3</v>
      </c>
      <c r="R12" s="110">
        <f t="shared" si="11"/>
        <v>18953.333319999998</v>
      </c>
      <c r="S12" s="17">
        <v>1597.5</v>
      </c>
      <c r="T12" s="18">
        <v>500</v>
      </c>
      <c r="U12" s="135">
        <f t="shared" si="12"/>
        <v>21709.8</v>
      </c>
      <c r="V12" s="136">
        <f t="shared" si="12"/>
        <v>19453.333319999998</v>
      </c>
      <c r="W12" s="47" t="s">
        <v>128</v>
      </c>
      <c r="X12" s="48">
        <v>24</v>
      </c>
      <c r="Y12" s="23" t="s">
        <v>8</v>
      </c>
      <c r="Z12" s="24"/>
    </row>
    <row r="13" spans="1:26" ht="18.5" customHeight="1">
      <c r="A13" s="49">
        <f t="shared" ref="A13:A17" si="13">SUM(A12+1)</f>
        <v>8</v>
      </c>
      <c r="B13" s="16" t="s">
        <v>15</v>
      </c>
      <c r="C13" s="17">
        <v>3112.1</v>
      </c>
      <c r="D13" s="18">
        <v>5000</v>
      </c>
      <c r="E13" s="17">
        <v>13848.7</v>
      </c>
      <c r="F13" s="19">
        <v>5000</v>
      </c>
      <c r="G13" s="20">
        <v>1284.4000000000001</v>
      </c>
      <c r="H13" s="19">
        <v>833.33333000000005</v>
      </c>
      <c r="I13" s="20">
        <v>0</v>
      </c>
      <c r="J13" s="19">
        <v>1000</v>
      </c>
      <c r="K13" s="17">
        <v>1524.8</v>
      </c>
      <c r="L13" s="18">
        <v>3000</v>
      </c>
      <c r="M13" s="17">
        <v>0</v>
      </c>
      <c r="N13" s="18">
        <v>833.33333000000005</v>
      </c>
      <c r="O13" s="17">
        <v>3935.8</v>
      </c>
      <c r="P13" s="18">
        <v>3286.6666599999999</v>
      </c>
      <c r="Q13" s="112">
        <f t="shared" si="10"/>
        <v>23705.8</v>
      </c>
      <c r="R13" s="110">
        <f t="shared" si="11"/>
        <v>18953.333319999998</v>
      </c>
      <c r="S13" s="17">
        <v>2717.2</v>
      </c>
      <c r="T13" s="18">
        <v>500</v>
      </c>
      <c r="U13" s="135">
        <f t="shared" si="12"/>
        <v>26423</v>
      </c>
      <c r="V13" s="136">
        <f t="shared" si="12"/>
        <v>19453.333319999998</v>
      </c>
      <c r="W13" s="47" t="s">
        <v>128</v>
      </c>
      <c r="X13" s="48">
        <v>25</v>
      </c>
      <c r="Y13" s="23" t="s">
        <v>8</v>
      </c>
      <c r="Z13" s="24"/>
    </row>
    <row r="14" spans="1:26" ht="18.5" customHeight="1">
      <c r="A14" s="49">
        <f t="shared" si="13"/>
        <v>9</v>
      </c>
      <c r="B14" s="16" t="s">
        <v>16</v>
      </c>
      <c r="C14" s="17">
        <v>3395.2</v>
      </c>
      <c r="D14" s="18">
        <v>5000</v>
      </c>
      <c r="E14" s="17">
        <v>5916.2</v>
      </c>
      <c r="F14" s="19">
        <v>5000</v>
      </c>
      <c r="G14" s="20">
        <v>469.5</v>
      </c>
      <c r="H14" s="19">
        <v>833.33333000000005</v>
      </c>
      <c r="I14" s="20">
        <v>0</v>
      </c>
      <c r="J14" s="19">
        <v>1000</v>
      </c>
      <c r="K14" s="17">
        <v>50.5</v>
      </c>
      <c r="L14" s="18">
        <v>3000</v>
      </c>
      <c r="M14" s="17">
        <v>150</v>
      </c>
      <c r="N14" s="18">
        <v>833.33333000000005</v>
      </c>
      <c r="O14" s="17">
        <v>3725.4</v>
      </c>
      <c r="P14" s="18">
        <v>3286.6666599999999</v>
      </c>
      <c r="Q14" s="112">
        <f t="shared" si="10"/>
        <v>13706.8</v>
      </c>
      <c r="R14" s="110">
        <f t="shared" si="11"/>
        <v>18953.333319999998</v>
      </c>
      <c r="S14" s="17">
        <v>48</v>
      </c>
      <c r="T14" s="18">
        <v>500</v>
      </c>
      <c r="U14" s="135">
        <f t="shared" ref="U14:V17" si="14">SUM(Q14+S14)</f>
        <v>13754.8</v>
      </c>
      <c r="V14" s="136">
        <f t="shared" si="14"/>
        <v>19453.333319999998</v>
      </c>
      <c r="W14" s="47" t="s">
        <v>126</v>
      </c>
      <c r="X14" s="48">
        <v>24</v>
      </c>
      <c r="Y14" s="23" t="s">
        <v>8</v>
      </c>
      <c r="Z14" s="24"/>
    </row>
    <row r="15" spans="1:26" ht="18.5" customHeight="1">
      <c r="A15" s="49">
        <f t="shared" si="13"/>
        <v>10</v>
      </c>
      <c r="B15" s="55" t="s">
        <v>7</v>
      </c>
      <c r="C15" s="17">
        <v>5604.3</v>
      </c>
      <c r="D15" s="18">
        <v>5000</v>
      </c>
      <c r="E15" s="17">
        <v>2966.8</v>
      </c>
      <c r="F15" s="19">
        <v>5000</v>
      </c>
      <c r="G15" s="20">
        <v>319.39999999999998</v>
      </c>
      <c r="H15" s="19">
        <v>833.33333000000005</v>
      </c>
      <c r="I15" s="20">
        <v>1024</v>
      </c>
      <c r="J15" s="19">
        <v>1000</v>
      </c>
      <c r="K15" s="17">
        <v>4010.4</v>
      </c>
      <c r="L15" s="18">
        <v>3000</v>
      </c>
      <c r="M15" s="17">
        <v>902.1</v>
      </c>
      <c r="N15" s="18">
        <v>833.33333000000005</v>
      </c>
      <c r="O15" s="17">
        <v>4282.6000000000004</v>
      </c>
      <c r="P15" s="18">
        <v>3286.6666599999999</v>
      </c>
      <c r="Q15" s="112">
        <f>SUM(C15+E15+G15+I15+K15+M15+O15)</f>
        <v>19109.599999999999</v>
      </c>
      <c r="R15" s="110">
        <f>SUM(D15+F15+H15+J15+L15+N15+P15)</f>
        <v>18953.333319999998</v>
      </c>
      <c r="S15" s="17">
        <v>0</v>
      </c>
      <c r="T15" s="18">
        <v>500</v>
      </c>
      <c r="U15" s="135">
        <f t="shared" si="14"/>
        <v>19109.599999999999</v>
      </c>
      <c r="V15" s="136">
        <f t="shared" si="14"/>
        <v>19453.333319999998</v>
      </c>
      <c r="W15" s="47" t="s">
        <v>136</v>
      </c>
      <c r="X15" s="48">
        <v>20</v>
      </c>
      <c r="Y15" s="23" t="s">
        <v>8</v>
      </c>
      <c r="Z15" s="24"/>
    </row>
    <row r="16" spans="1:26" s="45" customFormat="1" ht="18.5" customHeight="1">
      <c r="A16" s="25">
        <f t="shared" si="13"/>
        <v>11</v>
      </c>
      <c r="B16" s="26" t="s">
        <v>9</v>
      </c>
      <c r="C16" s="27">
        <v>6564.7</v>
      </c>
      <c r="D16" s="28">
        <v>5000</v>
      </c>
      <c r="E16" s="27">
        <v>13752.1</v>
      </c>
      <c r="F16" s="29">
        <v>5000</v>
      </c>
      <c r="G16" s="30">
        <v>887.4</v>
      </c>
      <c r="H16" s="29">
        <v>833.33333000000005</v>
      </c>
      <c r="I16" s="30">
        <v>1157.9000000000001</v>
      </c>
      <c r="J16" s="19">
        <v>1000</v>
      </c>
      <c r="K16" s="27">
        <v>4410</v>
      </c>
      <c r="L16" s="28">
        <v>3000</v>
      </c>
      <c r="M16" s="27">
        <v>155</v>
      </c>
      <c r="N16" s="28">
        <v>833.33333000000005</v>
      </c>
      <c r="O16" s="27">
        <v>6867.6</v>
      </c>
      <c r="P16" s="28">
        <v>3286.6666599999999</v>
      </c>
      <c r="Q16" s="268">
        <f>SUM(C16+E16+G16+I16+K16+M16+O16)</f>
        <v>33794.700000000004</v>
      </c>
      <c r="R16" s="111">
        <f t="shared" ref="R16:R17" si="15">SUM(D16+F16+H16+J16+L16+N16+P16)</f>
        <v>18953.333319999998</v>
      </c>
      <c r="S16" s="27">
        <v>879.5</v>
      </c>
      <c r="T16" s="28">
        <v>500</v>
      </c>
      <c r="U16" s="114">
        <f t="shared" si="14"/>
        <v>34674.200000000004</v>
      </c>
      <c r="V16" s="118">
        <f t="shared" si="14"/>
        <v>19453.333319999998</v>
      </c>
      <c r="W16" s="31" t="s">
        <v>128</v>
      </c>
      <c r="X16" s="32">
        <v>24</v>
      </c>
      <c r="Y16" s="33" t="s">
        <v>8</v>
      </c>
      <c r="Z16" s="34"/>
    </row>
    <row r="17" spans="1:26" ht="18.5" customHeight="1">
      <c r="A17" s="25">
        <f t="shared" si="13"/>
        <v>12</v>
      </c>
      <c r="B17" s="26" t="s">
        <v>10</v>
      </c>
      <c r="C17" s="27">
        <v>2813.3</v>
      </c>
      <c r="D17" s="28">
        <v>5000</v>
      </c>
      <c r="E17" s="27">
        <v>15598.4</v>
      </c>
      <c r="F17" s="29">
        <v>5000</v>
      </c>
      <c r="G17" s="30">
        <v>2002.8</v>
      </c>
      <c r="H17" s="29">
        <v>833.33333000000005</v>
      </c>
      <c r="I17" s="30">
        <v>0</v>
      </c>
      <c r="J17" s="19">
        <v>1000</v>
      </c>
      <c r="K17" s="27">
        <v>1360</v>
      </c>
      <c r="L17" s="28">
        <v>3000</v>
      </c>
      <c r="M17" s="27">
        <v>0</v>
      </c>
      <c r="N17" s="28">
        <v>833.33333000000005</v>
      </c>
      <c r="O17" s="27">
        <v>3355.3</v>
      </c>
      <c r="P17" s="28">
        <v>3286.6666599999999</v>
      </c>
      <c r="Q17" s="268">
        <f>SUM(C17+E17+G17+I17+K17+M17+O17)</f>
        <v>25129.8</v>
      </c>
      <c r="R17" s="111">
        <f t="shared" si="15"/>
        <v>18953.333319999998</v>
      </c>
      <c r="S17" s="27">
        <v>1386.5</v>
      </c>
      <c r="T17" s="28">
        <v>500</v>
      </c>
      <c r="U17" s="114">
        <f t="shared" si="14"/>
        <v>26516.3</v>
      </c>
      <c r="V17" s="118">
        <f t="shared" si="14"/>
        <v>19453.333319999998</v>
      </c>
      <c r="W17" s="31" t="s">
        <v>128</v>
      </c>
      <c r="X17" s="32">
        <v>24</v>
      </c>
      <c r="Y17" s="33" t="s">
        <v>8</v>
      </c>
      <c r="Z17" s="34"/>
    </row>
    <row r="18" spans="1:26" ht="18.5" customHeight="1">
      <c r="A18" s="35" t="s">
        <v>11</v>
      </c>
      <c r="B18" s="36">
        <f>SUM(B10+1)</f>
        <v>37</v>
      </c>
      <c r="C18" s="37">
        <f t="shared" ref="C18:V18" si="16">SUM(C11:C17)</f>
        <v>23416.2</v>
      </c>
      <c r="D18" s="38">
        <f t="shared" si="16"/>
        <v>35000</v>
      </c>
      <c r="E18" s="37">
        <f t="shared" si="16"/>
        <v>73745.399999999994</v>
      </c>
      <c r="F18" s="38">
        <f t="shared" si="16"/>
        <v>35000</v>
      </c>
      <c r="G18" s="37">
        <f t="shared" si="16"/>
        <v>7590.3</v>
      </c>
      <c r="H18" s="38">
        <f t="shared" si="16"/>
        <v>5833.3333100000009</v>
      </c>
      <c r="I18" s="37">
        <f t="shared" ref="I18:J18" si="17">SUM(I11:I17)</f>
        <v>2181.9</v>
      </c>
      <c r="J18" s="38">
        <f t="shared" si="17"/>
        <v>7000</v>
      </c>
      <c r="K18" s="37">
        <f t="shared" si="16"/>
        <v>12550</v>
      </c>
      <c r="L18" s="38">
        <f t="shared" si="16"/>
        <v>21000</v>
      </c>
      <c r="M18" s="37">
        <f t="shared" si="16"/>
        <v>1285.0999999999999</v>
      </c>
      <c r="N18" s="38">
        <f t="shared" si="16"/>
        <v>5833.3333100000009</v>
      </c>
      <c r="O18" s="37">
        <f t="shared" si="16"/>
        <v>31755.7</v>
      </c>
      <c r="P18" s="38">
        <f t="shared" si="16"/>
        <v>23006.666619999996</v>
      </c>
      <c r="Q18" s="37">
        <f t="shared" si="16"/>
        <v>152524.6</v>
      </c>
      <c r="R18" s="38">
        <f t="shared" si="16"/>
        <v>132673.33324000001</v>
      </c>
      <c r="S18" s="37">
        <f t="shared" si="16"/>
        <v>8867.6</v>
      </c>
      <c r="T18" s="38">
        <f t="shared" si="16"/>
        <v>3500</v>
      </c>
      <c r="U18" s="37">
        <f t="shared" si="16"/>
        <v>161392.20000000001</v>
      </c>
      <c r="V18" s="38">
        <f t="shared" si="16"/>
        <v>136173.33324000001</v>
      </c>
      <c r="W18" s="41" t="s">
        <v>12</v>
      </c>
      <c r="X18" s="42">
        <f>SUM(X11:X17)/7</f>
        <v>23.714285714285715</v>
      </c>
      <c r="Y18" s="43" t="s">
        <v>8</v>
      </c>
      <c r="Z18" s="44"/>
    </row>
    <row r="19" spans="1:26" ht="18.5" customHeight="1">
      <c r="A19" s="46">
        <f>SUM(A17+1)</f>
        <v>13</v>
      </c>
      <c r="B19" s="16" t="s">
        <v>13</v>
      </c>
      <c r="C19" s="51">
        <v>279.10000000000002</v>
      </c>
      <c r="D19" s="18">
        <v>5000</v>
      </c>
      <c r="E19" s="51">
        <v>9810.9</v>
      </c>
      <c r="F19" s="19">
        <v>5000</v>
      </c>
      <c r="G19" s="20">
        <v>1421</v>
      </c>
      <c r="H19" s="19">
        <v>833.33333000000005</v>
      </c>
      <c r="I19" s="20">
        <v>0</v>
      </c>
      <c r="J19" s="19">
        <v>1000</v>
      </c>
      <c r="K19" s="17">
        <v>0</v>
      </c>
      <c r="L19" s="18">
        <v>3000</v>
      </c>
      <c r="M19" s="17">
        <v>0</v>
      </c>
      <c r="N19" s="18">
        <v>833.33333000000005</v>
      </c>
      <c r="O19" s="17">
        <v>3437.1</v>
      </c>
      <c r="P19" s="18">
        <v>3286.6666599999999</v>
      </c>
      <c r="Q19" s="112">
        <f t="shared" ref="Q19:Q22" si="18">SUM(C19+E19+G19+I19+K19+M19+O19)</f>
        <v>14948.1</v>
      </c>
      <c r="R19" s="110">
        <f t="shared" ref="R19:R22" si="19">SUM(D19+F19+H19+J19+L19+N19+P19)</f>
        <v>18953.333319999998</v>
      </c>
      <c r="S19" s="17">
        <v>1741.5</v>
      </c>
      <c r="T19" s="18">
        <v>500</v>
      </c>
      <c r="U19" s="135">
        <f t="shared" ref="U19:V25" si="20">SUM(Q19+S19)</f>
        <v>16689.599999999999</v>
      </c>
      <c r="V19" s="136">
        <f t="shared" si="20"/>
        <v>19453.333319999998</v>
      </c>
      <c r="W19" s="47" t="s">
        <v>128</v>
      </c>
      <c r="X19" s="48">
        <v>22</v>
      </c>
      <c r="Y19" s="23" t="s">
        <v>8</v>
      </c>
      <c r="Z19" s="24"/>
    </row>
    <row r="20" spans="1:26" ht="18.5" customHeight="1">
      <c r="A20" s="49">
        <f>SUM(A19+1)</f>
        <v>14</v>
      </c>
      <c r="B20" s="16" t="s">
        <v>14</v>
      </c>
      <c r="C20" s="17">
        <v>803</v>
      </c>
      <c r="D20" s="18">
        <v>5000</v>
      </c>
      <c r="E20" s="17">
        <v>10071.9</v>
      </c>
      <c r="F20" s="19">
        <v>5000</v>
      </c>
      <c r="G20" s="20">
        <v>590.20000000000005</v>
      </c>
      <c r="H20" s="19">
        <v>833.33333000000005</v>
      </c>
      <c r="I20" s="20">
        <v>0</v>
      </c>
      <c r="J20" s="19">
        <v>1000</v>
      </c>
      <c r="K20" s="17">
        <v>702.7</v>
      </c>
      <c r="L20" s="18">
        <v>3000</v>
      </c>
      <c r="M20" s="17">
        <v>0</v>
      </c>
      <c r="N20" s="18">
        <v>833.33333000000005</v>
      </c>
      <c r="O20" s="17">
        <v>3226.8</v>
      </c>
      <c r="P20" s="18">
        <v>3286.6666599999999</v>
      </c>
      <c r="Q20" s="112">
        <f t="shared" si="18"/>
        <v>15394.600000000002</v>
      </c>
      <c r="R20" s="110">
        <f t="shared" si="19"/>
        <v>18953.333319999998</v>
      </c>
      <c r="S20" s="17">
        <v>1048.3</v>
      </c>
      <c r="T20" s="18">
        <v>500</v>
      </c>
      <c r="U20" s="135">
        <f t="shared" si="20"/>
        <v>16442.900000000001</v>
      </c>
      <c r="V20" s="136">
        <f t="shared" si="20"/>
        <v>19453.333319999998</v>
      </c>
      <c r="W20" s="47" t="s">
        <v>128</v>
      </c>
      <c r="X20" s="48">
        <v>20</v>
      </c>
      <c r="Y20" s="23" t="s">
        <v>8</v>
      </c>
      <c r="Z20" s="24"/>
    </row>
    <row r="21" spans="1:26" ht="18.5" customHeight="1">
      <c r="A21" s="49">
        <f t="shared" ref="A21:A25" si="21">SUM(A20+1)</f>
        <v>15</v>
      </c>
      <c r="B21" s="16" t="s">
        <v>15</v>
      </c>
      <c r="C21" s="17">
        <v>2800.9</v>
      </c>
      <c r="D21" s="18">
        <v>5000</v>
      </c>
      <c r="E21" s="17">
        <v>749</v>
      </c>
      <c r="F21" s="19">
        <v>5000</v>
      </c>
      <c r="G21" s="20">
        <v>157.9</v>
      </c>
      <c r="H21" s="19">
        <v>833.33333000000005</v>
      </c>
      <c r="I21" s="20">
        <v>0</v>
      </c>
      <c r="J21" s="19">
        <v>1000</v>
      </c>
      <c r="K21" s="17">
        <v>0</v>
      </c>
      <c r="L21" s="18">
        <v>3000</v>
      </c>
      <c r="M21" s="17">
        <v>6088.2</v>
      </c>
      <c r="N21" s="18">
        <v>833.33333000000005</v>
      </c>
      <c r="O21" s="17">
        <v>2592.4</v>
      </c>
      <c r="P21" s="18">
        <v>3286.6666599999999</v>
      </c>
      <c r="Q21" s="112">
        <f t="shared" si="18"/>
        <v>12388.4</v>
      </c>
      <c r="R21" s="110">
        <f t="shared" si="19"/>
        <v>18953.333319999998</v>
      </c>
      <c r="S21" s="17">
        <v>0</v>
      </c>
      <c r="T21" s="18">
        <v>500</v>
      </c>
      <c r="U21" s="135">
        <f t="shared" si="20"/>
        <v>12388.4</v>
      </c>
      <c r="V21" s="136">
        <f t="shared" si="20"/>
        <v>19453.333319999998</v>
      </c>
      <c r="W21" s="47" t="s">
        <v>149</v>
      </c>
      <c r="X21" s="48">
        <v>20</v>
      </c>
      <c r="Y21" s="23" t="s">
        <v>8</v>
      </c>
      <c r="Z21" s="24"/>
    </row>
    <row r="22" spans="1:26" ht="18.5" customHeight="1">
      <c r="A22" s="49">
        <f t="shared" si="21"/>
        <v>16</v>
      </c>
      <c r="B22" s="16" t="s">
        <v>16</v>
      </c>
      <c r="C22" s="17">
        <v>4039.5</v>
      </c>
      <c r="D22" s="18">
        <v>5000</v>
      </c>
      <c r="E22" s="17">
        <v>1201.8</v>
      </c>
      <c r="F22" s="19">
        <v>5000</v>
      </c>
      <c r="G22" s="20">
        <v>221.2</v>
      </c>
      <c r="H22" s="19">
        <v>833.33333000000005</v>
      </c>
      <c r="I22" s="20">
        <v>0</v>
      </c>
      <c r="J22" s="19">
        <v>1000</v>
      </c>
      <c r="K22" s="17">
        <v>1524.5</v>
      </c>
      <c r="L22" s="18">
        <v>3000</v>
      </c>
      <c r="M22" s="17">
        <v>5290.3</v>
      </c>
      <c r="N22" s="18">
        <v>833.33333000000005</v>
      </c>
      <c r="O22" s="17">
        <v>3174.2</v>
      </c>
      <c r="P22" s="18">
        <v>3286.6666599999999</v>
      </c>
      <c r="Q22" s="112">
        <f t="shared" si="18"/>
        <v>15451.5</v>
      </c>
      <c r="R22" s="110">
        <f t="shared" si="19"/>
        <v>18953.333319999998</v>
      </c>
      <c r="S22" s="17">
        <v>0</v>
      </c>
      <c r="T22" s="18">
        <v>500</v>
      </c>
      <c r="U22" s="135">
        <f t="shared" si="20"/>
        <v>15451.5</v>
      </c>
      <c r="V22" s="136">
        <f t="shared" si="20"/>
        <v>19453.333319999998</v>
      </c>
      <c r="W22" s="47" t="s">
        <v>149</v>
      </c>
      <c r="X22" s="48">
        <v>20</v>
      </c>
      <c r="Y22" s="23" t="s">
        <v>8</v>
      </c>
      <c r="Z22" s="24"/>
    </row>
    <row r="23" spans="1:26" ht="18.5" customHeight="1">
      <c r="A23" s="49">
        <f t="shared" si="21"/>
        <v>17</v>
      </c>
      <c r="B23" s="55" t="s">
        <v>7</v>
      </c>
      <c r="C23" s="17">
        <v>4976.6000000000004</v>
      </c>
      <c r="D23" s="18">
        <v>5000</v>
      </c>
      <c r="E23" s="17">
        <v>7857.1</v>
      </c>
      <c r="F23" s="19">
        <v>5000</v>
      </c>
      <c r="G23" s="20">
        <v>937.1</v>
      </c>
      <c r="H23" s="19">
        <v>833.33333000000005</v>
      </c>
      <c r="I23" s="20">
        <v>5412</v>
      </c>
      <c r="J23" s="19">
        <v>1000</v>
      </c>
      <c r="K23" s="17">
        <v>7092.2</v>
      </c>
      <c r="L23" s="18">
        <v>3000</v>
      </c>
      <c r="M23" s="17">
        <v>1077.0999999999999</v>
      </c>
      <c r="N23" s="18">
        <v>833.33333000000005</v>
      </c>
      <c r="O23" s="17">
        <v>5030</v>
      </c>
      <c r="P23" s="18">
        <v>3286.6666599999999</v>
      </c>
      <c r="Q23" s="112">
        <f>SUM(C23+E23+G23+I23+K23+M23+O23)</f>
        <v>32382.100000000002</v>
      </c>
      <c r="R23" s="110">
        <f>SUM(D23+F23+H23+J23+L23+N23+P23)</f>
        <v>18953.333319999998</v>
      </c>
      <c r="S23" s="17">
        <v>300.5</v>
      </c>
      <c r="T23" s="18">
        <v>500</v>
      </c>
      <c r="U23" s="135">
        <f t="shared" si="20"/>
        <v>32682.600000000002</v>
      </c>
      <c r="V23" s="136">
        <f t="shared" si="20"/>
        <v>19453.333319999998</v>
      </c>
      <c r="W23" s="47" t="s">
        <v>128</v>
      </c>
      <c r="X23" s="48">
        <v>20</v>
      </c>
      <c r="Y23" s="23" t="s">
        <v>8</v>
      </c>
      <c r="Z23" s="24"/>
    </row>
    <row r="24" spans="1:26" s="45" customFormat="1" ht="18.5" customHeight="1">
      <c r="A24" s="25">
        <f t="shared" si="21"/>
        <v>18</v>
      </c>
      <c r="B24" s="26" t="s">
        <v>9</v>
      </c>
      <c r="C24" s="27">
        <v>3462.1</v>
      </c>
      <c r="D24" s="28">
        <v>5000</v>
      </c>
      <c r="E24" s="27">
        <v>9730.1</v>
      </c>
      <c r="F24" s="29">
        <v>5000</v>
      </c>
      <c r="G24" s="30">
        <v>780.2</v>
      </c>
      <c r="H24" s="29">
        <v>833.33333000000005</v>
      </c>
      <c r="I24" s="30">
        <v>209.5</v>
      </c>
      <c r="J24" s="29">
        <v>1000</v>
      </c>
      <c r="K24" s="27">
        <v>9280.4</v>
      </c>
      <c r="L24" s="28">
        <v>3000</v>
      </c>
      <c r="M24" s="27">
        <v>0</v>
      </c>
      <c r="N24" s="28">
        <v>833.33333000000005</v>
      </c>
      <c r="O24" s="27">
        <v>5365.9</v>
      </c>
      <c r="P24" s="28">
        <v>3286.6666599999999</v>
      </c>
      <c r="Q24" s="268">
        <f>SUM(C24+E24+G24+I24+K24+M24+O24)</f>
        <v>28828.200000000004</v>
      </c>
      <c r="R24" s="111">
        <f>SUM(D24+F24+H24+J24+L24+N24+P24)</f>
        <v>18953.333319999998</v>
      </c>
      <c r="S24" s="27">
        <v>718.2</v>
      </c>
      <c r="T24" s="28">
        <v>500</v>
      </c>
      <c r="U24" s="114">
        <f t="shared" si="20"/>
        <v>29546.400000000005</v>
      </c>
      <c r="V24" s="118">
        <f t="shared" si="20"/>
        <v>19453.333319999998</v>
      </c>
      <c r="W24" s="31" t="s">
        <v>128</v>
      </c>
      <c r="X24" s="32">
        <v>20</v>
      </c>
      <c r="Y24" s="33" t="s">
        <v>8</v>
      </c>
      <c r="Z24" s="34"/>
    </row>
    <row r="25" spans="1:26" ht="18.5" customHeight="1">
      <c r="A25" s="25">
        <f t="shared" si="21"/>
        <v>19</v>
      </c>
      <c r="B25" s="60" t="s">
        <v>10</v>
      </c>
      <c r="C25" s="27">
        <v>6748.1</v>
      </c>
      <c r="D25" s="28">
        <v>5000</v>
      </c>
      <c r="E25" s="27">
        <v>0</v>
      </c>
      <c r="F25" s="29">
        <v>5000</v>
      </c>
      <c r="G25" s="30">
        <v>0</v>
      </c>
      <c r="H25" s="29">
        <v>833.33333000000005</v>
      </c>
      <c r="I25" s="30">
        <v>0</v>
      </c>
      <c r="J25" s="29">
        <v>1000</v>
      </c>
      <c r="K25" s="27">
        <v>3101.5</v>
      </c>
      <c r="L25" s="28">
        <v>3000</v>
      </c>
      <c r="M25" s="27">
        <v>75</v>
      </c>
      <c r="N25" s="28">
        <v>833.33333000000005</v>
      </c>
      <c r="O25" s="27">
        <v>2459.8000000000002</v>
      </c>
      <c r="P25" s="28">
        <v>3286.6666599999999</v>
      </c>
      <c r="Q25" s="268">
        <f>SUM(C25+E25+G25+I25+K25+M25+O25)</f>
        <v>12384.400000000001</v>
      </c>
      <c r="R25" s="111">
        <f t="shared" ref="R25" si="22">SUM(D25+F25+H25+J25+L25+N25+P25)</f>
        <v>18953.333319999998</v>
      </c>
      <c r="S25" s="27">
        <v>0</v>
      </c>
      <c r="T25" s="28">
        <v>500</v>
      </c>
      <c r="U25" s="114">
        <f t="shared" si="20"/>
        <v>12384.400000000001</v>
      </c>
      <c r="V25" s="118">
        <f t="shared" si="20"/>
        <v>19453.333319999998</v>
      </c>
      <c r="W25" s="31" t="s">
        <v>136</v>
      </c>
      <c r="X25" s="32">
        <v>15</v>
      </c>
      <c r="Y25" s="33" t="s">
        <v>8</v>
      </c>
      <c r="Z25" s="34"/>
    </row>
    <row r="26" spans="1:26" ht="18.5" customHeight="1">
      <c r="A26" s="35" t="s">
        <v>11</v>
      </c>
      <c r="B26" s="36">
        <f>SUM(B18+1)</f>
        <v>38</v>
      </c>
      <c r="C26" s="37">
        <f t="shared" ref="C26:V26" si="23">SUM(C19:C25)</f>
        <v>23109.300000000003</v>
      </c>
      <c r="D26" s="38">
        <f t="shared" si="23"/>
        <v>35000</v>
      </c>
      <c r="E26" s="37">
        <f t="shared" si="23"/>
        <v>39420.799999999996</v>
      </c>
      <c r="F26" s="39">
        <f t="shared" si="23"/>
        <v>35000</v>
      </c>
      <c r="G26" s="40">
        <f t="shared" si="23"/>
        <v>4107.5999999999995</v>
      </c>
      <c r="H26" s="39">
        <f t="shared" si="23"/>
        <v>5833.3333100000009</v>
      </c>
      <c r="I26" s="40">
        <f t="shared" ref="I26:J26" si="24">SUM(I19:I25)</f>
        <v>5621.5</v>
      </c>
      <c r="J26" s="39">
        <f t="shared" si="24"/>
        <v>7000</v>
      </c>
      <c r="K26" s="37">
        <f t="shared" si="23"/>
        <v>21701.3</v>
      </c>
      <c r="L26" s="38">
        <f t="shared" si="23"/>
        <v>21000</v>
      </c>
      <c r="M26" s="37">
        <f t="shared" si="23"/>
        <v>12530.6</v>
      </c>
      <c r="N26" s="38">
        <f t="shared" si="23"/>
        <v>5833.3333100000009</v>
      </c>
      <c r="O26" s="37">
        <f t="shared" si="23"/>
        <v>25286.2</v>
      </c>
      <c r="P26" s="38">
        <f t="shared" si="23"/>
        <v>23006.666619999996</v>
      </c>
      <c r="Q26" s="37">
        <f t="shared" si="23"/>
        <v>131777.30000000002</v>
      </c>
      <c r="R26" s="38">
        <f t="shared" si="23"/>
        <v>132673.33324000001</v>
      </c>
      <c r="S26" s="37">
        <f t="shared" si="23"/>
        <v>3808.5</v>
      </c>
      <c r="T26" s="38">
        <f t="shared" si="23"/>
        <v>3500</v>
      </c>
      <c r="U26" s="37">
        <f t="shared" si="23"/>
        <v>135585.80000000002</v>
      </c>
      <c r="V26" s="38">
        <f t="shared" si="23"/>
        <v>136173.33324000001</v>
      </c>
      <c r="W26" s="41" t="s">
        <v>12</v>
      </c>
      <c r="X26" s="42">
        <f>SUM(X19:X25)/7</f>
        <v>19.571428571428573</v>
      </c>
      <c r="Y26" s="43" t="s">
        <v>8</v>
      </c>
      <c r="Z26" s="44"/>
    </row>
    <row r="27" spans="1:26" ht="18.5" customHeight="1">
      <c r="A27" s="46">
        <f>SUM(A25+1)</f>
        <v>20</v>
      </c>
      <c r="B27" s="16" t="s">
        <v>13</v>
      </c>
      <c r="C27" s="17">
        <v>3650.6</v>
      </c>
      <c r="D27" s="18">
        <v>5000</v>
      </c>
      <c r="E27" s="17">
        <v>826</v>
      </c>
      <c r="F27" s="19">
        <v>5000</v>
      </c>
      <c r="G27" s="20">
        <v>65</v>
      </c>
      <c r="H27" s="19">
        <v>833.33333000000005</v>
      </c>
      <c r="I27" s="20">
        <v>0</v>
      </c>
      <c r="J27" s="19">
        <v>1000</v>
      </c>
      <c r="K27" s="17">
        <v>2290.6</v>
      </c>
      <c r="L27" s="18">
        <v>3000</v>
      </c>
      <c r="M27" s="17">
        <v>2521.5</v>
      </c>
      <c r="N27" s="18">
        <v>833.33333000000005</v>
      </c>
      <c r="O27" s="17">
        <v>1241</v>
      </c>
      <c r="P27" s="18">
        <v>3286.6666599999999</v>
      </c>
      <c r="Q27" s="112">
        <f t="shared" ref="Q27:Q30" si="25">SUM(C27+E27+G27+I27+K27+M27+O27)</f>
        <v>10594.7</v>
      </c>
      <c r="R27" s="110">
        <f t="shared" ref="R27:R30" si="26">SUM(D27+F27+H27+J27+L27+N27+P27)</f>
        <v>18953.333319999998</v>
      </c>
      <c r="S27" s="17">
        <v>0</v>
      </c>
      <c r="T27" s="18">
        <v>500</v>
      </c>
      <c r="U27" s="135">
        <f t="shared" ref="U27:V33" si="27">SUM(Q27+S27)</f>
        <v>10594.7</v>
      </c>
      <c r="V27" s="136">
        <f t="shared" si="27"/>
        <v>19453.333319999998</v>
      </c>
      <c r="W27" s="52" t="s">
        <v>126</v>
      </c>
      <c r="X27" s="53">
        <v>18</v>
      </c>
      <c r="Y27" s="23" t="s">
        <v>8</v>
      </c>
      <c r="Z27" s="24"/>
    </row>
    <row r="28" spans="1:26" ht="18.5" customHeight="1">
      <c r="A28" s="49">
        <f>SUM(A27+1)</f>
        <v>21</v>
      </c>
      <c r="B28" s="16" t="s">
        <v>14</v>
      </c>
      <c r="C28" s="17">
        <v>4407.5</v>
      </c>
      <c r="D28" s="18">
        <v>5000</v>
      </c>
      <c r="E28" s="17">
        <v>2483.6999999999998</v>
      </c>
      <c r="F28" s="19">
        <v>5000</v>
      </c>
      <c r="G28" s="20">
        <v>726.2</v>
      </c>
      <c r="H28" s="19">
        <v>833.33333000000005</v>
      </c>
      <c r="I28" s="20">
        <v>0</v>
      </c>
      <c r="J28" s="19">
        <v>1000</v>
      </c>
      <c r="K28" s="17">
        <v>0</v>
      </c>
      <c r="L28" s="18">
        <v>3000</v>
      </c>
      <c r="M28" s="17">
        <v>3398</v>
      </c>
      <c r="N28" s="18">
        <v>833.33333000000005</v>
      </c>
      <c r="O28" s="17">
        <v>2156</v>
      </c>
      <c r="P28" s="18">
        <v>3286.6666599999999</v>
      </c>
      <c r="Q28" s="112">
        <f t="shared" si="25"/>
        <v>13171.4</v>
      </c>
      <c r="R28" s="110">
        <f t="shared" si="26"/>
        <v>18953.333319999998</v>
      </c>
      <c r="S28" s="17">
        <v>0</v>
      </c>
      <c r="T28" s="18">
        <v>500</v>
      </c>
      <c r="U28" s="135">
        <f t="shared" si="27"/>
        <v>13171.4</v>
      </c>
      <c r="V28" s="136">
        <f t="shared" si="27"/>
        <v>19453.333319999998</v>
      </c>
      <c r="W28" s="47" t="s">
        <v>127</v>
      </c>
      <c r="X28" s="48">
        <v>17</v>
      </c>
      <c r="Y28" s="23" t="s">
        <v>8</v>
      </c>
      <c r="Z28" s="24"/>
    </row>
    <row r="29" spans="1:26" ht="18.5" customHeight="1">
      <c r="A29" s="49">
        <f t="shared" ref="A29:A33" si="28">SUM(A28+1)</f>
        <v>22</v>
      </c>
      <c r="B29" s="16" t="s">
        <v>15</v>
      </c>
      <c r="C29" s="17">
        <v>3701.6</v>
      </c>
      <c r="D29" s="18">
        <v>5000</v>
      </c>
      <c r="E29" s="17">
        <v>862.8</v>
      </c>
      <c r="F29" s="19">
        <v>5000</v>
      </c>
      <c r="G29" s="20">
        <v>661</v>
      </c>
      <c r="H29" s="19">
        <v>833.33333000000005</v>
      </c>
      <c r="I29" s="20">
        <v>0</v>
      </c>
      <c r="J29" s="19">
        <v>1000</v>
      </c>
      <c r="K29" s="17">
        <v>0</v>
      </c>
      <c r="L29" s="18">
        <v>3000</v>
      </c>
      <c r="M29" s="17">
        <v>4647.6000000000004</v>
      </c>
      <c r="N29" s="18">
        <v>833.33333000000005</v>
      </c>
      <c r="O29" s="17">
        <v>2145.3000000000002</v>
      </c>
      <c r="P29" s="18">
        <v>3286.6666599999999</v>
      </c>
      <c r="Q29" s="112">
        <f t="shared" si="25"/>
        <v>12018.3</v>
      </c>
      <c r="R29" s="110">
        <f t="shared" si="26"/>
        <v>18953.333319999998</v>
      </c>
      <c r="S29" s="17">
        <v>0</v>
      </c>
      <c r="T29" s="18">
        <v>500</v>
      </c>
      <c r="U29" s="135">
        <f t="shared" si="27"/>
        <v>12018.3</v>
      </c>
      <c r="V29" s="136">
        <f t="shared" si="27"/>
        <v>19453.333319999998</v>
      </c>
      <c r="W29" s="47" t="s">
        <v>128</v>
      </c>
      <c r="X29" s="48">
        <v>17</v>
      </c>
      <c r="Y29" s="23" t="s">
        <v>8</v>
      </c>
      <c r="Z29" s="24"/>
    </row>
    <row r="30" spans="1:26" ht="18.5" customHeight="1">
      <c r="A30" s="49">
        <f t="shared" si="28"/>
        <v>23</v>
      </c>
      <c r="B30" s="16" t="s">
        <v>16</v>
      </c>
      <c r="C30" s="17">
        <v>3026.7</v>
      </c>
      <c r="D30" s="18">
        <v>5000</v>
      </c>
      <c r="E30" s="17">
        <v>5266.3</v>
      </c>
      <c r="F30" s="19">
        <v>5000</v>
      </c>
      <c r="G30" s="20">
        <v>766.8</v>
      </c>
      <c r="H30" s="19">
        <v>833.33333000000005</v>
      </c>
      <c r="I30" s="20">
        <v>0</v>
      </c>
      <c r="J30" s="19">
        <v>1000</v>
      </c>
      <c r="K30" s="17">
        <v>0</v>
      </c>
      <c r="L30" s="18">
        <v>3000</v>
      </c>
      <c r="M30" s="17">
        <v>1323.6</v>
      </c>
      <c r="N30" s="18">
        <v>833.33333000000005</v>
      </c>
      <c r="O30" s="17">
        <v>4520.6000000000004</v>
      </c>
      <c r="P30" s="18">
        <v>3286.6666599999999</v>
      </c>
      <c r="Q30" s="112">
        <f t="shared" si="25"/>
        <v>14904</v>
      </c>
      <c r="R30" s="110">
        <f t="shared" si="26"/>
        <v>18953.333319999998</v>
      </c>
      <c r="S30" s="17">
        <v>130.6</v>
      </c>
      <c r="T30" s="18">
        <v>500</v>
      </c>
      <c r="U30" s="135">
        <f t="shared" si="27"/>
        <v>15034.6</v>
      </c>
      <c r="V30" s="136">
        <f t="shared" si="27"/>
        <v>19453.333319999998</v>
      </c>
      <c r="W30" s="47" t="s">
        <v>128</v>
      </c>
      <c r="X30" s="48">
        <v>18</v>
      </c>
      <c r="Y30" s="23" t="s">
        <v>8</v>
      </c>
      <c r="Z30" s="24"/>
    </row>
    <row r="31" spans="1:26" ht="18.5" customHeight="1">
      <c r="A31" s="49">
        <f t="shared" si="28"/>
        <v>24</v>
      </c>
      <c r="B31" s="16" t="s">
        <v>7</v>
      </c>
      <c r="C31" s="17">
        <v>3458.6</v>
      </c>
      <c r="D31" s="18">
        <v>5000</v>
      </c>
      <c r="E31" s="17">
        <v>9808.7000000000007</v>
      </c>
      <c r="F31" s="19">
        <v>5000</v>
      </c>
      <c r="G31" s="20">
        <v>1836.8</v>
      </c>
      <c r="H31" s="19">
        <v>833.33333000000005</v>
      </c>
      <c r="I31" s="20">
        <v>2204.8000000000002</v>
      </c>
      <c r="J31" s="19">
        <v>1000</v>
      </c>
      <c r="K31" s="17">
        <v>11124.7</v>
      </c>
      <c r="L31" s="18">
        <v>3000</v>
      </c>
      <c r="M31" s="17">
        <v>904.1</v>
      </c>
      <c r="N31" s="18">
        <v>833.33333000000005</v>
      </c>
      <c r="O31" s="17">
        <v>5848.7</v>
      </c>
      <c r="P31" s="18">
        <v>3286.6666599999999</v>
      </c>
      <c r="Q31" s="112">
        <f>SUM(C31+E31+G31+I31+K31+M31+O31)</f>
        <v>35186.400000000001</v>
      </c>
      <c r="R31" s="110">
        <f>SUM(D31+F31+H31+J31+L31+N31+P31)</f>
        <v>18953.333319999998</v>
      </c>
      <c r="S31" s="17">
        <v>695</v>
      </c>
      <c r="T31" s="18">
        <v>500</v>
      </c>
      <c r="U31" s="135">
        <f t="shared" si="27"/>
        <v>35881.4</v>
      </c>
      <c r="V31" s="136">
        <f t="shared" si="27"/>
        <v>19453.333319999998</v>
      </c>
      <c r="W31" s="47" t="s">
        <v>128</v>
      </c>
      <c r="X31" s="48">
        <v>21</v>
      </c>
      <c r="Y31" s="23" t="s">
        <v>8</v>
      </c>
      <c r="Z31" s="24"/>
    </row>
    <row r="32" spans="1:26" ht="18.5" customHeight="1">
      <c r="A32" s="25">
        <f t="shared" si="28"/>
        <v>25</v>
      </c>
      <c r="B32" s="26" t="s">
        <v>9</v>
      </c>
      <c r="C32" s="27">
        <v>5335.8</v>
      </c>
      <c r="D32" s="28">
        <v>5000</v>
      </c>
      <c r="E32" s="27">
        <v>12859.9</v>
      </c>
      <c r="F32" s="29">
        <v>5000</v>
      </c>
      <c r="G32" s="30">
        <v>1550.4</v>
      </c>
      <c r="H32" s="29">
        <v>833.33333000000005</v>
      </c>
      <c r="I32" s="30">
        <v>4168</v>
      </c>
      <c r="J32" s="29">
        <v>1000</v>
      </c>
      <c r="K32" s="27">
        <v>7734.9</v>
      </c>
      <c r="L32" s="28">
        <v>3000</v>
      </c>
      <c r="M32" s="27">
        <v>0</v>
      </c>
      <c r="N32" s="28">
        <v>833.33333000000005</v>
      </c>
      <c r="O32" s="27">
        <v>6467.9</v>
      </c>
      <c r="P32" s="28">
        <v>3286.6666599999999</v>
      </c>
      <c r="Q32" s="268">
        <f>SUM(C32+E32+G32+I32+K32+M32+O32)</f>
        <v>38116.9</v>
      </c>
      <c r="R32" s="111">
        <f t="shared" ref="R32:R33" si="29">SUM(D32+F32+H32+J32+L32+N32+P32)</f>
        <v>18953.333319999998</v>
      </c>
      <c r="S32" s="27">
        <v>956</v>
      </c>
      <c r="T32" s="28">
        <v>500</v>
      </c>
      <c r="U32" s="114">
        <f t="shared" si="27"/>
        <v>39072.9</v>
      </c>
      <c r="V32" s="118">
        <f t="shared" si="27"/>
        <v>19453.333319999998</v>
      </c>
      <c r="W32" s="31" t="s">
        <v>128</v>
      </c>
      <c r="X32" s="32">
        <v>22</v>
      </c>
      <c r="Y32" s="33" t="s">
        <v>8</v>
      </c>
      <c r="Z32" s="34"/>
    </row>
    <row r="33" spans="1:26" ht="18.5" customHeight="1">
      <c r="A33" s="25">
        <f t="shared" si="28"/>
        <v>26</v>
      </c>
      <c r="B33" s="26" t="s">
        <v>10</v>
      </c>
      <c r="C33" s="27">
        <v>6437.3</v>
      </c>
      <c r="D33" s="28">
        <v>5000</v>
      </c>
      <c r="E33" s="27">
        <v>2913.5</v>
      </c>
      <c r="F33" s="29">
        <v>5000</v>
      </c>
      <c r="G33" s="30">
        <v>322.7</v>
      </c>
      <c r="H33" s="29">
        <v>833.33333000000005</v>
      </c>
      <c r="I33" s="30">
        <v>0</v>
      </c>
      <c r="J33" s="29">
        <v>1000</v>
      </c>
      <c r="K33" s="27">
        <v>3055.4</v>
      </c>
      <c r="L33" s="28">
        <v>3000</v>
      </c>
      <c r="M33" s="27">
        <v>0</v>
      </c>
      <c r="N33" s="28">
        <v>833.33333000000005</v>
      </c>
      <c r="O33" s="27">
        <v>2884.2</v>
      </c>
      <c r="P33" s="28">
        <v>3286.6666599999999</v>
      </c>
      <c r="Q33" s="268">
        <f>SUM(C33+E33+G33+I33+K33+M33+O33)</f>
        <v>15613.099999999999</v>
      </c>
      <c r="R33" s="111">
        <f t="shared" si="29"/>
        <v>18953.333319999998</v>
      </c>
      <c r="S33" s="27">
        <v>0</v>
      </c>
      <c r="T33" s="28">
        <v>500</v>
      </c>
      <c r="U33" s="114">
        <f t="shared" si="27"/>
        <v>15613.099999999999</v>
      </c>
      <c r="V33" s="118">
        <f t="shared" si="27"/>
        <v>19453.333319999998</v>
      </c>
      <c r="W33" s="31" t="s">
        <v>126</v>
      </c>
      <c r="X33" s="32">
        <v>18</v>
      </c>
      <c r="Y33" s="33" t="s">
        <v>8</v>
      </c>
      <c r="Z33" s="34"/>
    </row>
    <row r="34" spans="1:26" ht="18.5" customHeight="1">
      <c r="A34" s="35" t="s">
        <v>11</v>
      </c>
      <c r="B34" s="36">
        <f>SUM(B26+1)</f>
        <v>39</v>
      </c>
      <c r="C34" s="37">
        <f t="shared" ref="C34:V34" si="30">SUM(C27:C33)</f>
        <v>30018.1</v>
      </c>
      <c r="D34" s="38">
        <f t="shared" si="30"/>
        <v>35000</v>
      </c>
      <c r="E34" s="37">
        <f t="shared" si="30"/>
        <v>35020.9</v>
      </c>
      <c r="F34" s="39">
        <f t="shared" si="30"/>
        <v>35000</v>
      </c>
      <c r="G34" s="40">
        <f t="shared" si="30"/>
        <v>5928.9000000000005</v>
      </c>
      <c r="H34" s="39">
        <f t="shared" si="30"/>
        <v>5833.3333100000009</v>
      </c>
      <c r="I34" s="40">
        <f t="shared" ref="I34:J34" si="31">SUM(I27:I33)</f>
        <v>6372.8</v>
      </c>
      <c r="J34" s="39">
        <f t="shared" si="31"/>
        <v>7000</v>
      </c>
      <c r="K34" s="37">
        <f t="shared" si="30"/>
        <v>24205.600000000002</v>
      </c>
      <c r="L34" s="38">
        <f t="shared" si="30"/>
        <v>21000</v>
      </c>
      <c r="M34" s="37">
        <f t="shared" si="30"/>
        <v>12794.800000000001</v>
      </c>
      <c r="N34" s="38">
        <f t="shared" si="30"/>
        <v>5833.3333100000009</v>
      </c>
      <c r="O34" s="37">
        <f t="shared" si="30"/>
        <v>25263.7</v>
      </c>
      <c r="P34" s="38">
        <f t="shared" si="30"/>
        <v>23006.666619999996</v>
      </c>
      <c r="Q34" s="37">
        <f t="shared" si="30"/>
        <v>139604.79999999999</v>
      </c>
      <c r="R34" s="38">
        <f t="shared" si="30"/>
        <v>132673.33324000001</v>
      </c>
      <c r="S34" s="37">
        <f t="shared" si="30"/>
        <v>1781.6</v>
      </c>
      <c r="T34" s="38">
        <f t="shared" si="30"/>
        <v>3500</v>
      </c>
      <c r="U34" s="37">
        <f t="shared" si="30"/>
        <v>141386.4</v>
      </c>
      <c r="V34" s="38">
        <f t="shared" si="30"/>
        <v>136173.33324000001</v>
      </c>
      <c r="W34" s="41" t="s">
        <v>12</v>
      </c>
      <c r="X34" s="42">
        <f>SUM(X27:X33)/7</f>
        <v>18.714285714285715</v>
      </c>
      <c r="Y34" s="43" t="s">
        <v>8</v>
      </c>
      <c r="Z34" s="44"/>
    </row>
    <row r="35" spans="1:26" ht="18.5" customHeight="1">
      <c r="A35" s="46">
        <f>SUM(A33+1)</f>
        <v>27</v>
      </c>
      <c r="B35" s="16" t="s">
        <v>13</v>
      </c>
      <c r="C35" s="17">
        <v>2475.4</v>
      </c>
      <c r="D35" s="18">
        <v>5000</v>
      </c>
      <c r="E35" s="17">
        <v>5362.6</v>
      </c>
      <c r="F35" s="19">
        <v>5000</v>
      </c>
      <c r="G35" s="20">
        <v>394.6</v>
      </c>
      <c r="H35" s="19">
        <v>833.33333000000005</v>
      </c>
      <c r="I35" s="20">
        <v>0</v>
      </c>
      <c r="J35" s="19">
        <v>1000</v>
      </c>
      <c r="K35" s="17">
        <v>0</v>
      </c>
      <c r="L35" s="18">
        <v>3000</v>
      </c>
      <c r="M35" s="17">
        <v>4197.7</v>
      </c>
      <c r="N35" s="18">
        <v>833.33333000000005</v>
      </c>
      <c r="O35" s="17">
        <v>2386.1</v>
      </c>
      <c r="P35" s="18">
        <v>3286.6666599999999</v>
      </c>
      <c r="Q35" s="112">
        <f t="shared" ref="Q35:Q38" si="32">SUM(C35+E35+G35+I35+K35+M35+O35)</f>
        <v>14816.4</v>
      </c>
      <c r="R35" s="110">
        <f t="shared" ref="R35:R38" si="33">SUM(D35+F35+H35+J35+L35+N35+P35)</f>
        <v>18953.333319999998</v>
      </c>
      <c r="S35" s="17">
        <v>310</v>
      </c>
      <c r="T35" s="18">
        <v>500</v>
      </c>
      <c r="U35" s="135">
        <f t="shared" ref="U35:V38" si="34">SUM(Q35+S35)</f>
        <v>15126.4</v>
      </c>
      <c r="V35" s="136">
        <f t="shared" si="34"/>
        <v>19453.333319999998</v>
      </c>
      <c r="W35" s="47" t="s">
        <v>128</v>
      </c>
      <c r="X35" s="48">
        <v>20</v>
      </c>
      <c r="Y35" s="23" t="s">
        <v>8</v>
      </c>
      <c r="Z35" s="24"/>
    </row>
    <row r="36" spans="1:26" ht="18.5" customHeight="1">
      <c r="A36" s="46">
        <f>SUM(A35+1)</f>
        <v>28</v>
      </c>
      <c r="B36" s="16" t="s">
        <v>14</v>
      </c>
      <c r="C36" s="17">
        <v>4629.8999999999996</v>
      </c>
      <c r="D36" s="18">
        <v>5000</v>
      </c>
      <c r="E36" s="17">
        <v>1289.9000000000001</v>
      </c>
      <c r="F36" s="19">
        <v>5000</v>
      </c>
      <c r="G36" s="20">
        <v>179</v>
      </c>
      <c r="H36" s="19">
        <v>833.33333000000005</v>
      </c>
      <c r="I36" s="20">
        <v>0</v>
      </c>
      <c r="J36" s="19">
        <v>1000</v>
      </c>
      <c r="K36" s="17">
        <v>0</v>
      </c>
      <c r="L36" s="18">
        <v>3000</v>
      </c>
      <c r="M36" s="17">
        <v>1643.9</v>
      </c>
      <c r="N36" s="18">
        <v>833.33333000000005</v>
      </c>
      <c r="O36" s="17">
        <v>4683.6000000000004</v>
      </c>
      <c r="P36" s="18">
        <v>3286.6666599999999</v>
      </c>
      <c r="Q36" s="112">
        <f t="shared" si="32"/>
        <v>12426.3</v>
      </c>
      <c r="R36" s="110">
        <f t="shared" si="33"/>
        <v>18953.333319999998</v>
      </c>
      <c r="S36" s="17">
        <v>0</v>
      </c>
      <c r="T36" s="18">
        <v>500</v>
      </c>
      <c r="U36" s="135">
        <f t="shared" si="34"/>
        <v>12426.3</v>
      </c>
      <c r="V36" s="136">
        <f t="shared" si="34"/>
        <v>19453.333319999998</v>
      </c>
      <c r="W36" s="47" t="s">
        <v>126</v>
      </c>
      <c r="X36" s="48">
        <v>18</v>
      </c>
      <c r="Y36" s="23" t="s">
        <v>8</v>
      </c>
      <c r="Z36" s="24"/>
    </row>
    <row r="37" spans="1:26" ht="18.5" customHeight="1">
      <c r="A37" s="46">
        <f t="shared" ref="A37:A38" si="35">SUM(A36+1)</f>
        <v>29</v>
      </c>
      <c r="B37" s="16" t="s">
        <v>15</v>
      </c>
      <c r="C37" s="17">
        <v>3979.5</v>
      </c>
      <c r="D37" s="18">
        <v>5000</v>
      </c>
      <c r="E37" s="17">
        <v>1674.7</v>
      </c>
      <c r="F37" s="19">
        <v>5000</v>
      </c>
      <c r="G37" s="20">
        <v>383.9</v>
      </c>
      <c r="H37" s="19">
        <v>833.33333000000005</v>
      </c>
      <c r="I37" s="20">
        <v>0</v>
      </c>
      <c r="J37" s="19">
        <v>1000</v>
      </c>
      <c r="K37" s="17">
        <v>0</v>
      </c>
      <c r="L37" s="18">
        <v>3000</v>
      </c>
      <c r="M37" s="17">
        <v>732</v>
      </c>
      <c r="N37" s="18">
        <v>833.33333000000005</v>
      </c>
      <c r="O37" s="17">
        <v>2664.5</v>
      </c>
      <c r="P37" s="18">
        <v>3286.6666599999999</v>
      </c>
      <c r="Q37" s="112">
        <f t="shared" si="32"/>
        <v>9434.5999999999985</v>
      </c>
      <c r="R37" s="110">
        <f t="shared" si="33"/>
        <v>18953.333319999998</v>
      </c>
      <c r="S37" s="17">
        <v>0</v>
      </c>
      <c r="T37" s="18">
        <v>500</v>
      </c>
      <c r="U37" s="135">
        <f t="shared" si="34"/>
        <v>9434.5999999999985</v>
      </c>
      <c r="V37" s="136">
        <f t="shared" si="34"/>
        <v>19453.333319999998</v>
      </c>
      <c r="W37" s="47" t="s">
        <v>128</v>
      </c>
      <c r="X37" s="48">
        <v>19</v>
      </c>
      <c r="Y37" s="23" t="s">
        <v>8</v>
      </c>
      <c r="Z37" s="24"/>
    </row>
    <row r="38" spans="1:26" ht="18.5" customHeight="1">
      <c r="A38" s="46">
        <f t="shared" si="35"/>
        <v>30</v>
      </c>
      <c r="B38" s="16" t="s">
        <v>16</v>
      </c>
      <c r="C38" s="17">
        <v>3699.5</v>
      </c>
      <c r="D38" s="18">
        <v>5000</v>
      </c>
      <c r="E38" s="17">
        <v>3428.6</v>
      </c>
      <c r="F38" s="19">
        <v>5000</v>
      </c>
      <c r="G38" s="20">
        <v>520.79999999999995</v>
      </c>
      <c r="H38" s="19">
        <v>833.33333000000005</v>
      </c>
      <c r="I38" s="20">
        <v>0</v>
      </c>
      <c r="J38" s="19">
        <v>1000</v>
      </c>
      <c r="K38" s="17">
        <v>0</v>
      </c>
      <c r="L38" s="18">
        <v>3000</v>
      </c>
      <c r="M38" s="17">
        <v>364.7</v>
      </c>
      <c r="N38" s="18">
        <v>833.33333000000005</v>
      </c>
      <c r="O38" s="17">
        <v>1514.4</v>
      </c>
      <c r="P38" s="18">
        <v>3286.6666599999999</v>
      </c>
      <c r="Q38" s="112">
        <f t="shared" si="32"/>
        <v>9528</v>
      </c>
      <c r="R38" s="110">
        <f t="shared" si="33"/>
        <v>18953.333319999998</v>
      </c>
      <c r="S38" s="17">
        <v>202.3</v>
      </c>
      <c r="T38" s="18">
        <v>500</v>
      </c>
      <c r="U38" s="135">
        <f t="shared" si="34"/>
        <v>9730.2999999999993</v>
      </c>
      <c r="V38" s="136">
        <f t="shared" si="34"/>
        <v>19453.333319999998</v>
      </c>
      <c r="W38" s="47" t="s">
        <v>128</v>
      </c>
      <c r="X38" s="48">
        <v>16</v>
      </c>
      <c r="Y38" s="23" t="s">
        <v>8</v>
      </c>
      <c r="Z38" s="24"/>
    </row>
    <row r="39" spans="1:26" ht="18.5" customHeight="1" thickBot="1">
      <c r="A39" s="35" t="s">
        <v>11</v>
      </c>
      <c r="B39" s="36">
        <f>SUM(B34+1)</f>
        <v>40</v>
      </c>
      <c r="C39" s="37">
        <f t="shared" ref="C39:V39" si="36">SUM(C35:C38)</f>
        <v>14784.3</v>
      </c>
      <c r="D39" s="38">
        <f t="shared" si="36"/>
        <v>20000</v>
      </c>
      <c r="E39" s="37">
        <f t="shared" si="36"/>
        <v>11755.800000000001</v>
      </c>
      <c r="F39" s="38">
        <f t="shared" si="36"/>
        <v>20000</v>
      </c>
      <c r="G39" s="37">
        <f t="shared" si="36"/>
        <v>1478.3</v>
      </c>
      <c r="H39" s="38">
        <f t="shared" si="36"/>
        <v>3333.3333200000002</v>
      </c>
      <c r="I39" s="37">
        <f t="shared" ref="I39:J39" si="37">SUM(I35:I38)</f>
        <v>0</v>
      </c>
      <c r="J39" s="38">
        <f t="shared" si="37"/>
        <v>4000</v>
      </c>
      <c r="K39" s="37">
        <f t="shared" si="36"/>
        <v>0</v>
      </c>
      <c r="L39" s="38">
        <f t="shared" si="36"/>
        <v>12000</v>
      </c>
      <c r="M39" s="37">
        <f t="shared" si="36"/>
        <v>6938.3</v>
      </c>
      <c r="N39" s="38">
        <f t="shared" si="36"/>
        <v>3333.3333200000002</v>
      </c>
      <c r="O39" s="37">
        <f t="shared" si="36"/>
        <v>11248.6</v>
      </c>
      <c r="P39" s="38">
        <f t="shared" si="36"/>
        <v>13146.666639999999</v>
      </c>
      <c r="Q39" s="37">
        <f t="shared" si="36"/>
        <v>46205.299999999996</v>
      </c>
      <c r="R39" s="38">
        <f t="shared" si="36"/>
        <v>75813.333279999992</v>
      </c>
      <c r="S39" s="37">
        <f t="shared" si="36"/>
        <v>512.29999999999995</v>
      </c>
      <c r="T39" s="38">
        <f t="shared" si="36"/>
        <v>2000</v>
      </c>
      <c r="U39" s="37">
        <f t="shared" si="36"/>
        <v>46717.599999999991</v>
      </c>
      <c r="V39" s="38">
        <f t="shared" si="36"/>
        <v>77813.333279999992</v>
      </c>
      <c r="W39" s="41" t="s">
        <v>12</v>
      </c>
      <c r="X39" s="42">
        <f>SUM(X35:X38)/4</f>
        <v>18.25</v>
      </c>
      <c r="Y39" s="43" t="s">
        <v>8</v>
      </c>
      <c r="Z39" s="44"/>
    </row>
    <row r="40" spans="1:26" ht="19.25" customHeight="1">
      <c r="A40" s="252" t="s">
        <v>17</v>
      </c>
      <c r="B40" s="180"/>
      <c r="C40" s="142">
        <f t="shared" ref="C40:V40" si="38">SUM(C10+C18+C26+C34+C39)</f>
        <v>103028.40000000001</v>
      </c>
      <c r="D40" s="143">
        <f t="shared" si="38"/>
        <v>150000</v>
      </c>
      <c r="E40" s="142">
        <f t="shared" si="38"/>
        <v>226467.29999999996</v>
      </c>
      <c r="F40" s="143">
        <f t="shared" si="38"/>
        <v>150000</v>
      </c>
      <c r="G40" s="142">
        <f t="shared" si="38"/>
        <v>26848.5</v>
      </c>
      <c r="H40" s="143">
        <f t="shared" si="38"/>
        <v>24999.999900000006</v>
      </c>
      <c r="I40" s="142">
        <f t="shared" ref="I40:J40" si="39">SUM(I10+I18+I26+I34+I39)</f>
        <v>18516</v>
      </c>
      <c r="J40" s="143">
        <f t="shared" si="39"/>
        <v>30000</v>
      </c>
      <c r="K40" s="142">
        <f t="shared" si="38"/>
        <v>78114.900000000009</v>
      </c>
      <c r="L40" s="143">
        <f t="shared" si="38"/>
        <v>90000</v>
      </c>
      <c r="M40" s="142">
        <f t="shared" si="38"/>
        <v>37092.600000000006</v>
      </c>
      <c r="N40" s="143">
        <f t="shared" si="38"/>
        <v>24999.999900000006</v>
      </c>
      <c r="O40" s="142">
        <f t="shared" si="38"/>
        <v>115841.4</v>
      </c>
      <c r="P40" s="143">
        <f t="shared" si="38"/>
        <v>98599.999799999976</v>
      </c>
      <c r="Q40" s="142">
        <f t="shared" si="38"/>
        <v>605909.10000000009</v>
      </c>
      <c r="R40" s="143">
        <f t="shared" si="38"/>
        <v>568599.99959999998</v>
      </c>
      <c r="S40" s="142">
        <f t="shared" si="38"/>
        <v>26278.499999999996</v>
      </c>
      <c r="T40" s="143">
        <f t="shared" si="38"/>
        <v>15000</v>
      </c>
      <c r="U40" s="142">
        <f t="shared" si="38"/>
        <v>632187.60000000009</v>
      </c>
      <c r="V40" s="143">
        <f t="shared" si="38"/>
        <v>583599.99959999998</v>
      </c>
      <c r="W40" s="179" t="s">
        <v>17</v>
      </c>
      <c r="X40" s="125"/>
      <c r="Y40" s="126"/>
      <c r="Z40" s="127"/>
    </row>
    <row r="41" spans="1:26" ht="19.25" customHeight="1" thickBot="1">
      <c r="A41" s="248" t="s">
        <v>117</v>
      </c>
      <c r="B41" s="249"/>
      <c r="C41" s="250">
        <f t="shared" ref="C41:V41" ca="1" si="40">IF(MONTH($H$1)&lt;&gt;MONTH(TODAY()),C40,SUM(C5:C9,C11:C17,C19:C25,C27:C33,C35:C38)/DAY(TODAY())*DAY(DATE(YEAR($H$1),MONTH($H$1)+1,1)-1))</f>
        <v>103028.40000000001</v>
      </c>
      <c r="D41" s="251">
        <f t="shared" ca="1" si="40"/>
        <v>150000</v>
      </c>
      <c r="E41" s="250">
        <f t="shared" ca="1" si="40"/>
        <v>226467.29999999996</v>
      </c>
      <c r="F41" s="251">
        <f t="shared" ca="1" si="40"/>
        <v>150000</v>
      </c>
      <c r="G41" s="250">
        <f t="shared" ca="1" si="40"/>
        <v>26848.5</v>
      </c>
      <c r="H41" s="251">
        <f t="shared" ca="1" si="40"/>
        <v>24999.999900000006</v>
      </c>
      <c r="I41" s="250">
        <f t="shared" ref="I41:J41" ca="1" si="41">IF(MONTH($H$1)&lt;&gt;MONTH(TODAY()),I40,SUM(I5:I9,I11:I17,I19:I25,I27:I33,I35:I38)/DAY(TODAY())*DAY(DATE(YEAR($H$1),MONTH($H$1)+1,1)-1))</f>
        <v>18516</v>
      </c>
      <c r="J41" s="251">
        <f t="shared" ca="1" si="41"/>
        <v>30000</v>
      </c>
      <c r="K41" s="250">
        <f t="shared" ca="1" si="40"/>
        <v>78114.900000000009</v>
      </c>
      <c r="L41" s="251">
        <f t="shared" ca="1" si="40"/>
        <v>90000</v>
      </c>
      <c r="M41" s="250">
        <f t="shared" ca="1" si="40"/>
        <v>37092.600000000006</v>
      </c>
      <c r="N41" s="251">
        <f t="shared" ca="1" si="40"/>
        <v>24999.999900000006</v>
      </c>
      <c r="O41" s="250">
        <f t="shared" ca="1" si="40"/>
        <v>115841.4</v>
      </c>
      <c r="P41" s="251">
        <f t="shared" ca="1" si="40"/>
        <v>98599.999799999976</v>
      </c>
      <c r="Q41" s="250">
        <f t="shared" ca="1" si="40"/>
        <v>605909.10000000009</v>
      </c>
      <c r="R41" s="251">
        <f t="shared" ca="1" si="40"/>
        <v>568599.99959999998</v>
      </c>
      <c r="S41" s="250">
        <f t="shared" ca="1" si="40"/>
        <v>26278.499999999996</v>
      </c>
      <c r="T41" s="251">
        <f t="shared" ca="1" si="40"/>
        <v>15000</v>
      </c>
      <c r="U41" s="250">
        <f t="shared" ca="1" si="40"/>
        <v>632187.60000000009</v>
      </c>
      <c r="V41" s="251">
        <f t="shared" ca="1" si="40"/>
        <v>583599.99959999998</v>
      </c>
      <c r="W41" s="254" t="s">
        <v>117</v>
      </c>
      <c r="X41" s="255"/>
      <c r="Y41" s="256"/>
      <c r="Z41" s="201"/>
    </row>
    <row r="42" spans="1:26" ht="19.5" customHeight="1" thickBot="1">
      <c r="A42" s="74" t="s">
        <v>29</v>
      </c>
      <c r="B42" s="75"/>
      <c r="C42" s="76">
        <f t="shared" ref="C42:V42" si="42">C40/30</f>
        <v>3434.28</v>
      </c>
      <c r="D42" s="77">
        <f t="shared" si="42"/>
        <v>5000</v>
      </c>
      <c r="E42" s="76">
        <f t="shared" si="42"/>
        <v>7548.9099999999989</v>
      </c>
      <c r="F42" s="77">
        <f t="shared" si="42"/>
        <v>5000</v>
      </c>
      <c r="G42" s="76">
        <f t="shared" si="42"/>
        <v>894.95</v>
      </c>
      <c r="H42" s="77">
        <f t="shared" si="42"/>
        <v>833.33333000000016</v>
      </c>
      <c r="I42" s="76">
        <f t="shared" ref="I42:J42" si="43">I40/30</f>
        <v>617.20000000000005</v>
      </c>
      <c r="J42" s="77">
        <f t="shared" si="43"/>
        <v>1000</v>
      </c>
      <c r="K42" s="76">
        <f t="shared" si="42"/>
        <v>2603.8300000000004</v>
      </c>
      <c r="L42" s="77">
        <f t="shared" si="42"/>
        <v>3000</v>
      </c>
      <c r="M42" s="76">
        <f t="shared" si="42"/>
        <v>1236.4200000000003</v>
      </c>
      <c r="N42" s="77">
        <f t="shared" si="42"/>
        <v>833.33333000000016</v>
      </c>
      <c r="O42" s="76">
        <f t="shared" si="42"/>
        <v>3861.3799999999997</v>
      </c>
      <c r="P42" s="77">
        <f t="shared" si="42"/>
        <v>3286.6666599999994</v>
      </c>
      <c r="Q42" s="76">
        <f t="shared" si="42"/>
        <v>20196.970000000005</v>
      </c>
      <c r="R42" s="77">
        <f t="shared" si="42"/>
        <v>18953.333319999998</v>
      </c>
      <c r="S42" s="76">
        <f t="shared" si="42"/>
        <v>875.94999999999993</v>
      </c>
      <c r="T42" s="77">
        <f t="shared" si="42"/>
        <v>500</v>
      </c>
      <c r="U42" s="76">
        <f t="shared" si="42"/>
        <v>21072.920000000002</v>
      </c>
      <c r="V42" s="77">
        <f t="shared" si="42"/>
        <v>19453.333319999998</v>
      </c>
      <c r="W42" s="80" t="s">
        <v>18</v>
      </c>
      <c r="X42" s="122"/>
      <c r="Y42" s="123"/>
      <c r="Z42" s="124"/>
    </row>
    <row r="43" spans="1:26" ht="20" customHeight="1">
      <c r="A43" s="84" t="s">
        <v>19</v>
      </c>
      <c r="B43" s="85"/>
      <c r="C43" s="86">
        <f>SUM(C40-D40)</f>
        <v>-46971.599999999991</v>
      </c>
      <c r="D43" s="87"/>
      <c r="E43" s="86">
        <f>SUM(E40-F40)</f>
        <v>76467.299999999959</v>
      </c>
      <c r="F43" s="87"/>
      <c r="G43" s="86">
        <f>SUM(G40-H40)</f>
        <v>1848.5000999999938</v>
      </c>
      <c r="H43" s="87"/>
      <c r="I43" s="86">
        <f>SUM(I40-J40)</f>
        <v>-11484</v>
      </c>
      <c r="J43" s="87"/>
      <c r="K43" s="86">
        <f>SUM(K40-L40)</f>
        <v>-11885.099999999991</v>
      </c>
      <c r="L43" s="87"/>
      <c r="M43" s="86">
        <f>SUM(M40-N40)</f>
        <v>12092.6001</v>
      </c>
      <c r="N43" s="87"/>
      <c r="O43" s="86">
        <f>SUM(O40-P40)</f>
        <v>17241.400200000018</v>
      </c>
      <c r="P43" s="87"/>
      <c r="Q43" s="120">
        <f>SUM(Q40-R40)</f>
        <v>37309.100400000112</v>
      </c>
      <c r="R43" s="87"/>
      <c r="S43" s="86">
        <f>SUM(S40-T40)</f>
        <v>11278.499999999996</v>
      </c>
      <c r="T43" s="87"/>
      <c r="U43" s="137">
        <f>SUM(U40-V40)</f>
        <v>48587.600400000112</v>
      </c>
      <c r="V43" s="138"/>
      <c r="Y43" s="2"/>
      <c r="Z43" s="2"/>
    </row>
    <row r="44" spans="1:26" ht="20" customHeight="1" thickBot="1">
      <c r="A44" s="90" t="s">
        <v>20</v>
      </c>
      <c r="B44" s="91"/>
      <c r="C44" s="119">
        <f>SUM(100/D40*C40)</f>
        <v>68.685600000000008</v>
      </c>
      <c r="D44" s="93"/>
      <c r="E44" s="119">
        <f>SUM(100/F40*E40)</f>
        <v>150.97819999999996</v>
      </c>
      <c r="F44" s="93"/>
      <c r="G44" s="119">
        <f>SUM(100/H40*G40)</f>
        <v>107.39400042957598</v>
      </c>
      <c r="H44" s="93"/>
      <c r="I44" s="119">
        <f>SUM(100/J40*I40)</f>
        <v>61.720000000000006</v>
      </c>
      <c r="J44" s="93"/>
      <c r="K44" s="119">
        <f>SUM(100/L40*K40)</f>
        <v>86.794333333333341</v>
      </c>
      <c r="L44" s="93"/>
      <c r="M44" s="119">
        <f>SUM(100/N40*M40)</f>
        <v>148.37040059348161</v>
      </c>
      <c r="N44" s="93"/>
      <c r="O44" s="119">
        <f>SUM(100/P40*O40)</f>
        <v>117.48620713486048</v>
      </c>
      <c r="P44" s="93"/>
      <c r="Q44" s="121">
        <f>SUM(100/R40*Q40)</f>
        <v>106.56157235776406</v>
      </c>
      <c r="R44" s="93"/>
      <c r="S44" s="119">
        <f>SUM(100/T40*S40)</f>
        <v>175.19</v>
      </c>
      <c r="T44" s="93"/>
      <c r="U44" s="139">
        <f>SUM(100/V40*U40)</f>
        <v>108.32549698994211</v>
      </c>
      <c r="V44" s="140"/>
      <c r="Y44" s="2"/>
      <c r="Z44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45"/>
  <sheetViews>
    <sheetView topLeftCell="A7" zoomScale="85" zoomScaleNormal="85" workbookViewId="0">
      <selection activeCell="S8" sqref="S8"/>
    </sheetView>
  </sheetViews>
  <sheetFormatPr baseColWidth="10" defaultColWidth="11.5" defaultRowHeight="15"/>
  <cols>
    <col min="1" max="1" width="9.1640625" style="4" customWidth="1"/>
    <col min="2" max="2" width="9.1640625" style="2" customWidth="1"/>
    <col min="3" max="3" width="11.6640625" style="2" customWidth="1"/>
    <col min="4" max="4" width="12.33203125" style="2" bestFit="1" customWidth="1"/>
    <col min="5" max="6" width="11.6640625" style="2" customWidth="1"/>
    <col min="7" max="10" width="11.6640625" style="6" customWidth="1"/>
    <col min="11" max="16" width="11.6640625" style="2" customWidth="1"/>
    <col min="17" max="17" width="12.6640625" style="2" customWidth="1"/>
    <col min="18" max="18" width="13.33203125" style="2" bestFit="1" customWidth="1"/>
    <col min="19" max="20" width="11.6640625" style="2" customWidth="1"/>
    <col min="21" max="21" width="12.6640625" style="2" customWidth="1"/>
    <col min="22" max="22" width="13.33203125" style="2" bestFit="1" customWidth="1"/>
    <col min="23" max="23" width="18.6640625" style="2" customWidth="1"/>
    <col min="24" max="24" width="5.6640625" style="2" customWidth="1"/>
    <col min="25" max="25" width="5.1640625" style="4" customWidth="1"/>
    <col min="26" max="26" width="20.6640625" style="4" customWidth="1"/>
    <col min="27" max="16384" width="11.5" style="2"/>
  </cols>
  <sheetData>
    <row r="1" spans="1:26" ht="34.25" customHeight="1">
      <c r="A1" s="128" t="s">
        <v>122</v>
      </c>
      <c r="G1" s="2"/>
      <c r="H1" s="343">
        <v>44470</v>
      </c>
      <c r="I1" s="343"/>
      <c r="J1" s="343"/>
      <c r="K1" s="343"/>
    </row>
    <row r="2" spans="1:26" ht="19" thickBot="1">
      <c r="A2" s="129"/>
    </row>
    <row r="3" spans="1:26" s="8" customFormat="1" ht="36" customHeight="1" thickBot="1">
      <c r="A3" s="7"/>
      <c r="C3" s="344" t="s">
        <v>21</v>
      </c>
      <c r="D3" s="345"/>
      <c r="E3" s="344" t="s">
        <v>24</v>
      </c>
      <c r="F3" s="345"/>
      <c r="G3" s="344" t="s">
        <v>25</v>
      </c>
      <c r="H3" s="345"/>
      <c r="I3" s="344" t="s">
        <v>118</v>
      </c>
      <c r="J3" s="345"/>
      <c r="K3" s="344" t="s">
        <v>26</v>
      </c>
      <c r="L3" s="345"/>
      <c r="M3" s="344" t="s">
        <v>31</v>
      </c>
      <c r="N3" s="345"/>
      <c r="O3" s="352" t="s">
        <v>2</v>
      </c>
      <c r="P3" s="352"/>
      <c r="Q3" s="346" t="s">
        <v>30</v>
      </c>
      <c r="R3" s="347"/>
      <c r="S3" s="344" t="s">
        <v>27</v>
      </c>
      <c r="T3" s="345"/>
      <c r="U3" s="348" t="s">
        <v>28</v>
      </c>
      <c r="V3" s="349"/>
      <c r="W3" s="344" t="s">
        <v>0</v>
      </c>
      <c r="X3" s="352"/>
      <c r="Y3" s="352"/>
      <c r="Z3" s="345"/>
    </row>
    <row r="4" spans="1:26" s="4" customFormat="1" ht="18.5" customHeight="1">
      <c r="A4" s="130" t="s">
        <v>1</v>
      </c>
      <c r="B4" s="10"/>
      <c r="C4" s="11" t="s">
        <v>23</v>
      </c>
      <c r="D4" s="12" t="s">
        <v>22</v>
      </c>
      <c r="E4" s="11" t="s">
        <v>23</v>
      </c>
      <c r="F4" s="12" t="s">
        <v>22</v>
      </c>
      <c r="G4" s="11" t="s">
        <v>23</v>
      </c>
      <c r="H4" s="12" t="s">
        <v>22</v>
      </c>
      <c r="I4" s="11" t="s">
        <v>23</v>
      </c>
      <c r="J4" s="12" t="s">
        <v>22</v>
      </c>
      <c r="K4" s="11" t="s">
        <v>23</v>
      </c>
      <c r="L4" s="12" t="s">
        <v>22</v>
      </c>
      <c r="M4" s="11" t="s">
        <v>23</v>
      </c>
      <c r="N4" s="12" t="s">
        <v>22</v>
      </c>
      <c r="O4" s="101" t="s">
        <v>23</v>
      </c>
      <c r="P4" s="12" t="s">
        <v>22</v>
      </c>
      <c r="Q4" s="101" t="s">
        <v>23</v>
      </c>
      <c r="R4" s="12" t="s">
        <v>22</v>
      </c>
      <c r="S4" s="11" t="s">
        <v>23</v>
      </c>
      <c r="T4" s="12" t="s">
        <v>22</v>
      </c>
      <c r="U4" s="133" t="s">
        <v>23</v>
      </c>
      <c r="V4" s="134" t="s">
        <v>22</v>
      </c>
      <c r="W4" s="13" t="s">
        <v>3</v>
      </c>
      <c r="X4" s="350" t="s">
        <v>4</v>
      </c>
      <c r="Y4" s="351"/>
      <c r="Z4" s="14" t="s">
        <v>5</v>
      </c>
    </row>
    <row r="5" spans="1:26" ht="18.5" customHeight="1">
      <c r="A5" s="49">
        <v>1</v>
      </c>
      <c r="B5" s="16" t="s">
        <v>7</v>
      </c>
      <c r="C5" s="17">
        <v>4611.1000000000004</v>
      </c>
      <c r="D5" s="18">
        <v>4354.8387000000002</v>
      </c>
      <c r="E5" s="17">
        <v>6119.2</v>
      </c>
      <c r="F5" s="19">
        <v>1612.903225</v>
      </c>
      <c r="G5" s="20">
        <v>638.5</v>
      </c>
      <c r="H5" s="19">
        <v>483.87096769999999</v>
      </c>
      <c r="I5" s="20">
        <v>2827.2</v>
      </c>
      <c r="J5" s="19"/>
      <c r="K5" s="17">
        <v>6838.4</v>
      </c>
      <c r="L5" s="19">
        <v>1612.903225</v>
      </c>
      <c r="M5" s="17">
        <v>-132</v>
      </c>
      <c r="N5" s="18">
        <v>806.45161199999995</v>
      </c>
      <c r="O5" s="17">
        <v>3666.2</v>
      </c>
      <c r="P5" s="18">
        <v>1824.193548</v>
      </c>
      <c r="Q5" s="112">
        <f>SUM(C5+E5+G5+I5+K5+M5+O5)</f>
        <v>24568.600000000002</v>
      </c>
      <c r="R5" s="110">
        <f>SUM(D5+F5+H5+J5+L5+N5+P5)</f>
        <v>10695.161277699999</v>
      </c>
      <c r="S5" s="17">
        <v>232.1</v>
      </c>
      <c r="T5" s="18"/>
      <c r="U5" s="135">
        <f t="shared" ref="U5:U7" si="0">SUM(Q5+S5)</f>
        <v>24800.7</v>
      </c>
      <c r="V5" s="136">
        <f t="shared" ref="V5:V7" si="1">SUM(R5+T5)</f>
        <v>10695.161277699999</v>
      </c>
      <c r="W5" s="47" t="s">
        <v>128</v>
      </c>
      <c r="X5" s="48">
        <v>20</v>
      </c>
      <c r="Y5" s="23" t="s">
        <v>8</v>
      </c>
      <c r="Z5" s="24"/>
    </row>
    <row r="6" spans="1:26" ht="18.5" customHeight="1">
      <c r="A6" s="25">
        <f t="shared" ref="A6:A7" si="2">SUM(A5+1)</f>
        <v>2</v>
      </c>
      <c r="B6" s="26" t="s">
        <v>9</v>
      </c>
      <c r="C6" s="27">
        <v>3675.2</v>
      </c>
      <c r="D6" s="28">
        <v>4354.8387000000002</v>
      </c>
      <c r="E6" s="27">
        <v>6888.3</v>
      </c>
      <c r="F6" s="29">
        <v>1612.903225</v>
      </c>
      <c r="G6" s="30">
        <v>1119.8</v>
      </c>
      <c r="H6" s="29">
        <v>483.87096769999999</v>
      </c>
      <c r="I6" s="30">
        <v>405.5</v>
      </c>
      <c r="J6" s="29"/>
      <c r="K6" s="27">
        <v>6227</v>
      </c>
      <c r="L6" s="29">
        <v>1612.903225</v>
      </c>
      <c r="M6" s="27">
        <v>0</v>
      </c>
      <c r="N6" s="28">
        <v>806.45161199999995</v>
      </c>
      <c r="O6" s="27">
        <v>4534</v>
      </c>
      <c r="P6" s="28">
        <v>1824.193548</v>
      </c>
      <c r="Q6" s="268">
        <f>SUM(C6+E6+G6+I6+K6+M6+O6)</f>
        <v>22849.8</v>
      </c>
      <c r="R6" s="111">
        <f t="shared" ref="R6:R7" si="3">SUM(D6+F6+H6+J6+L6+N6+P6)</f>
        <v>10695.161277699999</v>
      </c>
      <c r="S6" s="27">
        <v>304.5</v>
      </c>
      <c r="T6" s="28"/>
      <c r="U6" s="114">
        <f t="shared" si="0"/>
        <v>23154.3</v>
      </c>
      <c r="V6" s="118">
        <f t="shared" si="1"/>
        <v>10695.161277699999</v>
      </c>
      <c r="W6" s="31" t="s">
        <v>128</v>
      </c>
      <c r="X6" s="32">
        <v>20</v>
      </c>
      <c r="Y6" s="33" t="s">
        <v>8</v>
      </c>
      <c r="Z6" s="34"/>
    </row>
    <row r="7" spans="1:26" ht="18.5" customHeight="1">
      <c r="A7" s="25">
        <f t="shared" si="2"/>
        <v>3</v>
      </c>
      <c r="B7" s="26" t="s">
        <v>10</v>
      </c>
      <c r="C7" s="27">
        <v>4560.8</v>
      </c>
      <c r="D7" s="28">
        <v>4354.8387000000002</v>
      </c>
      <c r="E7" s="27">
        <v>6273.9</v>
      </c>
      <c r="F7" s="29">
        <v>1612.903225</v>
      </c>
      <c r="G7" s="30">
        <v>561.70000000000005</v>
      </c>
      <c r="H7" s="29">
        <v>483.87096769999999</v>
      </c>
      <c r="I7" s="30">
        <v>0</v>
      </c>
      <c r="J7" s="29"/>
      <c r="K7" s="27">
        <v>0</v>
      </c>
      <c r="L7" s="29">
        <v>1612.903225</v>
      </c>
      <c r="M7" s="27">
        <v>0</v>
      </c>
      <c r="N7" s="28">
        <v>806.45161199999995</v>
      </c>
      <c r="O7" s="27">
        <v>1928</v>
      </c>
      <c r="P7" s="28">
        <v>1824.193548</v>
      </c>
      <c r="Q7" s="268">
        <f>SUM(C7+E7+G7+I7+K7+M7+O7)</f>
        <v>13324.400000000001</v>
      </c>
      <c r="R7" s="111">
        <f t="shared" si="3"/>
        <v>10695.161277699999</v>
      </c>
      <c r="S7" s="27">
        <v>188.7</v>
      </c>
      <c r="T7" s="28"/>
      <c r="U7" s="114">
        <f t="shared" si="0"/>
        <v>13513.100000000002</v>
      </c>
      <c r="V7" s="118">
        <f t="shared" si="1"/>
        <v>10695.161277699999</v>
      </c>
      <c r="W7" s="31" t="s">
        <v>127</v>
      </c>
      <c r="X7" s="32">
        <v>20</v>
      </c>
      <c r="Y7" s="33" t="s">
        <v>8</v>
      </c>
      <c r="Z7" s="34"/>
    </row>
    <row r="8" spans="1:26" s="45" customFormat="1" ht="18.5" customHeight="1">
      <c r="A8" s="35" t="s">
        <v>11</v>
      </c>
      <c r="B8" s="36">
        <v>40</v>
      </c>
      <c r="C8" s="37">
        <f t="shared" ref="C8:V8" si="4">SUM(C5:C7)</f>
        <v>12847.099999999999</v>
      </c>
      <c r="D8" s="38">
        <f t="shared" si="4"/>
        <v>13064.516100000001</v>
      </c>
      <c r="E8" s="37">
        <f t="shared" si="4"/>
        <v>19281.400000000001</v>
      </c>
      <c r="F8" s="38">
        <f t="shared" si="4"/>
        <v>4838.7096750000001</v>
      </c>
      <c r="G8" s="37">
        <f t="shared" si="4"/>
        <v>2320</v>
      </c>
      <c r="H8" s="38">
        <f t="shared" si="4"/>
        <v>1451.6129031</v>
      </c>
      <c r="I8" s="37">
        <f t="shared" ref="I8:J8" si="5">SUM(I5:I7)</f>
        <v>3232.7</v>
      </c>
      <c r="J8" s="38">
        <f t="shared" si="5"/>
        <v>0</v>
      </c>
      <c r="K8" s="37">
        <f t="shared" si="4"/>
        <v>13065.4</v>
      </c>
      <c r="L8" s="38">
        <f t="shared" si="4"/>
        <v>4838.7096750000001</v>
      </c>
      <c r="M8" s="37">
        <f t="shared" si="4"/>
        <v>-132</v>
      </c>
      <c r="N8" s="38">
        <f t="shared" si="4"/>
        <v>2419.354836</v>
      </c>
      <c r="O8" s="37">
        <f t="shared" si="4"/>
        <v>10128.200000000001</v>
      </c>
      <c r="P8" s="38">
        <f t="shared" si="4"/>
        <v>5472.5806439999997</v>
      </c>
      <c r="Q8" s="37">
        <f t="shared" si="4"/>
        <v>60742.8</v>
      </c>
      <c r="R8" s="38">
        <f t="shared" si="4"/>
        <v>32085.483833099999</v>
      </c>
      <c r="S8" s="37">
        <f t="shared" si="4"/>
        <v>725.3</v>
      </c>
      <c r="T8" s="38">
        <f t="shared" si="4"/>
        <v>0</v>
      </c>
      <c r="U8" s="37">
        <f t="shared" si="4"/>
        <v>61468.100000000006</v>
      </c>
      <c r="V8" s="38">
        <f t="shared" si="4"/>
        <v>32085.483833099999</v>
      </c>
      <c r="W8" s="41" t="s">
        <v>12</v>
      </c>
      <c r="X8" s="42">
        <f>SUM(X5:X7)/3</f>
        <v>20</v>
      </c>
      <c r="Y8" s="43" t="s">
        <v>8</v>
      </c>
      <c r="Z8" s="44"/>
    </row>
    <row r="9" spans="1:26" ht="18.5" customHeight="1">
      <c r="A9" s="46">
        <f>SUM(A7+1)</f>
        <v>4</v>
      </c>
      <c r="B9" s="16" t="s">
        <v>13</v>
      </c>
      <c r="C9" s="17">
        <v>3698.2</v>
      </c>
      <c r="D9" s="18">
        <v>4354.8387000000002</v>
      </c>
      <c r="E9" s="17">
        <v>65.5</v>
      </c>
      <c r="F9" s="19">
        <v>1612.903225</v>
      </c>
      <c r="G9" s="20">
        <v>44.6</v>
      </c>
      <c r="H9" s="19">
        <v>483.87096769999999</v>
      </c>
      <c r="I9" s="20">
        <v>0</v>
      </c>
      <c r="J9" s="19"/>
      <c r="K9" s="17">
        <v>3031.4</v>
      </c>
      <c r="L9" s="19">
        <v>1612.903225</v>
      </c>
      <c r="M9" s="17">
        <v>0</v>
      </c>
      <c r="N9" s="18">
        <v>806.45161199999995</v>
      </c>
      <c r="O9" s="17">
        <v>1536</v>
      </c>
      <c r="P9" s="18">
        <v>1824.193548</v>
      </c>
      <c r="Q9" s="112">
        <f t="shared" ref="Q9:Q11" si="6">SUM(C9+E9+G9+I9+K9+M9+O9)</f>
        <v>8375.7000000000007</v>
      </c>
      <c r="R9" s="110">
        <f t="shared" ref="R9:R12" si="7">SUM(D9+F9+H9+J9+L9+N9+P9)</f>
        <v>10695.161277699999</v>
      </c>
      <c r="S9" s="17"/>
      <c r="T9" s="18"/>
      <c r="U9" s="135">
        <f t="shared" ref="U9:V11" si="8">SUM(Q9+S9)</f>
        <v>8375.7000000000007</v>
      </c>
      <c r="V9" s="136">
        <f t="shared" si="8"/>
        <v>10695.161277699999</v>
      </c>
      <c r="W9" s="47" t="s">
        <v>136</v>
      </c>
      <c r="X9" s="48">
        <v>13</v>
      </c>
      <c r="Y9" s="23" t="s">
        <v>8</v>
      </c>
      <c r="Z9" s="24"/>
    </row>
    <row r="10" spans="1:26" ht="18.5" customHeight="1">
      <c r="A10" s="49">
        <f>SUM(A9+1)</f>
        <v>5</v>
      </c>
      <c r="B10" s="16" t="s">
        <v>14</v>
      </c>
      <c r="C10" s="17">
        <v>5021.7</v>
      </c>
      <c r="D10" s="18">
        <v>4354.8387000000002</v>
      </c>
      <c r="E10" s="17">
        <v>223.5</v>
      </c>
      <c r="F10" s="19">
        <v>1612.903225</v>
      </c>
      <c r="G10" s="20">
        <v>295.39999999999998</v>
      </c>
      <c r="H10" s="19">
        <v>483.87096769999999</v>
      </c>
      <c r="I10" s="20">
        <v>0</v>
      </c>
      <c r="J10" s="19"/>
      <c r="K10" s="17">
        <v>0</v>
      </c>
      <c r="L10" s="19">
        <v>1612.903225</v>
      </c>
      <c r="M10" s="17">
        <v>0</v>
      </c>
      <c r="N10" s="18">
        <v>806.45161199999995</v>
      </c>
      <c r="O10" s="17">
        <v>2227</v>
      </c>
      <c r="P10" s="18">
        <v>1824.193548</v>
      </c>
      <c r="Q10" s="112">
        <f t="shared" si="6"/>
        <v>7767.5999999999995</v>
      </c>
      <c r="R10" s="110">
        <f t="shared" si="7"/>
        <v>10695.161277699999</v>
      </c>
      <c r="S10" s="17"/>
      <c r="T10" s="18"/>
      <c r="U10" s="135">
        <f t="shared" si="8"/>
        <v>7767.5999999999995</v>
      </c>
      <c r="V10" s="136">
        <f t="shared" si="8"/>
        <v>10695.161277699999</v>
      </c>
      <c r="W10" s="47" t="s">
        <v>136</v>
      </c>
      <c r="X10" s="48">
        <v>13</v>
      </c>
      <c r="Y10" s="23" t="s">
        <v>8</v>
      </c>
      <c r="Z10" s="24"/>
    </row>
    <row r="11" spans="1:26" ht="18.5" customHeight="1">
      <c r="A11" s="49">
        <f t="shared" ref="A11:A15" si="9">SUM(A10+1)</f>
        <v>6</v>
      </c>
      <c r="B11" s="16" t="s">
        <v>15</v>
      </c>
      <c r="C11" s="17">
        <v>3643.3</v>
      </c>
      <c r="D11" s="18">
        <v>4354.8387000000002</v>
      </c>
      <c r="E11" s="17">
        <v>81.599999999999994</v>
      </c>
      <c r="F11" s="19">
        <v>1612.903225</v>
      </c>
      <c r="G11" s="20">
        <v>32.6</v>
      </c>
      <c r="H11" s="19">
        <v>483.87096769999999</v>
      </c>
      <c r="I11" s="20">
        <v>0</v>
      </c>
      <c r="J11" s="19"/>
      <c r="K11" s="17">
        <v>0</v>
      </c>
      <c r="L11" s="19">
        <v>1612.903225</v>
      </c>
      <c r="M11" s="17">
        <v>3996.1</v>
      </c>
      <c r="N11" s="18">
        <v>806.45161199999995</v>
      </c>
      <c r="O11" s="17">
        <v>2842.2</v>
      </c>
      <c r="P11" s="18">
        <v>1824.193548</v>
      </c>
      <c r="Q11" s="112">
        <f t="shared" si="6"/>
        <v>10595.8</v>
      </c>
      <c r="R11" s="110">
        <f t="shared" si="7"/>
        <v>10695.161277699999</v>
      </c>
      <c r="S11" s="17"/>
      <c r="T11" s="18"/>
      <c r="U11" s="135">
        <f t="shared" si="8"/>
        <v>10595.8</v>
      </c>
      <c r="V11" s="136">
        <f t="shared" si="8"/>
        <v>10695.161277699999</v>
      </c>
      <c r="W11" s="47" t="s">
        <v>126</v>
      </c>
      <c r="X11" s="48">
        <v>12</v>
      </c>
      <c r="Y11" s="23" t="s">
        <v>8</v>
      </c>
      <c r="Z11" s="24"/>
    </row>
    <row r="12" spans="1:26" ht="18.5" customHeight="1">
      <c r="A12" s="49">
        <f t="shared" si="9"/>
        <v>7</v>
      </c>
      <c r="B12" s="16" t="s">
        <v>16</v>
      </c>
      <c r="C12" s="17">
        <v>3901.1</v>
      </c>
      <c r="D12" s="18">
        <v>4354.8387000000002</v>
      </c>
      <c r="E12" s="17">
        <v>312</v>
      </c>
      <c r="F12" s="19">
        <v>1612.903225</v>
      </c>
      <c r="G12" s="20">
        <v>99.9</v>
      </c>
      <c r="H12" s="19">
        <v>483.87096769999999</v>
      </c>
      <c r="I12" s="20">
        <v>0</v>
      </c>
      <c r="J12" s="19"/>
      <c r="K12" s="17">
        <v>1909</v>
      </c>
      <c r="L12" s="19">
        <v>1612.903225</v>
      </c>
      <c r="M12" s="17">
        <v>1788.1</v>
      </c>
      <c r="N12" s="18">
        <v>806.45161199999995</v>
      </c>
      <c r="O12" s="17">
        <v>830.8</v>
      </c>
      <c r="P12" s="18">
        <v>1824.193548</v>
      </c>
      <c r="Q12" s="112">
        <v>8940.9</v>
      </c>
      <c r="R12" s="110">
        <f t="shared" si="7"/>
        <v>10695.161277699999</v>
      </c>
      <c r="S12" s="17"/>
      <c r="T12" s="18"/>
      <c r="U12" s="135">
        <f t="shared" ref="U12:V15" si="10">SUM(Q12+S12)</f>
        <v>8940.9</v>
      </c>
      <c r="V12" s="136">
        <f t="shared" si="10"/>
        <v>10695.161277699999</v>
      </c>
      <c r="W12" s="47" t="s">
        <v>126</v>
      </c>
      <c r="X12" s="48">
        <v>12</v>
      </c>
      <c r="Y12" s="23" t="s">
        <v>8</v>
      </c>
      <c r="Z12" s="24"/>
    </row>
    <row r="13" spans="1:26" ht="18.5" customHeight="1">
      <c r="A13" s="49">
        <f t="shared" si="9"/>
        <v>8</v>
      </c>
      <c r="B13" s="55" t="s">
        <v>7</v>
      </c>
      <c r="C13" s="17">
        <v>6360</v>
      </c>
      <c r="D13" s="18">
        <v>4354.8387000000002</v>
      </c>
      <c r="E13" s="17">
        <v>143.4</v>
      </c>
      <c r="F13" s="19">
        <v>1612.903225</v>
      </c>
      <c r="G13" s="20">
        <v>181.5</v>
      </c>
      <c r="H13" s="19">
        <v>483.87096769999999</v>
      </c>
      <c r="I13" s="20">
        <v>3830</v>
      </c>
      <c r="J13" s="19"/>
      <c r="K13" s="17">
        <v>6747.1</v>
      </c>
      <c r="L13" s="19">
        <v>1612.903225</v>
      </c>
      <c r="M13" s="17">
        <v>346</v>
      </c>
      <c r="N13" s="18">
        <v>806.45161199999995</v>
      </c>
      <c r="O13" s="17">
        <v>4066.2</v>
      </c>
      <c r="P13" s="18">
        <v>1824.193548</v>
      </c>
      <c r="Q13" s="112">
        <f>SUM(C13+E13+G13+I13+K13+M13+O13)</f>
        <v>21674.2</v>
      </c>
      <c r="R13" s="110">
        <f>SUM(D13+F13+H13+J13+L13+N13+P13)</f>
        <v>10695.161277699999</v>
      </c>
      <c r="S13" s="17"/>
      <c r="T13" s="18"/>
      <c r="U13" s="135">
        <f t="shared" si="10"/>
        <v>21674.2</v>
      </c>
      <c r="V13" s="136">
        <f t="shared" si="10"/>
        <v>10695.161277699999</v>
      </c>
      <c r="W13" s="47" t="s">
        <v>141</v>
      </c>
      <c r="X13" s="48">
        <v>14</v>
      </c>
      <c r="Y13" s="23" t="s">
        <v>8</v>
      </c>
      <c r="Z13" s="24"/>
    </row>
    <row r="14" spans="1:26" ht="18.5" customHeight="1">
      <c r="A14" s="25">
        <f t="shared" si="9"/>
        <v>9</v>
      </c>
      <c r="B14" s="26" t="s">
        <v>9</v>
      </c>
      <c r="C14" s="27">
        <v>7273.1</v>
      </c>
      <c r="D14" s="28">
        <v>4354.8387000000002</v>
      </c>
      <c r="E14" s="27">
        <v>227.1</v>
      </c>
      <c r="F14" s="29">
        <v>1612.903225</v>
      </c>
      <c r="G14" s="30">
        <v>321.39999999999998</v>
      </c>
      <c r="H14" s="29">
        <v>483.87096769999999</v>
      </c>
      <c r="I14" s="30">
        <v>3090</v>
      </c>
      <c r="J14" s="29"/>
      <c r="K14" s="27">
        <v>9005.5</v>
      </c>
      <c r="L14" s="29">
        <v>1612.903225</v>
      </c>
      <c r="M14" s="27">
        <v>75</v>
      </c>
      <c r="N14" s="28">
        <v>806.45161199999995</v>
      </c>
      <c r="O14" s="27">
        <v>4684.2</v>
      </c>
      <c r="P14" s="28">
        <v>1824.193548</v>
      </c>
      <c r="Q14" s="268">
        <f>SUM(C14+E14+G14+I14+K14+M14+O14)</f>
        <v>24676.3</v>
      </c>
      <c r="R14" s="111">
        <f t="shared" ref="R14:R15" si="11">SUM(D14+F14+H14+J14+L14+N14+P14)</f>
        <v>10695.161277699999</v>
      </c>
      <c r="S14" s="27"/>
      <c r="T14" s="28"/>
      <c r="U14" s="114">
        <f t="shared" si="10"/>
        <v>24676.3</v>
      </c>
      <c r="V14" s="118">
        <f t="shared" si="10"/>
        <v>10695.161277699999</v>
      </c>
      <c r="W14" s="31" t="s">
        <v>141</v>
      </c>
      <c r="X14" s="32">
        <v>12</v>
      </c>
      <c r="Y14" s="33" t="s">
        <v>8</v>
      </c>
      <c r="Z14" s="34"/>
    </row>
    <row r="15" spans="1:26" ht="18.5" customHeight="1">
      <c r="A15" s="25">
        <f t="shared" si="9"/>
        <v>10</v>
      </c>
      <c r="B15" s="26" t="s">
        <v>10</v>
      </c>
      <c r="C15" s="27">
        <v>7004.8</v>
      </c>
      <c r="D15" s="28">
        <v>4354.8387000000002</v>
      </c>
      <c r="E15" s="27">
        <v>2056.8000000000002</v>
      </c>
      <c r="F15" s="29">
        <v>1612.903225</v>
      </c>
      <c r="G15" s="30">
        <v>417.6</v>
      </c>
      <c r="H15" s="29">
        <v>483.87096769999999</v>
      </c>
      <c r="I15" s="30">
        <v>0</v>
      </c>
      <c r="J15" s="29"/>
      <c r="K15" s="27">
        <v>4562.3</v>
      </c>
      <c r="L15" s="29">
        <v>1612.903225</v>
      </c>
      <c r="M15" s="27">
        <v>0</v>
      </c>
      <c r="N15" s="28">
        <v>806.45161199999995</v>
      </c>
      <c r="O15" s="27">
        <v>2440.9</v>
      </c>
      <c r="P15" s="28">
        <v>1824.193548</v>
      </c>
      <c r="Q15" s="268">
        <f>SUM(C15+E15+G15+I15+K15+M15+O15)</f>
        <v>16482.400000000001</v>
      </c>
      <c r="R15" s="111">
        <f t="shared" si="11"/>
        <v>10695.161277699999</v>
      </c>
      <c r="S15" s="27"/>
      <c r="T15" s="28"/>
      <c r="U15" s="114">
        <f t="shared" si="10"/>
        <v>16482.400000000001</v>
      </c>
      <c r="V15" s="118">
        <f t="shared" si="10"/>
        <v>10695.161277699999</v>
      </c>
      <c r="W15" s="31" t="s">
        <v>141</v>
      </c>
      <c r="X15" s="32">
        <v>12</v>
      </c>
      <c r="Y15" s="33" t="s">
        <v>8</v>
      </c>
      <c r="Z15" s="34"/>
    </row>
    <row r="16" spans="1:26" s="45" customFormat="1" ht="18.5" customHeight="1">
      <c r="A16" s="35" t="s">
        <v>11</v>
      </c>
      <c r="B16" s="36">
        <f>SUM(B8+1)</f>
        <v>41</v>
      </c>
      <c r="C16" s="37">
        <f t="shared" ref="C16:V16" si="12">SUM(C9:C15)</f>
        <v>36902.200000000004</v>
      </c>
      <c r="D16" s="38">
        <f t="shared" si="12"/>
        <v>30483.870900000002</v>
      </c>
      <c r="E16" s="37">
        <f t="shared" si="12"/>
        <v>3109.9</v>
      </c>
      <c r="F16" s="38">
        <f t="shared" si="12"/>
        <v>11290.322575</v>
      </c>
      <c r="G16" s="37">
        <f t="shared" si="12"/>
        <v>1393</v>
      </c>
      <c r="H16" s="38">
        <f t="shared" si="12"/>
        <v>3387.0967739000002</v>
      </c>
      <c r="I16" s="37">
        <f t="shared" ref="I16:J16" si="13">SUM(I9:I15)</f>
        <v>6920</v>
      </c>
      <c r="J16" s="38">
        <f t="shared" si="13"/>
        <v>0</v>
      </c>
      <c r="K16" s="37">
        <f t="shared" si="12"/>
        <v>25255.3</v>
      </c>
      <c r="L16" s="38">
        <f t="shared" si="12"/>
        <v>11290.322575</v>
      </c>
      <c r="M16" s="37">
        <f t="shared" si="12"/>
        <v>6205.2</v>
      </c>
      <c r="N16" s="38">
        <f t="shared" si="12"/>
        <v>5645.1612839999998</v>
      </c>
      <c r="O16" s="37">
        <f t="shared" si="12"/>
        <v>18627.300000000003</v>
      </c>
      <c r="P16" s="38">
        <f t="shared" si="12"/>
        <v>12769.354835999999</v>
      </c>
      <c r="Q16" s="37">
        <f t="shared" si="12"/>
        <v>98512.9</v>
      </c>
      <c r="R16" s="38">
        <f t="shared" si="12"/>
        <v>74866.128943899996</v>
      </c>
      <c r="S16" s="37">
        <f t="shared" si="12"/>
        <v>0</v>
      </c>
      <c r="T16" s="38">
        <f t="shared" si="12"/>
        <v>0</v>
      </c>
      <c r="U16" s="37">
        <f t="shared" si="12"/>
        <v>98512.9</v>
      </c>
      <c r="V16" s="38">
        <f t="shared" si="12"/>
        <v>74866.128943899996</v>
      </c>
      <c r="W16" s="41" t="s">
        <v>12</v>
      </c>
      <c r="X16" s="42">
        <f>SUM(X9:X15)/7</f>
        <v>12.571428571428571</v>
      </c>
      <c r="Y16" s="43" t="s">
        <v>8</v>
      </c>
      <c r="Z16" s="44"/>
    </row>
    <row r="17" spans="1:26" ht="18.5" customHeight="1">
      <c r="A17" s="46">
        <f>SUM(A15+1)</f>
        <v>11</v>
      </c>
      <c r="B17" s="16" t="s">
        <v>13</v>
      </c>
      <c r="C17" s="51">
        <v>4190.3999999999996</v>
      </c>
      <c r="D17" s="18">
        <v>4354.8387000000002</v>
      </c>
      <c r="E17" s="51">
        <v>1580.1</v>
      </c>
      <c r="F17" s="19">
        <v>1612.903225</v>
      </c>
      <c r="G17" s="20">
        <v>336.7</v>
      </c>
      <c r="H17" s="19">
        <v>483.87096769999999</v>
      </c>
      <c r="I17" s="20">
        <v>0</v>
      </c>
      <c r="J17" s="19"/>
      <c r="K17" s="17">
        <v>595.9</v>
      </c>
      <c r="L17" s="19">
        <v>1612.903225</v>
      </c>
      <c r="M17" s="17">
        <v>0</v>
      </c>
      <c r="N17" s="18">
        <v>806.45161199999995</v>
      </c>
      <c r="O17" s="17">
        <v>2936.9</v>
      </c>
      <c r="P17" s="18">
        <v>1824.193548</v>
      </c>
      <c r="Q17" s="112">
        <f t="shared" ref="Q17:Q20" si="14">SUM(C17+E17+G17+I17+K17+M17+O17)</f>
        <v>9640</v>
      </c>
      <c r="R17" s="110">
        <f t="shared" ref="R17:R20" si="15">SUM(D17+F17+H17+J17+L17+N17+P17)</f>
        <v>10695.161277699999</v>
      </c>
      <c r="S17" s="17"/>
      <c r="T17" s="18"/>
      <c r="U17" s="135">
        <f t="shared" ref="U17:V23" si="16">SUM(Q17+S17)</f>
        <v>9640</v>
      </c>
      <c r="V17" s="136">
        <f t="shared" si="16"/>
        <v>10695.161277699999</v>
      </c>
      <c r="W17" s="47" t="s">
        <v>128</v>
      </c>
      <c r="X17" s="48">
        <v>12</v>
      </c>
      <c r="Y17" s="23" t="s">
        <v>8</v>
      </c>
      <c r="Z17" s="24"/>
    </row>
    <row r="18" spans="1:26" ht="18.5" customHeight="1">
      <c r="A18" s="49">
        <f>SUM(A17+1)</f>
        <v>12</v>
      </c>
      <c r="B18" s="16" t="s">
        <v>14</v>
      </c>
      <c r="C18" s="17">
        <v>6121</v>
      </c>
      <c r="D18" s="18">
        <v>4354.8387000000002</v>
      </c>
      <c r="E18" s="17">
        <v>21.7</v>
      </c>
      <c r="F18" s="19">
        <v>1612.903225</v>
      </c>
      <c r="G18" s="20">
        <v>54.2</v>
      </c>
      <c r="H18" s="19">
        <v>483.87096769999999</v>
      </c>
      <c r="I18" s="20">
        <v>0</v>
      </c>
      <c r="J18" s="19"/>
      <c r="K18" s="17">
        <v>42</v>
      </c>
      <c r="L18" s="19">
        <v>1612.903225</v>
      </c>
      <c r="M18" s="17">
        <v>0</v>
      </c>
      <c r="N18" s="18">
        <v>806.45161199999995</v>
      </c>
      <c r="O18" s="17">
        <v>2556.8000000000002</v>
      </c>
      <c r="P18" s="18">
        <v>1824.193548</v>
      </c>
      <c r="Q18" s="112">
        <f t="shared" si="14"/>
        <v>8795.7000000000007</v>
      </c>
      <c r="R18" s="110">
        <f t="shared" si="15"/>
        <v>10695.161277699999</v>
      </c>
      <c r="S18" s="17"/>
      <c r="T18" s="18"/>
      <c r="U18" s="135">
        <f t="shared" si="16"/>
        <v>8795.7000000000007</v>
      </c>
      <c r="V18" s="136">
        <f t="shared" si="16"/>
        <v>10695.161277699999</v>
      </c>
      <c r="W18" s="47" t="s">
        <v>150</v>
      </c>
      <c r="X18" s="48">
        <v>11</v>
      </c>
      <c r="Y18" s="23" t="s">
        <v>8</v>
      </c>
      <c r="Z18" s="24"/>
    </row>
    <row r="19" spans="1:26" ht="18.5" customHeight="1">
      <c r="A19" s="49">
        <f t="shared" ref="A19:A23" si="17">SUM(A18+1)</f>
        <v>13</v>
      </c>
      <c r="B19" s="16" t="s">
        <v>15</v>
      </c>
      <c r="C19" s="17">
        <v>5358.2</v>
      </c>
      <c r="D19" s="18">
        <v>4354.8387000000002</v>
      </c>
      <c r="E19" s="17">
        <v>135.80000000000001</v>
      </c>
      <c r="F19" s="19">
        <v>1612.903225</v>
      </c>
      <c r="G19" s="20">
        <v>129.19999999999999</v>
      </c>
      <c r="H19" s="19">
        <v>483.87096769999999</v>
      </c>
      <c r="I19" s="20">
        <v>0</v>
      </c>
      <c r="J19" s="19"/>
      <c r="K19" s="17">
        <v>216.7</v>
      </c>
      <c r="L19" s="19">
        <v>1612.903225</v>
      </c>
      <c r="M19" s="17">
        <v>0</v>
      </c>
      <c r="N19" s="18">
        <v>806.45161199999995</v>
      </c>
      <c r="O19" s="17">
        <v>2391.4</v>
      </c>
      <c r="P19" s="18">
        <v>1824.193548</v>
      </c>
      <c r="Q19" s="112">
        <f t="shared" si="14"/>
        <v>8231.2999999999993</v>
      </c>
      <c r="R19" s="110">
        <f t="shared" si="15"/>
        <v>10695.161277699999</v>
      </c>
      <c r="S19" s="17"/>
      <c r="T19" s="18"/>
      <c r="U19" s="135">
        <f t="shared" si="16"/>
        <v>8231.2999999999993</v>
      </c>
      <c r="V19" s="136">
        <f t="shared" si="16"/>
        <v>10695.161277699999</v>
      </c>
      <c r="W19" s="47" t="s">
        <v>152</v>
      </c>
      <c r="X19" s="48">
        <v>12</v>
      </c>
      <c r="Y19" s="23" t="s">
        <v>8</v>
      </c>
      <c r="Z19" s="24"/>
    </row>
    <row r="20" spans="1:26" ht="18.5" customHeight="1">
      <c r="A20" s="49">
        <f t="shared" si="17"/>
        <v>14</v>
      </c>
      <c r="B20" s="16" t="s">
        <v>16</v>
      </c>
      <c r="C20" s="17">
        <v>4945.6000000000004</v>
      </c>
      <c r="D20" s="18">
        <v>4354.8387000000002</v>
      </c>
      <c r="E20" s="17">
        <v>1755.5</v>
      </c>
      <c r="F20" s="19">
        <v>1612.903225</v>
      </c>
      <c r="G20" s="20">
        <v>433.7</v>
      </c>
      <c r="H20" s="19">
        <v>483.87096769999999</v>
      </c>
      <c r="I20" s="20">
        <v>0</v>
      </c>
      <c r="J20" s="19"/>
      <c r="K20" s="17">
        <v>1719.1</v>
      </c>
      <c r="L20" s="19">
        <v>1612.903225</v>
      </c>
      <c r="M20" s="17">
        <v>0</v>
      </c>
      <c r="N20" s="18">
        <v>806.45161199999995</v>
      </c>
      <c r="O20" s="17">
        <v>3754.9</v>
      </c>
      <c r="P20" s="18">
        <v>1824.193548</v>
      </c>
      <c r="Q20" s="112">
        <f t="shared" si="14"/>
        <v>12608.8</v>
      </c>
      <c r="R20" s="110">
        <f t="shared" si="15"/>
        <v>10695.161277699999</v>
      </c>
      <c r="S20" s="17"/>
      <c r="T20" s="18"/>
      <c r="U20" s="135">
        <f t="shared" si="16"/>
        <v>12608.8</v>
      </c>
      <c r="V20" s="136">
        <f t="shared" si="16"/>
        <v>10695.161277699999</v>
      </c>
      <c r="W20" s="47" t="s">
        <v>151</v>
      </c>
      <c r="X20" s="48">
        <v>12</v>
      </c>
      <c r="Y20" s="23" t="s">
        <v>8</v>
      </c>
      <c r="Z20" s="24"/>
    </row>
    <row r="21" spans="1:26" ht="18.5" customHeight="1">
      <c r="A21" s="49">
        <f t="shared" si="17"/>
        <v>15</v>
      </c>
      <c r="B21" s="55" t="s">
        <v>7</v>
      </c>
      <c r="C21" s="17">
        <v>5397</v>
      </c>
      <c r="D21" s="18">
        <v>4354.8387000000002</v>
      </c>
      <c r="E21" s="17">
        <v>2631.2</v>
      </c>
      <c r="F21" s="19">
        <v>1612.903225</v>
      </c>
      <c r="G21" s="20">
        <v>716.1</v>
      </c>
      <c r="H21" s="19">
        <v>483.87096769999999</v>
      </c>
      <c r="I21" s="20">
        <v>0</v>
      </c>
      <c r="J21" s="19"/>
      <c r="K21" s="17">
        <v>3276.5</v>
      </c>
      <c r="L21" s="19">
        <v>1612.903225</v>
      </c>
      <c r="M21" s="17"/>
      <c r="N21" s="18">
        <v>806.45161199999995</v>
      </c>
      <c r="O21" s="17">
        <v>4052.4</v>
      </c>
      <c r="P21" s="18">
        <v>1824.193548</v>
      </c>
      <c r="Q21" s="112">
        <f>SUM(C21+E21+G21+I21+K21+M21+O21)</f>
        <v>16073.199999999999</v>
      </c>
      <c r="R21" s="110">
        <f>SUM(D21+F21+H21+J21+L21+N21+P21)</f>
        <v>10695.161277699999</v>
      </c>
      <c r="S21" s="17"/>
      <c r="T21" s="18"/>
      <c r="U21" s="135">
        <f t="shared" si="16"/>
        <v>16073.199999999999</v>
      </c>
      <c r="V21" s="136">
        <f t="shared" si="16"/>
        <v>10695.161277699999</v>
      </c>
      <c r="W21" s="47" t="s">
        <v>151</v>
      </c>
      <c r="X21" s="48">
        <v>14</v>
      </c>
      <c r="Y21" s="23" t="s">
        <v>8</v>
      </c>
      <c r="Z21" s="24"/>
    </row>
    <row r="22" spans="1:26" ht="18.5" customHeight="1">
      <c r="A22" s="25">
        <f t="shared" si="17"/>
        <v>16</v>
      </c>
      <c r="B22" s="26" t="s">
        <v>9</v>
      </c>
      <c r="C22" s="27">
        <v>6945.2</v>
      </c>
      <c r="D22" s="28">
        <v>4354.8387000000002</v>
      </c>
      <c r="E22" s="27">
        <v>2699.9</v>
      </c>
      <c r="F22" s="29">
        <v>1612.903225</v>
      </c>
      <c r="G22" s="30">
        <v>533.5</v>
      </c>
      <c r="H22" s="29">
        <v>483.87096769999999</v>
      </c>
      <c r="I22" s="30">
        <v>0</v>
      </c>
      <c r="J22" s="29"/>
      <c r="K22" s="27">
        <v>7621.1</v>
      </c>
      <c r="L22" s="29">
        <v>1612.903225</v>
      </c>
      <c r="M22" s="27">
        <v>75</v>
      </c>
      <c r="N22" s="28">
        <v>806.45161199999995</v>
      </c>
      <c r="O22" s="27">
        <v>5482.8</v>
      </c>
      <c r="P22" s="28">
        <v>1824.193548</v>
      </c>
      <c r="Q22" s="268">
        <f>SUM(C22+E22+G22+I22+K22+M22+O22)</f>
        <v>23357.5</v>
      </c>
      <c r="R22" s="111">
        <f t="shared" ref="R22:R23" si="18">SUM(D22+F22+H22+J22+L22+N22+P22)</f>
        <v>10695.161277699999</v>
      </c>
      <c r="S22" s="27"/>
      <c r="T22" s="28"/>
      <c r="U22" s="114">
        <f t="shared" si="16"/>
        <v>23357.5</v>
      </c>
      <c r="V22" s="118">
        <f t="shared" si="16"/>
        <v>10695.161277699999</v>
      </c>
      <c r="W22" s="31" t="s">
        <v>153</v>
      </c>
      <c r="X22" s="32">
        <v>13</v>
      </c>
      <c r="Y22" s="33" t="s">
        <v>8</v>
      </c>
      <c r="Z22" s="34"/>
    </row>
    <row r="23" spans="1:26" ht="18.5" customHeight="1">
      <c r="A23" s="25">
        <f t="shared" si="17"/>
        <v>17</v>
      </c>
      <c r="B23" s="60" t="s">
        <v>10</v>
      </c>
      <c r="C23" s="27">
        <v>6803.9</v>
      </c>
      <c r="D23" s="28">
        <v>4354.8387000000002</v>
      </c>
      <c r="E23" s="27">
        <v>4824.7</v>
      </c>
      <c r="F23" s="29">
        <v>1612.903225</v>
      </c>
      <c r="G23" s="30">
        <v>810</v>
      </c>
      <c r="H23" s="29">
        <v>483.87096769999999</v>
      </c>
      <c r="I23" s="30">
        <v>0</v>
      </c>
      <c r="J23" s="29"/>
      <c r="K23" s="27">
        <v>2389.3000000000002</v>
      </c>
      <c r="L23" s="29">
        <v>1612.903225</v>
      </c>
      <c r="M23" s="27">
        <v>0</v>
      </c>
      <c r="N23" s="28">
        <v>806.45161199999995</v>
      </c>
      <c r="O23" s="27">
        <v>3311.1</v>
      </c>
      <c r="P23" s="28">
        <v>1824.193548</v>
      </c>
      <c r="Q23" s="268">
        <f>SUM(C23+E23+G23+I23+K23+M23+O23)</f>
        <v>18138.999999999996</v>
      </c>
      <c r="R23" s="111">
        <f t="shared" si="18"/>
        <v>10695.161277699999</v>
      </c>
      <c r="S23" s="27"/>
      <c r="T23" s="28"/>
      <c r="U23" s="114">
        <f t="shared" si="16"/>
        <v>18138.999999999996</v>
      </c>
      <c r="V23" s="118">
        <f t="shared" si="16"/>
        <v>10695.161277699999</v>
      </c>
      <c r="W23" s="31" t="s">
        <v>153</v>
      </c>
      <c r="X23" s="32">
        <v>16</v>
      </c>
      <c r="Y23" s="33" t="s">
        <v>8</v>
      </c>
      <c r="Z23" s="34"/>
    </row>
    <row r="24" spans="1:26" s="45" customFormat="1" ht="18.5" customHeight="1">
      <c r="A24" s="35" t="s">
        <v>11</v>
      </c>
      <c r="B24" s="36">
        <f>SUM(B16+1)</f>
        <v>42</v>
      </c>
      <c r="C24" s="37">
        <f t="shared" ref="C24:V24" si="19">SUM(C17:C23)</f>
        <v>39761.299999999996</v>
      </c>
      <c r="D24" s="38">
        <f t="shared" si="19"/>
        <v>30483.870900000002</v>
      </c>
      <c r="E24" s="37">
        <f t="shared" si="19"/>
        <v>13648.899999999998</v>
      </c>
      <c r="F24" s="39">
        <f t="shared" si="19"/>
        <v>11290.322575</v>
      </c>
      <c r="G24" s="40">
        <f t="shared" si="19"/>
        <v>3013.4</v>
      </c>
      <c r="H24" s="39">
        <f t="shared" si="19"/>
        <v>3387.0967739000002</v>
      </c>
      <c r="I24" s="40">
        <f t="shared" ref="I24:J24" si="20">SUM(I17:I23)</f>
        <v>0</v>
      </c>
      <c r="J24" s="39">
        <f t="shared" si="20"/>
        <v>0</v>
      </c>
      <c r="K24" s="37">
        <f t="shared" si="19"/>
        <v>15860.599999999999</v>
      </c>
      <c r="L24" s="38">
        <f t="shared" si="19"/>
        <v>11290.322575</v>
      </c>
      <c r="M24" s="37">
        <f t="shared" si="19"/>
        <v>75</v>
      </c>
      <c r="N24" s="38">
        <f t="shared" si="19"/>
        <v>5645.1612839999998</v>
      </c>
      <c r="O24" s="37">
        <f t="shared" si="19"/>
        <v>24486.3</v>
      </c>
      <c r="P24" s="38">
        <f t="shared" si="19"/>
        <v>12769.354835999999</v>
      </c>
      <c r="Q24" s="37">
        <f t="shared" si="19"/>
        <v>96845.5</v>
      </c>
      <c r="R24" s="38">
        <f t="shared" si="19"/>
        <v>74866.128943899996</v>
      </c>
      <c r="S24" s="37">
        <f t="shared" si="19"/>
        <v>0</v>
      </c>
      <c r="T24" s="38">
        <f t="shared" si="19"/>
        <v>0</v>
      </c>
      <c r="U24" s="37">
        <f t="shared" si="19"/>
        <v>96845.5</v>
      </c>
      <c r="V24" s="38">
        <f t="shared" si="19"/>
        <v>74866.128943899996</v>
      </c>
      <c r="W24" s="41" t="s">
        <v>12</v>
      </c>
      <c r="X24" s="42">
        <f>SUM(X17:X23)/7</f>
        <v>12.857142857142858</v>
      </c>
      <c r="Y24" s="43" t="s">
        <v>8</v>
      </c>
      <c r="Z24" s="44"/>
    </row>
    <row r="25" spans="1:26" ht="18.5" customHeight="1">
      <c r="A25" s="46">
        <f>SUM(A23+1)</f>
        <v>18</v>
      </c>
      <c r="B25" s="16" t="s">
        <v>13</v>
      </c>
      <c r="C25" s="17">
        <v>3967.1</v>
      </c>
      <c r="D25" s="18">
        <v>4354.8387000000002</v>
      </c>
      <c r="E25" s="17">
        <v>3634.3</v>
      </c>
      <c r="F25" s="19">
        <v>1612.903225</v>
      </c>
      <c r="G25" s="20">
        <v>383.8</v>
      </c>
      <c r="H25" s="19">
        <v>483.87096769999999</v>
      </c>
      <c r="I25" s="20">
        <v>0</v>
      </c>
      <c r="J25" s="19"/>
      <c r="K25" s="17">
        <v>1220.9000000000001</v>
      </c>
      <c r="L25" s="19">
        <v>1612.903225</v>
      </c>
      <c r="M25" s="17">
        <v>0</v>
      </c>
      <c r="N25" s="18">
        <v>806.45161199999995</v>
      </c>
      <c r="O25" s="17">
        <v>4372.8999999999996</v>
      </c>
      <c r="P25" s="18">
        <v>1824.193548</v>
      </c>
      <c r="Q25" s="112">
        <f t="shared" ref="Q25:Q28" si="21">SUM(C25+E25+G25+I25+K25+M25+O25)</f>
        <v>13579</v>
      </c>
      <c r="R25" s="110">
        <f t="shared" ref="R25:R28" si="22">SUM(D25+F25+H25+J25+L25+N25+P25)</f>
        <v>10695.161277699999</v>
      </c>
      <c r="S25" s="17"/>
      <c r="T25" s="18"/>
      <c r="U25" s="135">
        <f t="shared" ref="U25:V31" si="23">SUM(Q25+S25)</f>
        <v>13579</v>
      </c>
      <c r="V25" s="136">
        <f t="shared" si="23"/>
        <v>10695.161277699999</v>
      </c>
      <c r="W25" s="52" t="s">
        <v>128</v>
      </c>
      <c r="X25" s="53">
        <v>17</v>
      </c>
      <c r="Y25" s="23" t="s">
        <v>8</v>
      </c>
      <c r="Z25" s="24"/>
    </row>
    <row r="26" spans="1:26" ht="18.5" customHeight="1">
      <c r="A26" s="49">
        <f>SUM(A25+1)</f>
        <v>19</v>
      </c>
      <c r="B26" s="16" t="s">
        <v>14</v>
      </c>
      <c r="C26" s="17">
        <v>6487.1</v>
      </c>
      <c r="D26" s="18">
        <v>4354.8387000000002</v>
      </c>
      <c r="E26" s="17">
        <v>901.4</v>
      </c>
      <c r="F26" s="19">
        <v>1612.903225</v>
      </c>
      <c r="G26" s="20">
        <v>18.8</v>
      </c>
      <c r="H26" s="19">
        <v>483.87096769999999</v>
      </c>
      <c r="I26" s="20">
        <v>0</v>
      </c>
      <c r="J26" s="19"/>
      <c r="K26" s="17">
        <v>670</v>
      </c>
      <c r="L26" s="19">
        <v>1612.903225</v>
      </c>
      <c r="M26" s="17">
        <v>1168.2</v>
      </c>
      <c r="N26" s="18">
        <v>806.45161199999995</v>
      </c>
      <c r="O26" s="17">
        <v>4848</v>
      </c>
      <c r="P26" s="18">
        <v>1824.193548</v>
      </c>
      <c r="Q26" s="112">
        <f t="shared" si="21"/>
        <v>14093.5</v>
      </c>
      <c r="R26" s="110">
        <f t="shared" si="22"/>
        <v>10695.161277699999</v>
      </c>
      <c r="S26" s="17"/>
      <c r="T26" s="18"/>
      <c r="U26" s="135">
        <f t="shared" si="23"/>
        <v>14093.5</v>
      </c>
      <c r="V26" s="136">
        <f t="shared" si="23"/>
        <v>10695.161277699999</v>
      </c>
      <c r="W26" s="47" t="s">
        <v>128</v>
      </c>
      <c r="X26" s="48">
        <v>19</v>
      </c>
      <c r="Y26" s="23" t="s">
        <v>8</v>
      </c>
      <c r="Z26" s="24"/>
    </row>
    <row r="27" spans="1:26" ht="18.5" customHeight="1">
      <c r="A27" s="49">
        <f t="shared" ref="A27:A31" si="24">SUM(A26+1)</f>
        <v>20</v>
      </c>
      <c r="B27" s="16" t="s">
        <v>15</v>
      </c>
      <c r="C27" s="17">
        <v>4035.3</v>
      </c>
      <c r="D27" s="18">
        <v>4354.8387000000002</v>
      </c>
      <c r="E27" s="17">
        <v>3257.8</v>
      </c>
      <c r="F27" s="19">
        <v>1612.903225</v>
      </c>
      <c r="G27" s="20">
        <v>339</v>
      </c>
      <c r="H27" s="19">
        <v>483.87096769999999</v>
      </c>
      <c r="I27" s="20">
        <v>0</v>
      </c>
      <c r="J27" s="19"/>
      <c r="K27" s="17">
        <v>530</v>
      </c>
      <c r="L27" s="19">
        <v>1612.903225</v>
      </c>
      <c r="M27" s="17">
        <v>120.8</v>
      </c>
      <c r="N27" s="18">
        <v>806.45161199999995</v>
      </c>
      <c r="O27" s="17">
        <v>3781</v>
      </c>
      <c r="P27" s="18">
        <v>1824.193548</v>
      </c>
      <c r="Q27" s="112">
        <f t="shared" si="21"/>
        <v>12063.9</v>
      </c>
      <c r="R27" s="110">
        <f t="shared" si="22"/>
        <v>10695.161277699999</v>
      </c>
      <c r="S27" s="17"/>
      <c r="T27" s="18"/>
      <c r="U27" s="135">
        <f t="shared" si="23"/>
        <v>12063.9</v>
      </c>
      <c r="V27" s="136">
        <f t="shared" si="23"/>
        <v>10695.161277699999</v>
      </c>
      <c r="W27" s="47" t="s">
        <v>128</v>
      </c>
      <c r="X27" s="48">
        <v>18</v>
      </c>
      <c r="Y27" s="23" t="s">
        <v>8</v>
      </c>
      <c r="Z27" s="24"/>
    </row>
    <row r="28" spans="1:26" ht="18.5" customHeight="1">
      <c r="A28" s="49">
        <f t="shared" si="24"/>
        <v>21</v>
      </c>
      <c r="B28" s="16" t="s">
        <v>16</v>
      </c>
      <c r="C28" s="17">
        <v>4101</v>
      </c>
      <c r="D28" s="18">
        <v>4354.8387000000002</v>
      </c>
      <c r="E28" s="17">
        <v>202.6</v>
      </c>
      <c r="F28" s="19">
        <v>1612.903225</v>
      </c>
      <c r="G28" s="20">
        <v>358.2</v>
      </c>
      <c r="H28" s="19">
        <v>483.87096769999999</v>
      </c>
      <c r="I28" s="20">
        <v>0</v>
      </c>
      <c r="J28" s="19"/>
      <c r="K28" s="17">
        <v>1161</v>
      </c>
      <c r="L28" s="19">
        <v>1612.903225</v>
      </c>
      <c r="M28" s="17">
        <v>2056.3000000000002</v>
      </c>
      <c r="N28" s="18">
        <v>806.45161199999995</v>
      </c>
      <c r="O28" s="17">
        <v>1477.8</v>
      </c>
      <c r="P28" s="18">
        <v>1824.193548</v>
      </c>
      <c r="Q28" s="112">
        <f t="shared" si="21"/>
        <v>9356.9</v>
      </c>
      <c r="R28" s="110">
        <f t="shared" si="22"/>
        <v>10695.161277699999</v>
      </c>
      <c r="S28" s="17"/>
      <c r="T28" s="18"/>
      <c r="U28" s="135">
        <f t="shared" si="23"/>
        <v>9356.9</v>
      </c>
      <c r="V28" s="136">
        <f t="shared" si="23"/>
        <v>10695.161277699999</v>
      </c>
      <c r="W28" s="47" t="s">
        <v>128</v>
      </c>
      <c r="X28" s="48">
        <v>18</v>
      </c>
      <c r="Y28" s="23" t="s">
        <v>8</v>
      </c>
      <c r="Z28" s="24"/>
    </row>
    <row r="29" spans="1:26" ht="18.5" customHeight="1">
      <c r="A29" s="49">
        <f t="shared" si="24"/>
        <v>22</v>
      </c>
      <c r="B29" s="16" t="s">
        <v>7</v>
      </c>
      <c r="C29" s="17">
        <v>5129.8</v>
      </c>
      <c r="D29" s="18">
        <v>4354.8387000000002</v>
      </c>
      <c r="E29" s="17">
        <v>165.3</v>
      </c>
      <c r="F29" s="19">
        <v>1612.903225</v>
      </c>
      <c r="G29" s="20">
        <v>0</v>
      </c>
      <c r="H29" s="19">
        <v>483.87096769999999</v>
      </c>
      <c r="I29" s="20">
        <v>0</v>
      </c>
      <c r="J29" s="19"/>
      <c r="K29" s="17">
        <v>3761.3</v>
      </c>
      <c r="L29" s="19">
        <v>1612.903225</v>
      </c>
      <c r="M29" s="17">
        <v>702.9</v>
      </c>
      <c r="N29" s="18">
        <v>806.45161199999995</v>
      </c>
      <c r="O29" s="17">
        <v>1688.5</v>
      </c>
      <c r="P29" s="18">
        <v>1824.193548</v>
      </c>
      <c r="Q29" s="112">
        <f>SUM(C29+E29+G29+I29+K29+M29+O29)</f>
        <v>11447.800000000001</v>
      </c>
      <c r="R29" s="110">
        <f>SUM(D29+F29+H29+J29+L29+N29+P29)</f>
        <v>10695.161277699999</v>
      </c>
      <c r="S29" s="17"/>
      <c r="T29" s="18"/>
      <c r="U29" s="135">
        <f t="shared" si="23"/>
        <v>11447.800000000001</v>
      </c>
      <c r="V29" s="136">
        <f t="shared" si="23"/>
        <v>10695.161277699999</v>
      </c>
      <c r="W29" s="47" t="s">
        <v>136</v>
      </c>
      <c r="X29" s="48">
        <v>10</v>
      </c>
      <c r="Y29" s="23" t="s">
        <v>8</v>
      </c>
      <c r="Z29" s="24"/>
    </row>
    <row r="30" spans="1:26" ht="18.5" customHeight="1">
      <c r="A30" s="25">
        <f t="shared" si="24"/>
        <v>23</v>
      </c>
      <c r="B30" s="26" t="s">
        <v>9</v>
      </c>
      <c r="C30" s="27">
        <v>5361.8</v>
      </c>
      <c r="D30" s="28">
        <v>4354.8387000000002</v>
      </c>
      <c r="E30" s="27">
        <v>2671.9</v>
      </c>
      <c r="F30" s="29">
        <v>1612.903225</v>
      </c>
      <c r="G30" s="30">
        <v>554.4</v>
      </c>
      <c r="H30" s="29">
        <v>483.87096769999999</v>
      </c>
      <c r="I30" s="30">
        <v>0</v>
      </c>
      <c r="J30" s="29"/>
      <c r="K30" s="27">
        <v>4436.8999999999996</v>
      </c>
      <c r="L30" s="29">
        <v>1612.903225</v>
      </c>
      <c r="M30" s="27">
        <v>1274.0999999999999</v>
      </c>
      <c r="N30" s="28">
        <v>806.45161199999995</v>
      </c>
      <c r="O30" s="27">
        <v>3646.6</v>
      </c>
      <c r="P30" s="28">
        <v>1824.193548</v>
      </c>
      <c r="Q30" s="268">
        <f>SUM(C30+E30+G30+I30+K30+M30+O30)</f>
        <v>17945.7</v>
      </c>
      <c r="R30" s="111">
        <f t="shared" ref="R30:R31" si="25">SUM(D30+F30+H30+J30+L30+N30+P30)</f>
        <v>10695.161277699999</v>
      </c>
      <c r="S30" s="27"/>
      <c r="T30" s="28"/>
      <c r="U30" s="114">
        <f t="shared" si="23"/>
        <v>17945.7</v>
      </c>
      <c r="V30" s="118">
        <f t="shared" si="23"/>
        <v>10695.161277699999</v>
      </c>
      <c r="W30" s="31" t="s">
        <v>128</v>
      </c>
      <c r="X30" s="32">
        <v>10</v>
      </c>
      <c r="Y30" s="33" t="s">
        <v>8</v>
      </c>
      <c r="Z30" s="34"/>
    </row>
    <row r="31" spans="1:26" ht="18.5" customHeight="1">
      <c r="A31" s="25">
        <f t="shared" si="24"/>
        <v>24</v>
      </c>
      <c r="B31" s="26" t="s">
        <v>10</v>
      </c>
      <c r="C31" s="27">
        <v>6961</v>
      </c>
      <c r="D31" s="28">
        <v>4354.8387000000002</v>
      </c>
      <c r="E31" s="27">
        <v>3254.2</v>
      </c>
      <c r="F31" s="29">
        <v>1612.903225</v>
      </c>
      <c r="G31" s="30">
        <v>720.9</v>
      </c>
      <c r="H31" s="29">
        <v>483.87096769999999</v>
      </c>
      <c r="I31" s="30">
        <v>0</v>
      </c>
      <c r="J31" s="29"/>
      <c r="K31" s="27">
        <v>5377.1</v>
      </c>
      <c r="L31" s="29">
        <v>1612.903225</v>
      </c>
      <c r="M31" s="27">
        <v>0</v>
      </c>
      <c r="N31" s="28">
        <v>806.45161199999995</v>
      </c>
      <c r="O31" s="27">
        <v>1823.1</v>
      </c>
      <c r="P31" s="28">
        <v>1824.193548</v>
      </c>
      <c r="Q31" s="268">
        <f>SUM(C31+E31+G31+I31+K31+M31+O31)</f>
        <v>18136.3</v>
      </c>
      <c r="R31" s="111">
        <f t="shared" si="25"/>
        <v>10695.161277699999</v>
      </c>
      <c r="S31" s="27"/>
      <c r="T31" s="28"/>
      <c r="U31" s="114">
        <f t="shared" si="23"/>
        <v>18136.3</v>
      </c>
      <c r="V31" s="118">
        <f t="shared" si="23"/>
        <v>10695.161277699999</v>
      </c>
      <c r="W31" s="31" t="s">
        <v>128</v>
      </c>
      <c r="X31" s="32">
        <v>16</v>
      </c>
      <c r="Y31" s="33" t="s">
        <v>8</v>
      </c>
      <c r="Z31" s="34"/>
    </row>
    <row r="32" spans="1:26" ht="18.5" customHeight="1">
      <c r="A32" s="35" t="s">
        <v>11</v>
      </c>
      <c r="B32" s="36">
        <f>SUM(B24+1)</f>
        <v>43</v>
      </c>
      <c r="C32" s="37">
        <f t="shared" ref="C32:V32" si="26">SUM(C25:C31)</f>
        <v>36043.1</v>
      </c>
      <c r="D32" s="38">
        <f t="shared" si="26"/>
        <v>30483.870900000002</v>
      </c>
      <c r="E32" s="37">
        <f t="shared" si="26"/>
        <v>14087.5</v>
      </c>
      <c r="F32" s="39">
        <f t="shared" si="26"/>
        <v>11290.322575</v>
      </c>
      <c r="G32" s="40">
        <f t="shared" si="26"/>
        <v>2375.1</v>
      </c>
      <c r="H32" s="39">
        <f t="shared" si="26"/>
        <v>3387.0967739000002</v>
      </c>
      <c r="I32" s="40">
        <f t="shared" ref="I32:J32" si="27">SUM(I25:I31)</f>
        <v>0</v>
      </c>
      <c r="J32" s="39">
        <f t="shared" si="27"/>
        <v>0</v>
      </c>
      <c r="K32" s="37">
        <f t="shared" si="26"/>
        <v>17157.2</v>
      </c>
      <c r="L32" s="38">
        <f t="shared" si="26"/>
        <v>11290.322575</v>
      </c>
      <c r="M32" s="37">
        <f t="shared" si="26"/>
        <v>5322.3</v>
      </c>
      <c r="N32" s="38">
        <f t="shared" si="26"/>
        <v>5645.1612839999998</v>
      </c>
      <c r="O32" s="37">
        <f t="shared" si="26"/>
        <v>21637.899999999998</v>
      </c>
      <c r="P32" s="38">
        <f t="shared" si="26"/>
        <v>12769.354835999999</v>
      </c>
      <c r="Q32" s="37">
        <f t="shared" si="26"/>
        <v>96623.1</v>
      </c>
      <c r="R32" s="38">
        <f t="shared" si="26"/>
        <v>74866.128943899996</v>
      </c>
      <c r="S32" s="37">
        <f t="shared" si="26"/>
        <v>0</v>
      </c>
      <c r="T32" s="38">
        <f t="shared" si="26"/>
        <v>0</v>
      </c>
      <c r="U32" s="37">
        <f t="shared" si="26"/>
        <v>96623.1</v>
      </c>
      <c r="V32" s="38">
        <f t="shared" si="26"/>
        <v>74866.128943899996</v>
      </c>
      <c r="W32" s="41" t="s">
        <v>12</v>
      </c>
      <c r="X32" s="42">
        <f>SUM(X25:X31)/7</f>
        <v>15.428571428571429</v>
      </c>
      <c r="Y32" s="43" t="s">
        <v>8</v>
      </c>
      <c r="Z32" s="44"/>
    </row>
    <row r="33" spans="1:26" ht="18.5" customHeight="1">
      <c r="A33" s="46">
        <f>SUM(A31+1)</f>
        <v>25</v>
      </c>
      <c r="B33" s="16" t="s">
        <v>13</v>
      </c>
      <c r="C33" s="17">
        <v>4646.5</v>
      </c>
      <c r="D33" s="18">
        <v>4354.8387000000002</v>
      </c>
      <c r="E33" s="17">
        <v>1720.7</v>
      </c>
      <c r="F33" s="19">
        <v>1612.903225</v>
      </c>
      <c r="G33" s="20">
        <v>262.60000000000002</v>
      </c>
      <c r="H33" s="19">
        <v>483.87096769999999</v>
      </c>
      <c r="I33" s="20">
        <v>0</v>
      </c>
      <c r="J33" s="19"/>
      <c r="K33" s="17">
        <v>3425.2</v>
      </c>
      <c r="L33" s="19">
        <v>1612.903225</v>
      </c>
      <c r="M33" s="17">
        <v>27</v>
      </c>
      <c r="N33" s="18">
        <v>806.45161199999995</v>
      </c>
      <c r="O33" s="17">
        <v>1006.3</v>
      </c>
      <c r="P33" s="18">
        <v>1824.193548</v>
      </c>
      <c r="Q33" s="112">
        <f t="shared" ref="Q33:Q36" si="28">SUM(C33+E33+G33+I33+K33+M33+O33)</f>
        <v>11088.3</v>
      </c>
      <c r="R33" s="110">
        <f t="shared" ref="R33:R36" si="29">SUM(D33+F33+H33+J33+L33+N33+P33)</f>
        <v>10695.161277699999</v>
      </c>
      <c r="S33" s="17"/>
      <c r="T33" s="18"/>
      <c r="U33" s="135">
        <f t="shared" ref="U33:V39" si="30">SUM(Q33+S33)</f>
        <v>11088.3</v>
      </c>
      <c r="V33" s="136">
        <f t="shared" si="30"/>
        <v>10695.161277699999</v>
      </c>
      <c r="W33" s="52" t="s">
        <v>128</v>
      </c>
      <c r="X33" s="53">
        <v>13</v>
      </c>
      <c r="Y33" s="23" t="s">
        <v>8</v>
      </c>
      <c r="Z33" s="24"/>
    </row>
    <row r="34" spans="1:26" ht="18.5" customHeight="1">
      <c r="A34" s="49">
        <f>SUM(A33+1)</f>
        <v>26</v>
      </c>
      <c r="B34" s="16" t="s">
        <v>14</v>
      </c>
      <c r="C34" s="17">
        <v>4770.3999999999996</v>
      </c>
      <c r="D34" s="18">
        <v>4354.8387000000002</v>
      </c>
      <c r="E34" s="17">
        <v>154.4</v>
      </c>
      <c r="F34" s="19">
        <v>1612.903225</v>
      </c>
      <c r="G34" s="20">
        <v>89.6</v>
      </c>
      <c r="H34" s="19">
        <v>483.87096769999999</v>
      </c>
      <c r="I34" s="20">
        <v>0</v>
      </c>
      <c r="J34" s="19"/>
      <c r="K34" s="17">
        <v>370.1</v>
      </c>
      <c r="L34" s="19">
        <v>1612.903225</v>
      </c>
      <c r="M34" s="17">
        <v>4113.3</v>
      </c>
      <c r="N34" s="18">
        <v>806.45161199999995</v>
      </c>
      <c r="O34" s="17">
        <v>2151.3000000000002</v>
      </c>
      <c r="P34" s="18">
        <v>1824.193548</v>
      </c>
      <c r="Q34" s="112">
        <f t="shared" si="28"/>
        <v>11649.099999999999</v>
      </c>
      <c r="R34" s="110">
        <f t="shared" si="29"/>
        <v>10695.161277699999</v>
      </c>
      <c r="S34" s="17"/>
      <c r="T34" s="18"/>
      <c r="U34" s="135">
        <f t="shared" si="30"/>
        <v>11649.099999999999</v>
      </c>
      <c r="V34" s="136">
        <f t="shared" si="30"/>
        <v>10695.161277699999</v>
      </c>
      <c r="W34" s="47" t="s">
        <v>154</v>
      </c>
      <c r="X34" s="48">
        <v>13</v>
      </c>
      <c r="Y34" s="23" t="s">
        <v>8</v>
      </c>
      <c r="Z34" s="24"/>
    </row>
    <row r="35" spans="1:26" ht="18.5" customHeight="1">
      <c r="A35" s="49">
        <f t="shared" ref="A35:A39" si="31">SUM(A34+1)</f>
        <v>27</v>
      </c>
      <c r="B35" s="16" t="s">
        <v>15</v>
      </c>
      <c r="C35" s="17">
        <v>5750.4</v>
      </c>
      <c r="D35" s="18">
        <v>4354.8387000000002</v>
      </c>
      <c r="E35" s="17">
        <v>263.60000000000002</v>
      </c>
      <c r="F35" s="19">
        <v>1612.903225</v>
      </c>
      <c r="G35" s="20">
        <v>146</v>
      </c>
      <c r="H35" s="19">
        <v>483.87096769999999</v>
      </c>
      <c r="I35" s="20">
        <v>0</v>
      </c>
      <c r="J35" s="19"/>
      <c r="K35" s="17">
        <v>115.6</v>
      </c>
      <c r="L35" s="19">
        <v>1612.903225</v>
      </c>
      <c r="M35" s="17">
        <v>1046.8</v>
      </c>
      <c r="N35" s="18">
        <v>806.45161199999995</v>
      </c>
      <c r="O35" s="17">
        <v>2407.5</v>
      </c>
      <c r="P35" s="18">
        <v>1824.193548</v>
      </c>
      <c r="Q35" s="112">
        <f t="shared" si="28"/>
        <v>9729.9000000000015</v>
      </c>
      <c r="R35" s="110">
        <f t="shared" si="29"/>
        <v>10695.161277699999</v>
      </c>
      <c r="S35" s="17"/>
      <c r="T35" s="18"/>
      <c r="U35" s="135">
        <f t="shared" si="30"/>
        <v>9729.9000000000015</v>
      </c>
      <c r="V35" s="136">
        <f t="shared" si="30"/>
        <v>10695.161277699999</v>
      </c>
      <c r="W35" s="47" t="s">
        <v>153</v>
      </c>
      <c r="X35" s="48">
        <v>12</v>
      </c>
      <c r="Y35" s="23" t="s">
        <v>8</v>
      </c>
      <c r="Z35" s="24"/>
    </row>
    <row r="36" spans="1:26" ht="18.5" customHeight="1">
      <c r="A36" s="49">
        <f t="shared" si="31"/>
        <v>28</v>
      </c>
      <c r="B36" s="16" t="s">
        <v>16</v>
      </c>
      <c r="C36" s="17">
        <v>4162.3999999999996</v>
      </c>
      <c r="D36" s="18">
        <v>4354.8387000000002</v>
      </c>
      <c r="E36" s="17">
        <v>424.5</v>
      </c>
      <c r="F36" s="19">
        <v>1612.903225</v>
      </c>
      <c r="G36" s="20">
        <v>234.5</v>
      </c>
      <c r="H36" s="19">
        <v>483.87096769999999</v>
      </c>
      <c r="I36" s="20">
        <v>0</v>
      </c>
      <c r="J36" s="19"/>
      <c r="K36" s="17">
        <v>45.4</v>
      </c>
      <c r="L36" s="19">
        <v>1612.903225</v>
      </c>
      <c r="M36" s="17">
        <v>679.2</v>
      </c>
      <c r="N36" s="18">
        <v>806.45161199999995</v>
      </c>
      <c r="O36" s="17">
        <v>3974.3</v>
      </c>
      <c r="P36" s="18">
        <v>1824.193548</v>
      </c>
      <c r="Q36" s="112">
        <f t="shared" si="28"/>
        <v>9520.2999999999993</v>
      </c>
      <c r="R36" s="110">
        <f t="shared" si="29"/>
        <v>10695.161277699999</v>
      </c>
      <c r="S36" s="17"/>
      <c r="T36" s="18"/>
      <c r="U36" s="135">
        <f t="shared" si="30"/>
        <v>9520.2999999999993</v>
      </c>
      <c r="V36" s="136">
        <f t="shared" si="30"/>
        <v>10695.161277699999</v>
      </c>
      <c r="W36" s="47" t="s">
        <v>153</v>
      </c>
      <c r="X36" s="48">
        <v>13</v>
      </c>
      <c r="Y36" s="23" t="s">
        <v>8</v>
      </c>
      <c r="Z36" s="24"/>
    </row>
    <row r="37" spans="1:26" ht="18.5" customHeight="1">
      <c r="A37" s="49">
        <f t="shared" si="31"/>
        <v>29</v>
      </c>
      <c r="B37" s="16" t="s">
        <v>7</v>
      </c>
      <c r="C37" s="17">
        <v>5143.6000000000004</v>
      </c>
      <c r="D37" s="18">
        <v>4354.8387000000002</v>
      </c>
      <c r="E37" s="17">
        <v>955.3</v>
      </c>
      <c r="F37" s="19">
        <v>1612.903225</v>
      </c>
      <c r="G37" s="20">
        <v>403.5</v>
      </c>
      <c r="H37" s="19">
        <v>483.87096769999999</v>
      </c>
      <c r="I37" s="20">
        <v>0</v>
      </c>
      <c r="J37" s="19"/>
      <c r="K37" s="17">
        <v>2323.6</v>
      </c>
      <c r="L37" s="19">
        <v>1612.903225</v>
      </c>
      <c r="M37" s="17">
        <v>1563.7</v>
      </c>
      <c r="N37" s="18">
        <v>806.45161199999995</v>
      </c>
      <c r="O37" s="17">
        <v>1860.6</v>
      </c>
      <c r="P37" s="18">
        <v>1824.193548</v>
      </c>
      <c r="Q37" s="112">
        <f>SUM(C37+E37+G37+I37+K37+M37+O37)</f>
        <v>12250.300000000001</v>
      </c>
      <c r="R37" s="110">
        <f>SUM(D37+F37+H37+J37+L37+N37+P37)</f>
        <v>10695.161277699999</v>
      </c>
      <c r="S37" s="17"/>
      <c r="T37" s="18"/>
      <c r="U37" s="135">
        <f t="shared" si="30"/>
        <v>12250.300000000001</v>
      </c>
      <c r="V37" s="136">
        <f t="shared" si="30"/>
        <v>10695.161277699999</v>
      </c>
      <c r="W37" s="47" t="s">
        <v>153</v>
      </c>
      <c r="X37" s="48">
        <v>12</v>
      </c>
      <c r="Y37" s="23" t="s">
        <v>8</v>
      </c>
      <c r="Z37" s="24"/>
    </row>
    <row r="38" spans="1:26" ht="18.5" customHeight="1">
      <c r="A38" s="25">
        <f t="shared" si="31"/>
        <v>30</v>
      </c>
      <c r="B38" s="26" t="s">
        <v>9</v>
      </c>
      <c r="C38" s="27">
        <v>6923.9</v>
      </c>
      <c r="D38" s="28">
        <v>4354.8387000000002</v>
      </c>
      <c r="E38" s="27">
        <v>10.6</v>
      </c>
      <c r="F38" s="29">
        <v>1612.903225</v>
      </c>
      <c r="G38" s="30">
        <v>19.5</v>
      </c>
      <c r="H38" s="29">
        <v>483.87096769999999</v>
      </c>
      <c r="I38" s="30">
        <v>0</v>
      </c>
      <c r="J38" s="29"/>
      <c r="K38" s="27">
        <v>2542.3000000000002</v>
      </c>
      <c r="L38" s="29">
        <v>1612.903225</v>
      </c>
      <c r="M38" s="27">
        <v>601.20000000000005</v>
      </c>
      <c r="N38" s="28">
        <v>806.45161199999995</v>
      </c>
      <c r="O38" s="27">
        <v>3673.7</v>
      </c>
      <c r="P38" s="28">
        <v>1824.193548</v>
      </c>
      <c r="Q38" s="268">
        <f>SUM(C38+E38+G38+I38+K38+M38+O38)</f>
        <v>13771.2</v>
      </c>
      <c r="R38" s="111">
        <f t="shared" ref="R38:R39" si="32">SUM(D38+F38+H38+J38+L38+N38+P38)</f>
        <v>10695.161277699999</v>
      </c>
      <c r="S38" s="27"/>
      <c r="T38" s="28"/>
      <c r="U38" s="114">
        <f t="shared" si="30"/>
        <v>13771.2</v>
      </c>
      <c r="V38" s="118">
        <f t="shared" si="30"/>
        <v>10695.161277699999</v>
      </c>
      <c r="W38" s="31" t="s">
        <v>126</v>
      </c>
      <c r="X38" s="32">
        <v>8</v>
      </c>
      <c r="Y38" s="33" t="s">
        <v>8</v>
      </c>
      <c r="Z38" s="34"/>
    </row>
    <row r="39" spans="1:26" ht="18.5" customHeight="1">
      <c r="A39" s="25">
        <f t="shared" si="31"/>
        <v>31</v>
      </c>
      <c r="B39" s="26" t="s">
        <v>10</v>
      </c>
      <c r="C39" s="27">
        <v>8936</v>
      </c>
      <c r="D39" s="28">
        <v>4354.8387000000002</v>
      </c>
      <c r="E39" s="27">
        <v>3823.2</v>
      </c>
      <c r="F39" s="29">
        <v>1612.903225</v>
      </c>
      <c r="G39" s="30">
        <v>826.5</v>
      </c>
      <c r="H39" s="29">
        <v>483.87096769999999</v>
      </c>
      <c r="I39" s="30">
        <v>0</v>
      </c>
      <c r="J39" s="29"/>
      <c r="K39" s="27">
        <v>2950.5</v>
      </c>
      <c r="L39" s="29">
        <v>1612.903225</v>
      </c>
      <c r="M39" s="27">
        <v>-25</v>
      </c>
      <c r="N39" s="28">
        <v>806.45161199999995</v>
      </c>
      <c r="O39" s="27">
        <v>2537.92</v>
      </c>
      <c r="P39" s="28">
        <v>1824.193548</v>
      </c>
      <c r="Q39" s="268">
        <f>SUM(C39+E39+G39+I39+K39+M39+O39)</f>
        <v>19049.120000000003</v>
      </c>
      <c r="R39" s="111">
        <f t="shared" si="32"/>
        <v>10695.161277699999</v>
      </c>
      <c r="S39" s="27"/>
      <c r="T39" s="28"/>
      <c r="U39" s="114">
        <f t="shared" si="30"/>
        <v>19049.120000000003</v>
      </c>
      <c r="V39" s="118">
        <f t="shared" si="30"/>
        <v>10695.161277699999</v>
      </c>
      <c r="W39" s="31" t="s">
        <v>128</v>
      </c>
      <c r="X39" s="32">
        <v>16</v>
      </c>
      <c r="Y39" s="33" t="s">
        <v>8</v>
      </c>
      <c r="Z39" s="34"/>
    </row>
    <row r="40" spans="1:26" ht="18.5" customHeight="1" thickBot="1">
      <c r="A40" s="35" t="s">
        <v>11</v>
      </c>
      <c r="B40" s="36">
        <f>SUM(B32+1)</f>
        <v>44</v>
      </c>
      <c r="C40" s="37">
        <f t="shared" ref="C40:V40" si="33">SUM(C33:C39)</f>
        <v>40333.199999999997</v>
      </c>
      <c r="D40" s="38">
        <f t="shared" si="33"/>
        <v>30483.870900000002</v>
      </c>
      <c r="E40" s="37">
        <f t="shared" si="33"/>
        <v>7352.2999999999993</v>
      </c>
      <c r="F40" s="38">
        <f t="shared" si="33"/>
        <v>11290.322575</v>
      </c>
      <c r="G40" s="37">
        <f t="shared" si="33"/>
        <v>1982.2</v>
      </c>
      <c r="H40" s="38">
        <f t="shared" si="33"/>
        <v>3387.0967739000002</v>
      </c>
      <c r="I40" s="37">
        <f t="shared" ref="I40:J40" si="34">SUM(I33:I39)</f>
        <v>0</v>
      </c>
      <c r="J40" s="38">
        <f t="shared" si="34"/>
        <v>0</v>
      </c>
      <c r="K40" s="37">
        <f t="shared" si="33"/>
        <v>11772.7</v>
      </c>
      <c r="L40" s="38">
        <f t="shared" si="33"/>
        <v>11290.322575</v>
      </c>
      <c r="M40" s="37">
        <f t="shared" si="33"/>
        <v>8006.2</v>
      </c>
      <c r="N40" s="38">
        <f t="shared" si="33"/>
        <v>5645.1612839999998</v>
      </c>
      <c r="O40" s="37">
        <f t="shared" si="33"/>
        <v>17611.620000000003</v>
      </c>
      <c r="P40" s="38">
        <f t="shared" si="33"/>
        <v>12769.354835999999</v>
      </c>
      <c r="Q40" s="37">
        <f t="shared" si="33"/>
        <v>87058.22</v>
      </c>
      <c r="R40" s="38">
        <f t="shared" si="33"/>
        <v>74866.128943899996</v>
      </c>
      <c r="S40" s="37">
        <f t="shared" si="33"/>
        <v>0</v>
      </c>
      <c r="T40" s="38">
        <f t="shared" si="33"/>
        <v>0</v>
      </c>
      <c r="U40" s="37">
        <f t="shared" si="33"/>
        <v>87058.22</v>
      </c>
      <c r="V40" s="38">
        <f t="shared" si="33"/>
        <v>74866.128943899996</v>
      </c>
      <c r="W40" s="41" t="s">
        <v>12</v>
      </c>
      <c r="X40" s="42">
        <f>SUM(X33:X39)/7</f>
        <v>12.428571428571429</v>
      </c>
      <c r="Y40" s="43" t="s">
        <v>8</v>
      </c>
      <c r="Z40" s="44"/>
    </row>
    <row r="41" spans="1:26" ht="19.25" customHeight="1">
      <c r="A41" s="252" t="s">
        <v>17</v>
      </c>
      <c r="B41" s="180"/>
      <c r="C41" s="142">
        <f t="shared" ref="C41:V41" si="35">SUM(C8+C16+C24+C32+C40)</f>
        <v>165886.90000000002</v>
      </c>
      <c r="D41" s="143">
        <f t="shared" si="35"/>
        <v>134999.99970000001</v>
      </c>
      <c r="E41" s="142">
        <f t="shared" si="35"/>
        <v>57480</v>
      </c>
      <c r="F41" s="143">
        <f t="shared" si="35"/>
        <v>49999.999974999999</v>
      </c>
      <c r="G41" s="142">
        <f t="shared" si="35"/>
        <v>11083.7</v>
      </c>
      <c r="H41" s="143">
        <f t="shared" si="35"/>
        <v>14999.999998700003</v>
      </c>
      <c r="I41" s="142">
        <f t="shared" ref="I41:J41" si="36">SUM(I8+I16+I24+I32+I40)</f>
        <v>10152.700000000001</v>
      </c>
      <c r="J41" s="143">
        <f t="shared" si="36"/>
        <v>0</v>
      </c>
      <c r="K41" s="142">
        <f t="shared" si="35"/>
        <v>83111.199999999997</v>
      </c>
      <c r="L41" s="143">
        <f t="shared" si="35"/>
        <v>49999.999974999999</v>
      </c>
      <c r="M41" s="142">
        <f t="shared" si="35"/>
        <v>19476.7</v>
      </c>
      <c r="N41" s="143">
        <f t="shared" si="35"/>
        <v>24999.999971999998</v>
      </c>
      <c r="O41" s="142">
        <f t="shared" si="35"/>
        <v>92491.32</v>
      </c>
      <c r="P41" s="143">
        <f t="shared" si="35"/>
        <v>56549.999987999996</v>
      </c>
      <c r="Q41" s="142">
        <f t="shared" si="35"/>
        <v>439782.52</v>
      </c>
      <c r="R41" s="143">
        <f t="shared" si="35"/>
        <v>331549.99960869999</v>
      </c>
      <c r="S41" s="142">
        <f t="shared" si="35"/>
        <v>725.3</v>
      </c>
      <c r="T41" s="143">
        <f t="shared" si="35"/>
        <v>0</v>
      </c>
      <c r="U41" s="142">
        <f t="shared" si="35"/>
        <v>440507.81999999995</v>
      </c>
      <c r="V41" s="143">
        <f t="shared" si="35"/>
        <v>331549.99960869999</v>
      </c>
      <c r="W41" s="179" t="s">
        <v>17</v>
      </c>
      <c r="X41" s="125"/>
      <c r="Y41" s="126"/>
      <c r="Z41" s="127"/>
    </row>
    <row r="42" spans="1:26" ht="19.25" customHeight="1" thickBot="1">
      <c r="A42" s="254" t="s">
        <v>117</v>
      </c>
      <c r="B42" s="259"/>
      <c r="C42" s="250">
        <f t="shared" ref="C42:V42" ca="1" si="37">IF(MONTH($H$1)&lt;&gt;MONTH(TODAY()),C41,SUM(C5:C7,C9:C15,C17:C23,C25:C31,C33:C39)/DAY(TODAY())*DAY(DATE(YEAR($H$1),MONTH($H$1)+1,1)-1))</f>
        <v>165886.90000000002</v>
      </c>
      <c r="D42" s="251">
        <f t="shared" ca="1" si="37"/>
        <v>134999.99970000001</v>
      </c>
      <c r="E42" s="250">
        <f t="shared" ca="1" si="37"/>
        <v>57480</v>
      </c>
      <c r="F42" s="251">
        <f t="shared" ca="1" si="37"/>
        <v>49999.999974999999</v>
      </c>
      <c r="G42" s="250">
        <f t="shared" ca="1" si="37"/>
        <v>11083.7</v>
      </c>
      <c r="H42" s="251">
        <f t="shared" ca="1" si="37"/>
        <v>14999.999998700003</v>
      </c>
      <c r="I42" s="250">
        <f t="shared" ref="I42:J42" ca="1" si="38">IF(MONTH($H$1)&lt;&gt;MONTH(TODAY()),I41,SUM(I5:I7,I9:I15,I17:I23,I25:I31,I33:I39)/DAY(TODAY())*DAY(DATE(YEAR($H$1),MONTH($H$1)+1,1)-1))</f>
        <v>10152.700000000001</v>
      </c>
      <c r="J42" s="251">
        <f t="shared" ca="1" si="38"/>
        <v>0</v>
      </c>
      <c r="K42" s="250">
        <f t="shared" ca="1" si="37"/>
        <v>83111.199999999997</v>
      </c>
      <c r="L42" s="251">
        <f t="shared" ca="1" si="37"/>
        <v>49999.999974999999</v>
      </c>
      <c r="M42" s="250">
        <f t="shared" ca="1" si="37"/>
        <v>19476.7</v>
      </c>
      <c r="N42" s="251">
        <f t="shared" ca="1" si="37"/>
        <v>24999.999971999998</v>
      </c>
      <c r="O42" s="250">
        <f t="shared" ca="1" si="37"/>
        <v>92491.32</v>
      </c>
      <c r="P42" s="251">
        <f t="shared" ca="1" si="37"/>
        <v>56549.999987999996</v>
      </c>
      <c r="Q42" s="250">
        <f t="shared" ca="1" si="37"/>
        <v>439782.52</v>
      </c>
      <c r="R42" s="251">
        <f t="shared" ca="1" si="37"/>
        <v>331549.99960869999</v>
      </c>
      <c r="S42" s="250">
        <f t="shared" ca="1" si="37"/>
        <v>725.3</v>
      </c>
      <c r="T42" s="251">
        <f t="shared" ca="1" si="37"/>
        <v>0</v>
      </c>
      <c r="U42" s="250">
        <f t="shared" ca="1" si="37"/>
        <v>440507.81999999995</v>
      </c>
      <c r="V42" s="251">
        <f t="shared" ca="1" si="37"/>
        <v>331549.99960869999</v>
      </c>
      <c r="W42" s="254" t="s">
        <v>117</v>
      </c>
      <c r="X42" s="255"/>
      <c r="Y42" s="256"/>
      <c r="Z42" s="201"/>
    </row>
    <row r="43" spans="1:26" ht="19.5" customHeight="1" thickBot="1">
      <c r="A43" s="257" t="s">
        <v>29</v>
      </c>
      <c r="B43" s="258"/>
      <c r="C43" s="76">
        <f t="shared" ref="C43:V43" si="39">C41/31</f>
        <v>5351.1903225806464</v>
      </c>
      <c r="D43" s="77">
        <f t="shared" si="39"/>
        <v>4354.8387000000002</v>
      </c>
      <c r="E43" s="76">
        <f t="shared" si="39"/>
        <v>1854.1935483870968</v>
      </c>
      <c r="F43" s="77">
        <f t="shared" si="39"/>
        <v>1612.903225</v>
      </c>
      <c r="G43" s="76">
        <f t="shared" si="39"/>
        <v>357.53870967741938</v>
      </c>
      <c r="H43" s="77">
        <f t="shared" si="39"/>
        <v>483.87096770000011</v>
      </c>
      <c r="I43" s="76">
        <f t="shared" ref="I43:J43" si="40">I41/31</f>
        <v>327.50645161290328</v>
      </c>
      <c r="J43" s="77">
        <f t="shared" si="40"/>
        <v>0</v>
      </c>
      <c r="K43" s="76">
        <f t="shared" si="39"/>
        <v>2681.0064516129032</v>
      </c>
      <c r="L43" s="77">
        <f t="shared" si="39"/>
        <v>1612.903225</v>
      </c>
      <c r="M43" s="76">
        <f t="shared" si="39"/>
        <v>628.28064516129029</v>
      </c>
      <c r="N43" s="77">
        <f t="shared" si="39"/>
        <v>806.45161199999995</v>
      </c>
      <c r="O43" s="76">
        <f t="shared" si="39"/>
        <v>2983.5909677419359</v>
      </c>
      <c r="P43" s="77">
        <f t="shared" si="39"/>
        <v>1824.193548</v>
      </c>
      <c r="Q43" s="76">
        <f t="shared" si="39"/>
        <v>14186.532903225807</v>
      </c>
      <c r="R43" s="77">
        <f t="shared" si="39"/>
        <v>10695.161277699999</v>
      </c>
      <c r="S43" s="76">
        <f t="shared" si="39"/>
        <v>23.396774193548385</v>
      </c>
      <c r="T43" s="77">
        <f t="shared" si="39"/>
        <v>0</v>
      </c>
      <c r="U43" s="76">
        <f t="shared" si="39"/>
        <v>14209.929677419354</v>
      </c>
      <c r="V43" s="77">
        <f t="shared" si="39"/>
        <v>10695.161277699999</v>
      </c>
      <c r="W43" s="80" t="s">
        <v>18</v>
      </c>
      <c r="X43" s="122"/>
      <c r="Y43" s="123"/>
      <c r="Z43" s="124"/>
    </row>
    <row r="44" spans="1:26" ht="20" customHeight="1">
      <c r="A44" s="84" t="s">
        <v>19</v>
      </c>
      <c r="B44" s="85"/>
      <c r="C44" s="86">
        <f>SUM(C41-D41)</f>
        <v>30886.900300000008</v>
      </c>
      <c r="D44" s="87"/>
      <c r="E44" s="86">
        <f>SUM(E41-F41)</f>
        <v>7480.0000250000012</v>
      </c>
      <c r="F44" s="87"/>
      <c r="G44" s="86">
        <f>SUM(G41-H41)</f>
        <v>-3916.2999987000021</v>
      </c>
      <c r="H44" s="87"/>
      <c r="I44" s="86">
        <f>SUM(I41-J41)</f>
        <v>10152.700000000001</v>
      </c>
      <c r="J44" s="87"/>
      <c r="K44" s="86">
        <f>SUM(K41-L41)</f>
        <v>33111.200024999998</v>
      </c>
      <c r="L44" s="87"/>
      <c r="M44" s="86">
        <f>SUM(M41-N41)</f>
        <v>-5523.2999719999971</v>
      </c>
      <c r="N44" s="87"/>
      <c r="O44" s="86">
        <f>SUM(O41-P41)</f>
        <v>35941.320012000011</v>
      </c>
      <c r="P44" s="87"/>
      <c r="Q44" s="120">
        <f>SUM(Q41-R41)</f>
        <v>108232.52039130003</v>
      </c>
      <c r="R44" s="87"/>
      <c r="S44" s="86">
        <f>SUM(S41-T41)</f>
        <v>725.3</v>
      </c>
      <c r="T44" s="87"/>
      <c r="U44" s="137">
        <f>SUM(U41-V41)</f>
        <v>108957.82039129996</v>
      </c>
      <c r="V44" s="138"/>
      <c r="Y44" s="2"/>
      <c r="Z44" s="2"/>
    </row>
    <row r="45" spans="1:26" ht="20" customHeight="1" thickBot="1">
      <c r="A45" s="90" t="s">
        <v>20</v>
      </c>
      <c r="B45" s="91"/>
      <c r="C45" s="119">
        <f>SUM(100/D41*C41)</f>
        <v>122.87918545825005</v>
      </c>
      <c r="D45" s="93"/>
      <c r="E45" s="119">
        <f>SUM(100/F41*E41)</f>
        <v>114.96000005748</v>
      </c>
      <c r="F45" s="93"/>
      <c r="G45" s="119">
        <f>SUM(100/H41*G41)</f>
        <v>73.89133333973723</v>
      </c>
      <c r="H45" s="93"/>
      <c r="I45" s="119" t="e">
        <f>SUM(100/J41*I41)</f>
        <v>#DIV/0!</v>
      </c>
      <c r="J45" s="93"/>
      <c r="K45" s="119">
        <f>SUM(100/L41*K41)</f>
        <v>166.22240008311121</v>
      </c>
      <c r="L45" s="93"/>
      <c r="M45" s="119">
        <f>SUM(100/N41*M41)</f>
        <v>77.906800087255633</v>
      </c>
      <c r="N45" s="93"/>
      <c r="O45" s="119">
        <f>SUM(100/P41*O41)</f>
        <v>163.55671091003859</v>
      </c>
      <c r="P45" s="93"/>
      <c r="Q45" s="121">
        <f>SUM(100/R41*Q41)</f>
        <v>132.64440371558968</v>
      </c>
      <c r="R45" s="93"/>
      <c r="S45" s="119" t="e">
        <f>SUM(100/T41*S41)</f>
        <v>#DIV/0!</v>
      </c>
      <c r="T45" s="93"/>
      <c r="U45" s="139">
        <f>SUM(100/V41*U41)</f>
        <v>132.86316408381646</v>
      </c>
      <c r="V45" s="140"/>
      <c r="Y45" s="2"/>
      <c r="Z45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44"/>
  <sheetViews>
    <sheetView topLeftCell="A4" zoomScale="80" zoomScaleNormal="80" workbookViewId="0">
      <selection activeCell="A40" sqref="A40:XFD40"/>
    </sheetView>
  </sheetViews>
  <sheetFormatPr baseColWidth="10" defaultColWidth="11.5" defaultRowHeight="15"/>
  <cols>
    <col min="1" max="1" width="9.1640625" style="4" customWidth="1"/>
    <col min="2" max="2" width="9.1640625" style="2" customWidth="1"/>
    <col min="3" max="3" width="12.33203125" style="2" bestFit="1" customWidth="1"/>
    <col min="4" max="4" width="14.1640625" style="2" bestFit="1" customWidth="1"/>
    <col min="5" max="5" width="11.6640625" style="2" customWidth="1"/>
    <col min="6" max="6" width="12.33203125" style="2" bestFit="1" customWidth="1"/>
    <col min="7" max="10" width="11.6640625" style="6" customWidth="1"/>
    <col min="11" max="11" width="11.6640625" style="2" customWidth="1"/>
    <col min="12" max="12" width="14.1640625" style="2" bestFit="1" customWidth="1"/>
    <col min="13" max="13" width="11.6640625" style="2" customWidth="1"/>
    <col min="14" max="14" width="14.1640625" style="2" bestFit="1" customWidth="1"/>
    <col min="15" max="15" width="11.6640625" style="2" customWidth="1"/>
    <col min="16" max="16" width="14.1640625" style="2" bestFit="1" customWidth="1"/>
    <col min="17" max="17" width="12.6640625" style="2" customWidth="1"/>
    <col min="18" max="18" width="14.1640625" style="2" bestFit="1" customWidth="1"/>
    <col min="19" max="20" width="11.6640625" style="2" customWidth="1"/>
    <col min="21" max="21" width="12.6640625" style="2" customWidth="1"/>
    <col min="22" max="22" width="14.1640625" style="2" bestFit="1" customWidth="1"/>
    <col min="23" max="23" width="18.6640625" style="2" customWidth="1"/>
    <col min="24" max="24" width="5.6640625" style="2" customWidth="1"/>
    <col min="25" max="25" width="5.1640625" style="4" customWidth="1"/>
    <col min="26" max="26" width="20.6640625" style="4" customWidth="1"/>
    <col min="27" max="16384" width="11.5" style="2"/>
  </cols>
  <sheetData>
    <row r="1" spans="1:26" ht="34.25" customHeight="1">
      <c r="A1" s="128" t="s">
        <v>122</v>
      </c>
      <c r="G1" s="2"/>
      <c r="H1" s="343">
        <v>44501</v>
      </c>
      <c r="I1" s="343"/>
      <c r="J1" s="343"/>
      <c r="K1" s="343"/>
    </row>
    <row r="2" spans="1:26" ht="19" thickBot="1">
      <c r="A2" s="129"/>
    </row>
    <row r="3" spans="1:26" s="8" customFormat="1" ht="36" customHeight="1" thickBot="1">
      <c r="A3" s="7"/>
      <c r="C3" s="344" t="s">
        <v>21</v>
      </c>
      <c r="D3" s="345"/>
      <c r="E3" s="344" t="s">
        <v>24</v>
      </c>
      <c r="F3" s="345"/>
      <c r="G3" s="344" t="s">
        <v>25</v>
      </c>
      <c r="H3" s="345"/>
      <c r="I3" s="344" t="s">
        <v>118</v>
      </c>
      <c r="J3" s="345"/>
      <c r="K3" s="344" t="s">
        <v>26</v>
      </c>
      <c r="L3" s="345"/>
      <c r="M3" s="344" t="s">
        <v>31</v>
      </c>
      <c r="N3" s="345"/>
      <c r="O3" s="352" t="s">
        <v>2</v>
      </c>
      <c r="P3" s="352"/>
      <c r="Q3" s="346" t="s">
        <v>30</v>
      </c>
      <c r="R3" s="347"/>
      <c r="S3" s="344" t="s">
        <v>27</v>
      </c>
      <c r="T3" s="345"/>
      <c r="U3" s="348" t="s">
        <v>28</v>
      </c>
      <c r="V3" s="349"/>
      <c r="W3" s="344" t="s">
        <v>0</v>
      </c>
      <c r="X3" s="352"/>
      <c r="Y3" s="352"/>
      <c r="Z3" s="345"/>
    </row>
    <row r="4" spans="1:26" s="4" customFormat="1" ht="18.5" customHeight="1">
      <c r="A4" s="130" t="s">
        <v>1</v>
      </c>
      <c r="B4" s="10"/>
      <c r="C4" s="11" t="s">
        <v>23</v>
      </c>
      <c r="D4" s="12" t="s">
        <v>22</v>
      </c>
      <c r="E4" s="11" t="s">
        <v>23</v>
      </c>
      <c r="F4" s="12" t="s">
        <v>22</v>
      </c>
      <c r="G4" s="11" t="s">
        <v>23</v>
      </c>
      <c r="H4" s="12" t="s">
        <v>22</v>
      </c>
      <c r="I4" s="11" t="s">
        <v>23</v>
      </c>
      <c r="J4" s="12" t="s">
        <v>22</v>
      </c>
      <c r="K4" s="11" t="s">
        <v>23</v>
      </c>
      <c r="L4" s="12" t="s">
        <v>22</v>
      </c>
      <c r="M4" s="11" t="s">
        <v>23</v>
      </c>
      <c r="N4" s="12" t="s">
        <v>22</v>
      </c>
      <c r="O4" s="101" t="s">
        <v>23</v>
      </c>
      <c r="P4" s="12" t="s">
        <v>22</v>
      </c>
      <c r="Q4" s="101" t="s">
        <v>23</v>
      </c>
      <c r="R4" s="12" t="s">
        <v>22</v>
      </c>
      <c r="S4" s="11" t="s">
        <v>23</v>
      </c>
      <c r="T4" s="12" t="s">
        <v>22</v>
      </c>
      <c r="U4" s="133" t="s">
        <v>23</v>
      </c>
      <c r="V4" s="134" t="s">
        <v>22</v>
      </c>
      <c r="W4" s="13" t="s">
        <v>3</v>
      </c>
      <c r="X4" s="350" t="s">
        <v>4</v>
      </c>
      <c r="Y4" s="351"/>
      <c r="Z4" s="14" t="s">
        <v>5</v>
      </c>
    </row>
    <row r="5" spans="1:26" ht="18.5" customHeight="1">
      <c r="A5" s="49">
        <v>1</v>
      </c>
      <c r="B5" s="16" t="s">
        <v>13</v>
      </c>
      <c r="C5" s="17">
        <v>4462.7</v>
      </c>
      <c r="D5" s="18">
        <v>4500</v>
      </c>
      <c r="E5" s="17">
        <v>20.2</v>
      </c>
      <c r="F5" s="19">
        <v>166.66666000000001</v>
      </c>
      <c r="G5" s="20">
        <v>0</v>
      </c>
      <c r="H5" s="19">
        <v>66.666659999999993</v>
      </c>
      <c r="I5" s="20">
        <v>0</v>
      </c>
      <c r="J5" s="19"/>
      <c r="K5" s="17">
        <v>828.7</v>
      </c>
      <c r="L5" s="18">
        <v>1500</v>
      </c>
      <c r="M5" s="17">
        <v>0</v>
      </c>
      <c r="N5" s="18">
        <v>1500</v>
      </c>
      <c r="O5" s="17">
        <v>462.4</v>
      </c>
      <c r="P5" s="18">
        <v>1881.6666600000001</v>
      </c>
      <c r="Q5" s="112">
        <f t="shared" ref="Q5:Q8" si="0">SUM(C5+E5+G5+I5+K5+M5+O5)</f>
        <v>5773.9999999999991</v>
      </c>
      <c r="R5" s="110">
        <f t="shared" ref="R5:R8" si="1">SUM(D5+F5+H5+J5+L5+N5+P5)</f>
        <v>9614.9999800000005</v>
      </c>
      <c r="S5" s="17">
        <v>0</v>
      </c>
      <c r="T5" s="18"/>
      <c r="U5" s="135">
        <f t="shared" ref="U5:U11" si="2">SUM(Q5+S5)</f>
        <v>5773.9999999999991</v>
      </c>
      <c r="V5" s="136">
        <f t="shared" ref="V5:V11" si="3">SUM(R5+T5)</f>
        <v>9614.9999800000005</v>
      </c>
      <c r="W5" s="47" t="s">
        <v>136</v>
      </c>
      <c r="X5" s="48">
        <v>8</v>
      </c>
      <c r="Y5" s="23" t="s">
        <v>8</v>
      </c>
      <c r="Z5" s="24"/>
    </row>
    <row r="6" spans="1:26" ht="18.5" customHeight="1">
      <c r="A6" s="49">
        <f>SUM(A5+1)</f>
        <v>2</v>
      </c>
      <c r="B6" s="16" t="s">
        <v>14</v>
      </c>
      <c r="C6" s="17">
        <v>3533.8</v>
      </c>
      <c r="D6" s="18">
        <v>4500</v>
      </c>
      <c r="E6" s="17">
        <v>79.7</v>
      </c>
      <c r="F6" s="19">
        <v>166.66666000000001</v>
      </c>
      <c r="G6" s="20">
        <v>167.6</v>
      </c>
      <c r="H6" s="19">
        <v>66.666659999999993</v>
      </c>
      <c r="I6" s="20">
        <v>0</v>
      </c>
      <c r="J6" s="19"/>
      <c r="K6" s="17">
        <v>0</v>
      </c>
      <c r="L6" s="18">
        <v>1500</v>
      </c>
      <c r="M6" s="17">
        <v>23</v>
      </c>
      <c r="N6" s="18">
        <v>1500</v>
      </c>
      <c r="O6" s="17">
        <v>1568.8</v>
      </c>
      <c r="P6" s="18">
        <v>1881.6666600000001</v>
      </c>
      <c r="Q6" s="112">
        <f t="shared" si="0"/>
        <v>5372.9</v>
      </c>
      <c r="R6" s="110">
        <f t="shared" si="1"/>
        <v>9614.9999800000005</v>
      </c>
      <c r="S6" s="17">
        <v>0</v>
      </c>
      <c r="T6" s="18"/>
      <c r="U6" s="135">
        <f t="shared" si="2"/>
        <v>5372.9</v>
      </c>
      <c r="V6" s="136">
        <f t="shared" si="3"/>
        <v>9614.9999800000005</v>
      </c>
      <c r="W6" s="47" t="s">
        <v>136</v>
      </c>
      <c r="X6" s="48">
        <v>10</v>
      </c>
      <c r="Y6" s="23" t="s">
        <v>8</v>
      </c>
      <c r="Z6" s="24"/>
    </row>
    <row r="7" spans="1:26" ht="18.5" customHeight="1">
      <c r="A7" s="49">
        <f t="shared" ref="A7:A11" si="4">SUM(A6+1)</f>
        <v>3</v>
      </c>
      <c r="B7" s="16" t="s">
        <v>15</v>
      </c>
      <c r="C7" s="17">
        <v>3874</v>
      </c>
      <c r="D7" s="18">
        <v>4500</v>
      </c>
      <c r="E7" s="17">
        <v>0</v>
      </c>
      <c r="F7" s="19">
        <v>166.66666000000001</v>
      </c>
      <c r="G7" s="20">
        <v>0</v>
      </c>
      <c r="H7" s="19">
        <v>66.666659999999993</v>
      </c>
      <c r="I7" s="20">
        <v>0</v>
      </c>
      <c r="J7" s="19"/>
      <c r="K7" s="17">
        <v>0</v>
      </c>
      <c r="L7" s="18">
        <v>1500</v>
      </c>
      <c r="M7" s="17">
        <v>943.3</v>
      </c>
      <c r="N7" s="18">
        <v>1500</v>
      </c>
      <c r="O7" s="17">
        <v>1878.8</v>
      </c>
      <c r="P7" s="18">
        <v>1881.6666600000001</v>
      </c>
      <c r="Q7" s="112">
        <f t="shared" si="0"/>
        <v>6696.1</v>
      </c>
      <c r="R7" s="110">
        <f t="shared" si="1"/>
        <v>9614.9999800000005</v>
      </c>
      <c r="S7" s="17">
        <v>0</v>
      </c>
      <c r="T7" s="18"/>
      <c r="U7" s="135">
        <f t="shared" si="2"/>
        <v>6696.1</v>
      </c>
      <c r="V7" s="136">
        <f t="shared" si="3"/>
        <v>9614.9999800000005</v>
      </c>
      <c r="W7" s="47" t="s">
        <v>136</v>
      </c>
      <c r="X7" s="48">
        <v>7</v>
      </c>
      <c r="Y7" s="23" t="s">
        <v>8</v>
      </c>
      <c r="Z7" s="24"/>
    </row>
    <row r="8" spans="1:26" ht="18.5" customHeight="1">
      <c r="A8" s="49">
        <f t="shared" si="4"/>
        <v>4</v>
      </c>
      <c r="B8" s="16" t="s">
        <v>16</v>
      </c>
      <c r="C8" s="17">
        <v>2688.9</v>
      </c>
      <c r="D8" s="18">
        <v>4500</v>
      </c>
      <c r="E8" s="17">
        <v>0</v>
      </c>
      <c r="F8" s="19">
        <v>166.66666000000001</v>
      </c>
      <c r="G8" s="20">
        <v>25</v>
      </c>
      <c r="H8" s="19">
        <v>66.666659999999993</v>
      </c>
      <c r="I8" s="20">
        <v>0</v>
      </c>
      <c r="J8" s="19"/>
      <c r="K8" s="17">
        <v>0</v>
      </c>
      <c r="L8" s="18">
        <v>1500</v>
      </c>
      <c r="M8" s="17">
        <v>7074.8</v>
      </c>
      <c r="N8" s="18">
        <v>1500</v>
      </c>
      <c r="O8" s="17">
        <v>1323.1</v>
      </c>
      <c r="P8" s="18">
        <v>1881.6666600000001</v>
      </c>
      <c r="Q8" s="112">
        <f t="shared" si="0"/>
        <v>11111.800000000001</v>
      </c>
      <c r="R8" s="110">
        <f t="shared" si="1"/>
        <v>9614.9999800000005</v>
      </c>
      <c r="S8" s="17">
        <v>0</v>
      </c>
      <c r="T8" s="18"/>
      <c r="U8" s="135">
        <f t="shared" si="2"/>
        <v>11111.800000000001</v>
      </c>
      <c r="V8" s="136">
        <f t="shared" si="3"/>
        <v>9614.9999800000005</v>
      </c>
      <c r="W8" s="47" t="s">
        <v>128</v>
      </c>
      <c r="X8" s="48">
        <v>10</v>
      </c>
      <c r="Y8" s="23" t="s">
        <v>8</v>
      </c>
      <c r="Z8" s="24"/>
    </row>
    <row r="9" spans="1:26" ht="18.5" customHeight="1">
      <c r="A9" s="49">
        <f t="shared" si="4"/>
        <v>5</v>
      </c>
      <c r="B9" s="55" t="s">
        <v>7</v>
      </c>
      <c r="C9" s="17">
        <v>4390.3999999999996</v>
      </c>
      <c r="D9" s="18">
        <v>4500</v>
      </c>
      <c r="E9" s="17">
        <v>43.5</v>
      </c>
      <c r="F9" s="19">
        <v>166.66666000000001</v>
      </c>
      <c r="G9" s="20">
        <v>33.700000000000003</v>
      </c>
      <c r="H9" s="19">
        <v>66.666659999999993</v>
      </c>
      <c r="I9" s="20">
        <v>0</v>
      </c>
      <c r="J9" s="19"/>
      <c r="K9" s="17">
        <v>1219.5</v>
      </c>
      <c r="L9" s="18">
        <v>1500</v>
      </c>
      <c r="M9" s="17">
        <v>1891.8</v>
      </c>
      <c r="N9" s="18">
        <v>1500</v>
      </c>
      <c r="O9" s="17">
        <v>1041.8</v>
      </c>
      <c r="P9" s="18">
        <v>1881.6666600000001</v>
      </c>
      <c r="Q9" s="112">
        <f>SUM(C9+E9+G9+I9+K9+M9+O9)</f>
        <v>8620.6999999999989</v>
      </c>
      <c r="R9" s="110">
        <f>SUM(D9+F9+H9+J9+L9+N9+P9)</f>
        <v>9614.9999800000005</v>
      </c>
      <c r="S9" s="17">
        <v>0</v>
      </c>
      <c r="T9" s="18"/>
      <c r="U9" s="135">
        <f t="shared" si="2"/>
        <v>8620.6999999999989</v>
      </c>
      <c r="V9" s="136">
        <f t="shared" si="3"/>
        <v>9614.9999800000005</v>
      </c>
      <c r="W9" s="47" t="s">
        <v>126</v>
      </c>
      <c r="X9" s="48">
        <v>10</v>
      </c>
      <c r="Y9" s="23" t="s">
        <v>8</v>
      </c>
      <c r="Z9" s="24"/>
    </row>
    <row r="10" spans="1:26" ht="18.5" customHeight="1">
      <c r="A10" s="25">
        <f t="shared" si="4"/>
        <v>6</v>
      </c>
      <c r="B10" s="26" t="s">
        <v>9</v>
      </c>
      <c r="C10" s="27">
        <v>7931.6</v>
      </c>
      <c r="D10" s="28">
        <v>4500</v>
      </c>
      <c r="E10" s="27">
        <v>92.5</v>
      </c>
      <c r="F10" s="29">
        <v>166.66666000000001</v>
      </c>
      <c r="G10" s="30">
        <v>111.7</v>
      </c>
      <c r="H10" s="29">
        <v>66.666659999999993</v>
      </c>
      <c r="I10" s="30">
        <v>0</v>
      </c>
      <c r="J10" s="29"/>
      <c r="K10" s="27">
        <v>4278.7</v>
      </c>
      <c r="L10" s="28">
        <v>1500</v>
      </c>
      <c r="M10" s="27">
        <v>0</v>
      </c>
      <c r="N10" s="28">
        <v>1500</v>
      </c>
      <c r="O10" s="27">
        <v>821</v>
      </c>
      <c r="P10" s="28">
        <v>1881.6666600000001</v>
      </c>
      <c r="Q10" s="268">
        <f>SUM(C10+E10+G10+I10+K10+M10+O10)</f>
        <v>13235.5</v>
      </c>
      <c r="R10" s="111">
        <f t="shared" ref="R10:R11" si="5">SUM(D10+F10+H10+J10+L10+N10+P10)</f>
        <v>9614.9999800000005</v>
      </c>
      <c r="S10" s="27">
        <v>0</v>
      </c>
      <c r="T10" s="28"/>
      <c r="U10" s="114">
        <f t="shared" si="2"/>
        <v>13235.5</v>
      </c>
      <c r="V10" s="118">
        <f t="shared" si="3"/>
        <v>9614.9999800000005</v>
      </c>
      <c r="W10" s="31" t="s">
        <v>127</v>
      </c>
      <c r="X10" s="32">
        <v>6</v>
      </c>
      <c r="Y10" s="33" t="s">
        <v>8</v>
      </c>
      <c r="Z10" s="34"/>
    </row>
    <row r="11" spans="1:26" ht="18.5" customHeight="1">
      <c r="A11" s="25">
        <f t="shared" si="4"/>
        <v>7</v>
      </c>
      <c r="B11" s="26" t="s">
        <v>10</v>
      </c>
      <c r="C11" s="27">
        <v>6907.4</v>
      </c>
      <c r="D11" s="28">
        <v>4500</v>
      </c>
      <c r="E11" s="27">
        <v>3084.3</v>
      </c>
      <c r="F11" s="29">
        <v>166.66666000000001</v>
      </c>
      <c r="G11" s="30">
        <v>623.6</v>
      </c>
      <c r="H11" s="29">
        <v>66.666659999999993</v>
      </c>
      <c r="I11" s="30">
        <v>0</v>
      </c>
      <c r="J11" s="29"/>
      <c r="K11" s="27">
        <v>3578.6</v>
      </c>
      <c r="L11" s="28">
        <v>1500</v>
      </c>
      <c r="M11" s="27">
        <v>0</v>
      </c>
      <c r="N11" s="28">
        <v>1500</v>
      </c>
      <c r="O11" s="27">
        <v>38</v>
      </c>
      <c r="P11" s="28">
        <v>1881.6666600000001</v>
      </c>
      <c r="Q11" s="268">
        <f>SUM(C11+E11+G11+I11+K11+M11+O11)</f>
        <v>14231.900000000001</v>
      </c>
      <c r="R11" s="111">
        <f t="shared" si="5"/>
        <v>9614.9999800000005</v>
      </c>
      <c r="S11" s="27">
        <v>0</v>
      </c>
      <c r="T11" s="28"/>
      <c r="U11" s="114">
        <f t="shared" si="2"/>
        <v>14231.900000000001</v>
      </c>
      <c r="V11" s="118">
        <f t="shared" si="3"/>
        <v>9614.9999800000005</v>
      </c>
      <c r="W11" s="31" t="s">
        <v>128</v>
      </c>
      <c r="X11" s="32">
        <v>10</v>
      </c>
      <c r="Y11" s="33" t="s">
        <v>8</v>
      </c>
      <c r="Z11" s="34"/>
    </row>
    <row r="12" spans="1:26" ht="18.5" customHeight="1">
      <c r="A12" s="35" t="s">
        <v>11</v>
      </c>
      <c r="B12" s="36">
        <v>45</v>
      </c>
      <c r="C12" s="37">
        <f t="shared" ref="C12:V12" si="6">SUM(C5:C11)</f>
        <v>33788.800000000003</v>
      </c>
      <c r="D12" s="38">
        <f t="shared" si="6"/>
        <v>31500</v>
      </c>
      <c r="E12" s="37">
        <f t="shared" si="6"/>
        <v>3320.2000000000003</v>
      </c>
      <c r="F12" s="38">
        <f t="shared" si="6"/>
        <v>1166.66662</v>
      </c>
      <c r="G12" s="37">
        <f t="shared" si="6"/>
        <v>961.6</v>
      </c>
      <c r="H12" s="38">
        <f t="shared" si="6"/>
        <v>466.66661999999991</v>
      </c>
      <c r="I12" s="37">
        <f t="shared" ref="I12:J12" si="7">SUM(I5:I11)</f>
        <v>0</v>
      </c>
      <c r="J12" s="38">
        <f t="shared" si="7"/>
        <v>0</v>
      </c>
      <c r="K12" s="37">
        <f t="shared" si="6"/>
        <v>9905.5</v>
      </c>
      <c r="L12" s="38">
        <f t="shared" si="6"/>
        <v>10500</v>
      </c>
      <c r="M12" s="37">
        <f t="shared" si="6"/>
        <v>9932.9</v>
      </c>
      <c r="N12" s="38">
        <f t="shared" si="6"/>
        <v>10500</v>
      </c>
      <c r="O12" s="37">
        <f t="shared" si="6"/>
        <v>7133.9000000000005</v>
      </c>
      <c r="P12" s="38">
        <f t="shared" si="6"/>
        <v>13171.666620000002</v>
      </c>
      <c r="Q12" s="37">
        <f t="shared" si="6"/>
        <v>65042.9</v>
      </c>
      <c r="R12" s="38">
        <f t="shared" si="6"/>
        <v>67304.999860000011</v>
      </c>
      <c r="S12" s="37">
        <f t="shared" si="6"/>
        <v>0</v>
      </c>
      <c r="T12" s="38">
        <f t="shared" si="6"/>
        <v>0</v>
      </c>
      <c r="U12" s="37">
        <f t="shared" si="6"/>
        <v>65042.9</v>
      </c>
      <c r="V12" s="38">
        <f t="shared" si="6"/>
        <v>67304.999860000011</v>
      </c>
      <c r="W12" s="41" t="s">
        <v>12</v>
      </c>
      <c r="X12" s="42">
        <f>SUM(X5:X11)/7</f>
        <v>8.7142857142857135</v>
      </c>
      <c r="Y12" s="43" t="s">
        <v>8</v>
      </c>
      <c r="Z12" s="44"/>
    </row>
    <row r="13" spans="1:26" ht="18.5" customHeight="1">
      <c r="A13" s="46">
        <f>SUM(A11+1)</f>
        <v>8</v>
      </c>
      <c r="B13" s="16" t="s">
        <v>13</v>
      </c>
      <c r="C13" s="17">
        <v>2248.9</v>
      </c>
      <c r="D13" s="18">
        <v>4500</v>
      </c>
      <c r="E13" s="17">
        <v>0</v>
      </c>
      <c r="F13" s="19">
        <v>166.66666000000001</v>
      </c>
      <c r="G13" s="20">
        <v>9.1999999999999993</v>
      </c>
      <c r="H13" s="334">
        <v>66.666659999999993</v>
      </c>
      <c r="I13" s="20">
        <v>0</v>
      </c>
      <c r="J13" s="19"/>
      <c r="K13" s="17">
        <v>0</v>
      </c>
      <c r="L13" s="18">
        <v>1500</v>
      </c>
      <c r="M13" s="17">
        <v>0</v>
      </c>
      <c r="N13" s="18">
        <v>1500</v>
      </c>
      <c r="O13" s="17">
        <v>433.4</v>
      </c>
      <c r="P13" s="18">
        <v>1881.6666600000001</v>
      </c>
      <c r="Q13" s="112">
        <f t="shared" ref="Q13:Q16" si="8">SUM(C13+E13+G13+I13+K13+M13+O13)</f>
        <v>2691.5</v>
      </c>
      <c r="R13" s="110">
        <f t="shared" ref="R13:R16" si="9">SUM(D13+F13+H13+J13+L13+N13+P13)</f>
        <v>9614.9999800000005</v>
      </c>
      <c r="S13" s="17">
        <v>0</v>
      </c>
      <c r="T13" s="18"/>
      <c r="U13" s="135">
        <f t="shared" ref="U13:V15" si="10">SUM(Q13+S13)</f>
        <v>2691.5</v>
      </c>
      <c r="V13" s="136">
        <f t="shared" si="10"/>
        <v>9614.9999800000005</v>
      </c>
      <c r="W13" s="47" t="s">
        <v>126</v>
      </c>
      <c r="X13" s="48">
        <v>8</v>
      </c>
      <c r="Y13" s="23" t="s">
        <v>8</v>
      </c>
      <c r="Z13" s="24"/>
    </row>
    <row r="14" spans="1:26" ht="18.5" customHeight="1">
      <c r="A14" s="49">
        <f>SUM(A13+1)</f>
        <v>9</v>
      </c>
      <c r="B14" s="16" t="s">
        <v>14</v>
      </c>
      <c r="C14" s="17">
        <v>3694</v>
      </c>
      <c r="D14" s="18">
        <v>4500</v>
      </c>
      <c r="E14" s="17">
        <v>0</v>
      </c>
      <c r="F14" s="19">
        <v>166.66666000000001</v>
      </c>
      <c r="G14" s="20">
        <v>0</v>
      </c>
      <c r="H14" s="19">
        <v>66.666659999999993</v>
      </c>
      <c r="I14" s="20">
        <v>0</v>
      </c>
      <c r="J14" s="19"/>
      <c r="K14" s="17">
        <v>0</v>
      </c>
      <c r="L14" s="18">
        <v>1500</v>
      </c>
      <c r="M14" s="17">
        <v>4295.6000000000004</v>
      </c>
      <c r="N14" s="18">
        <v>1500</v>
      </c>
      <c r="O14" s="17">
        <v>2390.6999999999998</v>
      </c>
      <c r="P14" s="18">
        <v>1881.6666600000001</v>
      </c>
      <c r="Q14" s="112">
        <f t="shared" si="8"/>
        <v>10380.299999999999</v>
      </c>
      <c r="R14" s="110">
        <f t="shared" si="9"/>
        <v>9614.9999800000005</v>
      </c>
      <c r="S14" s="17">
        <v>0</v>
      </c>
      <c r="T14" s="18"/>
      <c r="U14" s="135">
        <f t="shared" si="10"/>
        <v>10380.299999999999</v>
      </c>
      <c r="V14" s="136">
        <f t="shared" si="10"/>
        <v>9614.9999800000005</v>
      </c>
      <c r="W14" s="47" t="s">
        <v>126</v>
      </c>
      <c r="X14" s="48">
        <v>8</v>
      </c>
      <c r="Y14" s="23" t="s">
        <v>8</v>
      </c>
      <c r="Z14" s="24"/>
    </row>
    <row r="15" spans="1:26" ht="18.5" customHeight="1">
      <c r="A15" s="49">
        <f t="shared" ref="A15:A19" si="11">SUM(A14+1)</f>
        <v>10</v>
      </c>
      <c r="B15" s="16" t="s">
        <v>15</v>
      </c>
      <c r="C15" s="17">
        <v>3759</v>
      </c>
      <c r="D15" s="18">
        <v>4500</v>
      </c>
      <c r="E15" s="17">
        <v>9.1999999999999993</v>
      </c>
      <c r="F15" s="19">
        <v>166.66666000000001</v>
      </c>
      <c r="G15" s="20">
        <v>0</v>
      </c>
      <c r="H15" s="19">
        <v>66.666659999999993</v>
      </c>
      <c r="I15" s="20">
        <v>0</v>
      </c>
      <c r="J15" s="19"/>
      <c r="K15" s="17">
        <v>0</v>
      </c>
      <c r="L15" s="18">
        <v>1500</v>
      </c>
      <c r="M15" s="17">
        <v>1589.9</v>
      </c>
      <c r="N15" s="18">
        <v>1500</v>
      </c>
      <c r="O15" s="17">
        <v>2943.2</v>
      </c>
      <c r="P15" s="18">
        <v>1881.6666600000001</v>
      </c>
      <c r="Q15" s="112">
        <f t="shared" si="8"/>
        <v>8301.2999999999993</v>
      </c>
      <c r="R15" s="110">
        <f t="shared" si="9"/>
        <v>9614.9999800000005</v>
      </c>
      <c r="S15" s="17">
        <v>0</v>
      </c>
      <c r="T15" s="18"/>
      <c r="U15" s="135">
        <f t="shared" si="10"/>
        <v>8301.2999999999993</v>
      </c>
      <c r="V15" s="136">
        <f t="shared" si="10"/>
        <v>9614.9999800000005</v>
      </c>
      <c r="W15" s="47" t="s">
        <v>126</v>
      </c>
      <c r="X15" s="48">
        <v>8</v>
      </c>
      <c r="Y15" s="23" t="s">
        <v>8</v>
      </c>
      <c r="Z15" s="24"/>
    </row>
    <row r="16" spans="1:26" s="45" customFormat="1" ht="18.5" customHeight="1">
      <c r="A16" s="49">
        <f t="shared" si="11"/>
        <v>11</v>
      </c>
      <c r="B16" s="16" t="s">
        <v>16</v>
      </c>
      <c r="C16" s="17">
        <v>4236.1000000000004</v>
      </c>
      <c r="D16" s="18">
        <v>4500</v>
      </c>
      <c r="E16" s="17">
        <v>402.5</v>
      </c>
      <c r="F16" s="19">
        <v>166.66666000000001</v>
      </c>
      <c r="G16" s="20">
        <v>54.5</v>
      </c>
      <c r="H16" s="19">
        <v>66.666659999999993</v>
      </c>
      <c r="I16" s="20">
        <v>0</v>
      </c>
      <c r="J16" s="19"/>
      <c r="K16" s="17">
        <v>132</v>
      </c>
      <c r="L16" s="18">
        <v>1500</v>
      </c>
      <c r="M16" s="17">
        <v>0</v>
      </c>
      <c r="N16" s="18">
        <v>1500</v>
      </c>
      <c r="O16" s="17">
        <v>2026.1</v>
      </c>
      <c r="P16" s="18">
        <v>1881.6666600000001</v>
      </c>
      <c r="Q16" s="112">
        <f t="shared" si="8"/>
        <v>6851.2000000000007</v>
      </c>
      <c r="R16" s="110">
        <f t="shared" si="9"/>
        <v>9614.9999800000005</v>
      </c>
      <c r="S16" s="17">
        <v>0</v>
      </c>
      <c r="T16" s="18"/>
      <c r="U16" s="135">
        <f t="shared" ref="U16:V19" si="12">SUM(Q16+S16)</f>
        <v>6851.2000000000007</v>
      </c>
      <c r="V16" s="136">
        <f t="shared" si="12"/>
        <v>9614.9999800000005</v>
      </c>
      <c r="W16" s="47" t="s">
        <v>128</v>
      </c>
      <c r="X16" s="48">
        <v>8</v>
      </c>
      <c r="Y16" s="23" t="s">
        <v>8</v>
      </c>
      <c r="Z16" s="24"/>
    </row>
    <row r="17" spans="1:26" ht="18.5" customHeight="1">
      <c r="A17" s="49">
        <f t="shared" si="11"/>
        <v>12</v>
      </c>
      <c r="B17" s="55" t="s">
        <v>7</v>
      </c>
      <c r="C17" s="17">
        <v>5175.2</v>
      </c>
      <c r="D17" s="18">
        <v>4500</v>
      </c>
      <c r="E17" s="17">
        <v>0</v>
      </c>
      <c r="F17" s="19">
        <v>166.66666000000001</v>
      </c>
      <c r="G17" s="20">
        <v>0</v>
      </c>
      <c r="H17" s="19">
        <v>66.666659999999993</v>
      </c>
      <c r="I17" s="20">
        <v>0</v>
      </c>
      <c r="J17" s="19"/>
      <c r="K17" s="17">
        <v>1668.2</v>
      </c>
      <c r="L17" s="18">
        <v>1500</v>
      </c>
      <c r="M17" s="17">
        <v>5740.5</v>
      </c>
      <c r="N17" s="18">
        <v>1500</v>
      </c>
      <c r="O17" s="17">
        <v>2317.1999999999998</v>
      </c>
      <c r="P17" s="18">
        <v>1881.6666600000001</v>
      </c>
      <c r="Q17" s="112">
        <f>SUM(C17+E17+G17+I17+K17+M17+O17)</f>
        <v>14901.099999999999</v>
      </c>
      <c r="R17" s="110">
        <f>SUM(D17+F17+H17+J17+L17+N17+P17)</f>
        <v>9614.9999800000005</v>
      </c>
      <c r="S17" s="17">
        <v>0</v>
      </c>
      <c r="T17" s="18"/>
      <c r="U17" s="135">
        <f t="shared" si="12"/>
        <v>14901.099999999999</v>
      </c>
      <c r="V17" s="136">
        <f t="shared" si="12"/>
        <v>9614.9999800000005</v>
      </c>
      <c r="W17" s="47" t="s">
        <v>155</v>
      </c>
      <c r="X17" s="48">
        <v>8</v>
      </c>
      <c r="Y17" s="23" t="s">
        <v>8</v>
      </c>
      <c r="Z17" s="24"/>
    </row>
    <row r="18" spans="1:26" ht="18.5" customHeight="1">
      <c r="A18" s="25">
        <f t="shared" si="11"/>
        <v>13</v>
      </c>
      <c r="B18" s="26" t="s">
        <v>9</v>
      </c>
      <c r="C18" s="27">
        <v>5973.8</v>
      </c>
      <c r="D18" s="28">
        <v>4500</v>
      </c>
      <c r="E18" s="27">
        <v>0</v>
      </c>
      <c r="F18" s="29">
        <v>166.66666000000001</v>
      </c>
      <c r="G18" s="30">
        <v>22.8</v>
      </c>
      <c r="H18" s="29">
        <v>66.666659999999993</v>
      </c>
      <c r="I18" s="30">
        <v>0</v>
      </c>
      <c r="J18" s="29"/>
      <c r="K18" s="27">
        <v>3506.4</v>
      </c>
      <c r="L18" s="28">
        <v>1500</v>
      </c>
      <c r="M18" s="27">
        <v>1522.7</v>
      </c>
      <c r="N18" s="28">
        <v>1500</v>
      </c>
      <c r="O18" s="27">
        <v>2038.9</v>
      </c>
      <c r="P18" s="28">
        <v>1881.6666600000001</v>
      </c>
      <c r="Q18" s="268">
        <f>SUM(C18+E18+G18+I18+K18+M18+O18)</f>
        <v>13064.6</v>
      </c>
      <c r="R18" s="111">
        <f t="shared" ref="R18:R19" si="13">SUM(D18+F18+H18+J18+L18+N18+P18)</f>
        <v>9614.9999800000005</v>
      </c>
      <c r="S18" s="27">
        <v>0</v>
      </c>
      <c r="T18" s="28"/>
      <c r="U18" s="114">
        <f t="shared" si="12"/>
        <v>13064.6</v>
      </c>
      <c r="V18" s="118">
        <f t="shared" si="12"/>
        <v>9614.9999800000005</v>
      </c>
      <c r="W18" s="31" t="s">
        <v>155</v>
      </c>
      <c r="X18" s="32">
        <v>8</v>
      </c>
      <c r="Y18" s="33" t="s">
        <v>8</v>
      </c>
      <c r="Z18" s="34"/>
    </row>
    <row r="19" spans="1:26" ht="18.5" customHeight="1">
      <c r="A19" s="25">
        <f t="shared" si="11"/>
        <v>14</v>
      </c>
      <c r="B19" s="60" t="s">
        <v>10</v>
      </c>
      <c r="C19" s="27">
        <v>6051.2</v>
      </c>
      <c r="D19" s="28">
        <v>4500</v>
      </c>
      <c r="E19" s="27">
        <v>0</v>
      </c>
      <c r="F19" s="29">
        <v>166.66666000000001</v>
      </c>
      <c r="G19" s="30">
        <v>9.6</v>
      </c>
      <c r="H19" s="29">
        <v>66.666659999999993</v>
      </c>
      <c r="I19" s="30">
        <v>0</v>
      </c>
      <c r="J19" s="29"/>
      <c r="K19" s="27">
        <v>4566</v>
      </c>
      <c r="L19" s="28">
        <v>1500</v>
      </c>
      <c r="M19" s="27">
        <v>0</v>
      </c>
      <c r="N19" s="28">
        <v>1500</v>
      </c>
      <c r="O19" s="27">
        <v>727</v>
      </c>
      <c r="P19" s="28">
        <v>1881.6666600000001</v>
      </c>
      <c r="Q19" s="268">
        <f>SUM(C19+E19+G19+I19+K19+M19+O19)</f>
        <v>11353.8</v>
      </c>
      <c r="R19" s="111">
        <f t="shared" si="13"/>
        <v>9614.9999800000005</v>
      </c>
      <c r="S19" s="27">
        <v>0</v>
      </c>
      <c r="T19" s="28"/>
      <c r="U19" s="114">
        <f t="shared" si="12"/>
        <v>11353.8</v>
      </c>
      <c r="V19" s="118">
        <f t="shared" si="12"/>
        <v>9614.9999800000005</v>
      </c>
      <c r="W19" s="31" t="s">
        <v>136</v>
      </c>
      <c r="X19" s="32">
        <v>7</v>
      </c>
      <c r="Y19" s="33" t="s">
        <v>8</v>
      </c>
      <c r="Z19" s="34"/>
    </row>
    <row r="20" spans="1:26" ht="18.5" customHeight="1">
      <c r="A20" s="35" t="s">
        <v>11</v>
      </c>
      <c r="B20" s="36">
        <f>SUM(B12+1)</f>
        <v>46</v>
      </c>
      <c r="C20" s="37">
        <f t="shared" ref="C20:V20" si="14">SUM(C13:C19)</f>
        <v>31138.2</v>
      </c>
      <c r="D20" s="38">
        <f t="shared" si="14"/>
        <v>31500</v>
      </c>
      <c r="E20" s="37">
        <f t="shared" si="14"/>
        <v>411.7</v>
      </c>
      <c r="F20" s="38">
        <f t="shared" si="14"/>
        <v>1166.66662</v>
      </c>
      <c r="G20" s="37">
        <f t="shared" si="14"/>
        <v>96.1</v>
      </c>
      <c r="H20" s="38">
        <f t="shared" si="14"/>
        <v>466.66661999999991</v>
      </c>
      <c r="I20" s="37">
        <f t="shared" ref="I20:J20" si="15">SUM(I13:I19)</f>
        <v>0</v>
      </c>
      <c r="J20" s="38">
        <f t="shared" si="15"/>
        <v>0</v>
      </c>
      <c r="K20" s="37">
        <f t="shared" si="14"/>
        <v>9872.6</v>
      </c>
      <c r="L20" s="38">
        <f t="shared" si="14"/>
        <v>10500</v>
      </c>
      <c r="M20" s="37">
        <f t="shared" si="14"/>
        <v>13148.7</v>
      </c>
      <c r="N20" s="38">
        <f t="shared" si="14"/>
        <v>10500</v>
      </c>
      <c r="O20" s="37">
        <f t="shared" si="14"/>
        <v>12876.499999999998</v>
      </c>
      <c r="P20" s="38">
        <f t="shared" si="14"/>
        <v>13171.666620000002</v>
      </c>
      <c r="Q20" s="37">
        <f t="shared" si="14"/>
        <v>67543.799999999988</v>
      </c>
      <c r="R20" s="38">
        <f t="shared" si="14"/>
        <v>67304.999860000011</v>
      </c>
      <c r="S20" s="37">
        <f t="shared" si="14"/>
        <v>0</v>
      </c>
      <c r="T20" s="38">
        <f t="shared" si="14"/>
        <v>0</v>
      </c>
      <c r="U20" s="37">
        <f t="shared" si="14"/>
        <v>67543.799999999988</v>
      </c>
      <c r="V20" s="38">
        <f t="shared" si="14"/>
        <v>67304.999860000011</v>
      </c>
      <c r="W20" s="41" t="s">
        <v>12</v>
      </c>
      <c r="X20" s="42">
        <f>SUM(X13:X19)/7</f>
        <v>7.8571428571428568</v>
      </c>
      <c r="Y20" s="43" t="s">
        <v>8</v>
      </c>
      <c r="Z20" s="44"/>
    </row>
    <row r="21" spans="1:26" ht="18.5" customHeight="1">
      <c r="A21" s="46">
        <f>SUM(A19+1)</f>
        <v>15</v>
      </c>
      <c r="B21" s="16" t="s">
        <v>13</v>
      </c>
      <c r="C21" s="51">
        <v>1665.9</v>
      </c>
      <c r="D21" s="18">
        <v>4500</v>
      </c>
      <c r="E21" s="51">
        <v>0</v>
      </c>
      <c r="F21" s="19">
        <v>166.66666000000001</v>
      </c>
      <c r="G21" s="20">
        <v>0</v>
      </c>
      <c r="H21" s="19">
        <v>66.666659999999993</v>
      </c>
      <c r="I21" s="20">
        <v>0</v>
      </c>
      <c r="J21" s="19"/>
      <c r="K21" s="17">
        <v>0</v>
      </c>
      <c r="L21" s="18">
        <v>1500</v>
      </c>
      <c r="M21" s="17">
        <v>1237.9000000000001</v>
      </c>
      <c r="N21" s="18">
        <v>1500</v>
      </c>
      <c r="O21" s="17">
        <v>1293.9000000000001</v>
      </c>
      <c r="P21" s="18">
        <v>1881.6666600000001</v>
      </c>
      <c r="Q21" s="112">
        <f t="shared" ref="Q21:Q24" si="16">SUM(C21+E21+G21+I21+K21+M21+O21)</f>
        <v>4197.7000000000007</v>
      </c>
      <c r="R21" s="110">
        <f t="shared" ref="R21:R24" si="17">SUM(D21+F21+H21+J21+L21+N21+P21)</f>
        <v>9614.9999800000005</v>
      </c>
      <c r="S21" s="17">
        <v>0</v>
      </c>
      <c r="T21" s="18"/>
      <c r="U21" s="135">
        <f t="shared" ref="U21:V27" si="18">SUM(Q21+S21)</f>
        <v>4197.7000000000007</v>
      </c>
      <c r="V21" s="136">
        <f t="shared" si="18"/>
        <v>9614.9999800000005</v>
      </c>
      <c r="W21" s="47" t="s">
        <v>155</v>
      </c>
      <c r="X21" s="48">
        <v>8</v>
      </c>
      <c r="Y21" s="23" t="s">
        <v>8</v>
      </c>
      <c r="Z21" s="24"/>
    </row>
    <row r="22" spans="1:26" ht="18.5" customHeight="1">
      <c r="A22" s="49">
        <f>SUM(A21+1)</f>
        <v>16</v>
      </c>
      <c r="B22" s="16" t="s">
        <v>14</v>
      </c>
      <c r="C22" s="17">
        <v>2680.5</v>
      </c>
      <c r="D22" s="18">
        <v>4500</v>
      </c>
      <c r="E22" s="17">
        <v>0</v>
      </c>
      <c r="F22" s="19">
        <v>166.66666000000001</v>
      </c>
      <c r="G22" s="20">
        <v>0</v>
      </c>
      <c r="H22" s="19">
        <v>66.666659999999993</v>
      </c>
      <c r="I22" s="20">
        <v>0</v>
      </c>
      <c r="J22" s="19"/>
      <c r="K22" s="17">
        <v>0</v>
      </c>
      <c r="L22" s="18">
        <v>1500</v>
      </c>
      <c r="M22" s="17">
        <v>0</v>
      </c>
      <c r="N22" s="18">
        <v>1500</v>
      </c>
      <c r="O22" s="17">
        <v>2612.3000000000002</v>
      </c>
      <c r="P22" s="18">
        <v>1881.6666600000001</v>
      </c>
      <c r="Q22" s="112">
        <f t="shared" si="16"/>
        <v>5292.8</v>
      </c>
      <c r="R22" s="110">
        <f t="shared" si="17"/>
        <v>9614.9999800000005</v>
      </c>
      <c r="S22" s="17">
        <v>0</v>
      </c>
      <c r="T22" s="18"/>
      <c r="U22" s="135">
        <f t="shared" si="18"/>
        <v>5292.8</v>
      </c>
      <c r="V22" s="136">
        <f t="shared" si="18"/>
        <v>9614.9999800000005</v>
      </c>
      <c r="W22" s="47" t="s">
        <v>155</v>
      </c>
      <c r="X22" s="48">
        <v>8</v>
      </c>
      <c r="Y22" s="23" t="s">
        <v>8</v>
      </c>
      <c r="Z22" s="24"/>
    </row>
    <row r="23" spans="1:26" ht="18.5" customHeight="1">
      <c r="A23" s="49">
        <f t="shared" ref="A23:A27" si="19">SUM(A22+1)</f>
        <v>17</v>
      </c>
      <c r="B23" s="16" t="s">
        <v>15</v>
      </c>
      <c r="C23" s="17">
        <v>4887.8999999999996</v>
      </c>
      <c r="D23" s="18">
        <v>4500</v>
      </c>
      <c r="E23" s="17">
        <v>0</v>
      </c>
      <c r="F23" s="19">
        <v>166.66666000000001</v>
      </c>
      <c r="G23" s="20">
        <v>0</v>
      </c>
      <c r="H23" s="19">
        <v>66.666659999999993</v>
      </c>
      <c r="I23" s="20">
        <v>0</v>
      </c>
      <c r="J23" s="19"/>
      <c r="K23" s="17">
        <v>51.4</v>
      </c>
      <c r="L23" s="18">
        <v>1500</v>
      </c>
      <c r="M23" s="17">
        <v>2872.8</v>
      </c>
      <c r="N23" s="18">
        <v>1500</v>
      </c>
      <c r="O23" s="17">
        <v>2843.4</v>
      </c>
      <c r="P23" s="18">
        <v>1881.6666600000001</v>
      </c>
      <c r="Q23" s="112">
        <f t="shared" si="16"/>
        <v>10655.5</v>
      </c>
      <c r="R23" s="110">
        <f t="shared" si="17"/>
        <v>9614.9999800000005</v>
      </c>
      <c r="S23" s="17">
        <v>0</v>
      </c>
      <c r="T23" s="18"/>
      <c r="U23" s="135">
        <f t="shared" si="18"/>
        <v>10655.5</v>
      </c>
      <c r="V23" s="136">
        <f t="shared" si="18"/>
        <v>9614.9999800000005</v>
      </c>
      <c r="W23" s="47" t="s">
        <v>126</v>
      </c>
      <c r="X23" s="48">
        <v>8</v>
      </c>
      <c r="Y23" s="23" t="s">
        <v>8</v>
      </c>
      <c r="Z23" s="24"/>
    </row>
    <row r="24" spans="1:26" s="45" customFormat="1" ht="18.5" customHeight="1">
      <c r="A24" s="49">
        <f t="shared" si="19"/>
        <v>18</v>
      </c>
      <c r="B24" s="16" t="s">
        <v>16</v>
      </c>
      <c r="C24" s="17">
        <v>4199.8</v>
      </c>
      <c r="D24" s="18">
        <v>4500</v>
      </c>
      <c r="E24" s="17">
        <v>0</v>
      </c>
      <c r="F24" s="19">
        <v>166.66666000000001</v>
      </c>
      <c r="G24" s="20">
        <v>25.5</v>
      </c>
      <c r="H24" s="19">
        <v>66.666659999999993</v>
      </c>
      <c r="I24" s="20">
        <v>0</v>
      </c>
      <c r="J24" s="19"/>
      <c r="K24" s="17">
        <v>1253.6500000000001</v>
      </c>
      <c r="L24" s="18">
        <v>1500</v>
      </c>
      <c r="M24" s="17">
        <v>2340.9</v>
      </c>
      <c r="N24" s="18">
        <v>1500</v>
      </c>
      <c r="O24" s="17">
        <v>1913.4</v>
      </c>
      <c r="P24" s="18">
        <v>1881.6666600000001</v>
      </c>
      <c r="Q24" s="112">
        <f t="shared" si="16"/>
        <v>9733.25</v>
      </c>
      <c r="R24" s="110">
        <f t="shared" si="17"/>
        <v>9614.9999800000005</v>
      </c>
      <c r="S24" s="17">
        <v>0</v>
      </c>
      <c r="T24" s="18"/>
      <c r="U24" s="135">
        <f t="shared" si="18"/>
        <v>9733.25</v>
      </c>
      <c r="V24" s="136">
        <f t="shared" si="18"/>
        <v>9614.9999800000005</v>
      </c>
      <c r="W24" s="47" t="s">
        <v>126</v>
      </c>
      <c r="X24" s="48">
        <v>6</v>
      </c>
      <c r="Y24" s="23" t="s">
        <v>8</v>
      </c>
      <c r="Z24" s="24"/>
    </row>
    <row r="25" spans="1:26" ht="18.5" customHeight="1">
      <c r="A25" s="49">
        <f t="shared" si="19"/>
        <v>19</v>
      </c>
      <c r="B25" s="16" t="s">
        <v>7</v>
      </c>
      <c r="C25" s="17">
        <v>5449.5</v>
      </c>
      <c r="D25" s="18">
        <v>4500</v>
      </c>
      <c r="E25" s="17">
        <v>0</v>
      </c>
      <c r="F25" s="19">
        <v>166.66666000000001</v>
      </c>
      <c r="G25" s="20">
        <v>12.1</v>
      </c>
      <c r="H25" s="19">
        <v>66.666659999999993</v>
      </c>
      <c r="I25" s="20">
        <v>0</v>
      </c>
      <c r="J25" s="19"/>
      <c r="K25" s="17">
        <v>1908.8</v>
      </c>
      <c r="L25" s="18">
        <v>1500</v>
      </c>
      <c r="M25" s="17">
        <v>977.6</v>
      </c>
      <c r="N25" s="18">
        <v>1500</v>
      </c>
      <c r="O25" s="17">
        <v>1174.8</v>
      </c>
      <c r="P25" s="18">
        <v>1881.6666600000001</v>
      </c>
      <c r="Q25" s="112">
        <f>SUM(C25+E25+G25+I25+K25+M25+O25)</f>
        <v>9522.7999999999993</v>
      </c>
      <c r="R25" s="110">
        <f>SUM(D25+F25+H25+J25+L25+N25+P25)</f>
        <v>9614.9999800000005</v>
      </c>
      <c r="S25" s="17">
        <v>0</v>
      </c>
      <c r="T25" s="18"/>
      <c r="U25" s="135">
        <f t="shared" si="18"/>
        <v>9522.7999999999993</v>
      </c>
      <c r="V25" s="136">
        <f t="shared" si="18"/>
        <v>9614.9999800000005</v>
      </c>
      <c r="W25" s="47" t="s">
        <v>126</v>
      </c>
      <c r="X25" s="48">
        <v>5</v>
      </c>
      <c r="Y25" s="23" t="s">
        <v>8</v>
      </c>
      <c r="Z25" s="24"/>
    </row>
    <row r="26" spans="1:26" ht="18.5" customHeight="1">
      <c r="A26" s="25">
        <f t="shared" si="19"/>
        <v>20</v>
      </c>
      <c r="B26" s="26" t="s">
        <v>9</v>
      </c>
      <c r="C26" s="27">
        <v>6244.7</v>
      </c>
      <c r="D26" s="28">
        <v>4500</v>
      </c>
      <c r="E26" s="27">
        <v>0</v>
      </c>
      <c r="F26" s="29">
        <v>166.66666000000001</v>
      </c>
      <c r="G26" s="30">
        <v>23.5</v>
      </c>
      <c r="H26" s="29">
        <v>66.666659999999993</v>
      </c>
      <c r="I26" s="30">
        <v>0</v>
      </c>
      <c r="J26" s="29"/>
      <c r="K26" s="27">
        <v>2602.6</v>
      </c>
      <c r="L26" s="28">
        <v>1500</v>
      </c>
      <c r="M26" s="27">
        <v>0</v>
      </c>
      <c r="N26" s="18">
        <v>1500</v>
      </c>
      <c r="O26" s="27">
        <v>3334.5</v>
      </c>
      <c r="P26" s="28">
        <v>1881.6666600000001</v>
      </c>
      <c r="Q26" s="268">
        <f>SUM(C26+E26+G26+I26+K26+M26+O26)</f>
        <v>12205.3</v>
      </c>
      <c r="R26" s="111">
        <f t="shared" ref="R26:R27" si="20">SUM(D26+F26+H26+J26+L26+N26+P26)</f>
        <v>9614.9999800000005</v>
      </c>
      <c r="S26" s="27">
        <v>0</v>
      </c>
      <c r="T26" s="28"/>
      <c r="U26" s="114">
        <f t="shared" si="18"/>
        <v>12205.3</v>
      </c>
      <c r="V26" s="118">
        <f t="shared" si="18"/>
        <v>9614.9999800000005</v>
      </c>
      <c r="W26" s="31" t="s">
        <v>126</v>
      </c>
      <c r="X26" s="32">
        <v>5</v>
      </c>
      <c r="Y26" s="33" t="s">
        <v>8</v>
      </c>
      <c r="Z26" s="34"/>
    </row>
    <row r="27" spans="1:26" ht="18.5" customHeight="1">
      <c r="A27" s="25">
        <f t="shared" si="19"/>
        <v>21</v>
      </c>
      <c r="B27" s="26" t="s">
        <v>10</v>
      </c>
      <c r="C27" s="27">
        <v>7352.7</v>
      </c>
      <c r="D27" s="28">
        <v>4500</v>
      </c>
      <c r="E27" s="27">
        <v>0</v>
      </c>
      <c r="F27" s="29">
        <v>166.66666000000001</v>
      </c>
      <c r="G27" s="30">
        <v>0</v>
      </c>
      <c r="H27" s="29">
        <v>66.666659999999993</v>
      </c>
      <c r="I27" s="30">
        <v>0</v>
      </c>
      <c r="J27" s="29"/>
      <c r="K27" s="27">
        <v>2383</v>
      </c>
      <c r="L27" s="28">
        <v>1500</v>
      </c>
      <c r="M27" s="27">
        <v>0</v>
      </c>
      <c r="N27" s="18">
        <v>1500</v>
      </c>
      <c r="O27" s="27">
        <v>1040.3</v>
      </c>
      <c r="P27" s="28">
        <v>1881.6666600000001</v>
      </c>
      <c r="Q27" s="268">
        <f>SUM(C27+E27+G27+I27+K27+M27+O27)</f>
        <v>10776</v>
      </c>
      <c r="R27" s="111">
        <f t="shared" si="20"/>
        <v>9614.9999800000005</v>
      </c>
      <c r="S27" s="27">
        <v>0</v>
      </c>
      <c r="T27" s="28"/>
      <c r="U27" s="114">
        <f t="shared" si="18"/>
        <v>10776</v>
      </c>
      <c r="V27" s="118">
        <f t="shared" si="18"/>
        <v>9614.9999800000005</v>
      </c>
      <c r="W27" s="31" t="s">
        <v>126</v>
      </c>
      <c r="X27" s="32">
        <v>5</v>
      </c>
      <c r="Y27" s="33" t="s">
        <v>8</v>
      </c>
      <c r="Z27" s="34"/>
    </row>
    <row r="28" spans="1:26" ht="18.5" customHeight="1">
      <c r="A28" s="35" t="s">
        <v>11</v>
      </c>
      <c r="B28" s="36">
        <f>SUM(B20+1)</f>
        <v>47</v>
      </c>
      <c r="C28" s="37">
        <f t="shared" ref="C28:V28" si="21">SUM(C21:C27)</f>
        <v>32481</v>
      </c>
      <c r="D28" s="38">
        <f t="shared" si="21"/>
        <v>31500</v>
      </c>
      <c r="E28" s="37">
        <f t="shared" si="21"/>
        <v>0</v>
      </c>
      <c r="F28" s="39">
        <f t="shared" si="21"/>
        <v>1166.66662</v>
      </c>
      <c r="G28" s="40">
        <f t="shared" si="21"/>
        <v>61.1</v>
      </c>
      <c r="H28" s="39">
        <f t="shared" si="21"/>
        <v>466.66661999999991</v>
      </c>
      <c r="I28" s="40">
        <f t="shared" ref="I28:J28" si="22">SUM(I21:I27)</f>
        <v>0</v>
      </c>
      <c r="J28" s="39">
        <f t="shared" si="22"/>
        <v>0</v>
      </c>
      <c r="K28" s="37">
        <f t="shared" si="21"/>
        <v>8199.4500000000007</v>
      </c>
      <c r="L28" s="38">
        <f t="shared" si="21"/>
        <v>10500</v>
      </c>
      <c r="M28" s="37">
        <f t="shared" si="21"/>
        <v>7429.2000000000007</v>
      </c>
      <c r="N28" s="38">
        <f t="shared" si="21"/>
        <v>10500</v>
      </c>
      <c r="O28" s="37">
        <f t="shared" si="21"/>
        <v>14212.599999999999</v>
      </c>
      <c r="P28" s="38">
        <f t="shared" si="21"/>
        <v>13171.666620000002</v>
      </c>
      <c r="Q28" s="37">
        <f t="shared" si="21"/>
        <v>62383.350000000006</v>
      </c>
      <c r="R28" s="38">
        <f t="shared" si="21"/>
        <v>67304.999860000011</v>
      </c>
      <c r="S28" s="37">
        <f t="shared" si="21"/>
        <v>0</v>
      </c>
      <c r="T28" s="38">
        <f t="shared" si="21"/>
        <v>0</v>
      </c>
      <c r="U28" s="37">
        <f t="shared" si="21"/>
        <v>62383.350000000006</v>
      </c>
      <c r="V28" s="38">
        <f t="shared" si="21"/>
        <v>67304.999860000011</v>
      </c>
      <c r="W28" s="41" t="s">
        <v>12</v>
      </c>
      <c r="X28" s="42">
        <f>SUM(X21:X27)/7</f>
        <v>6.4285714285714288</v>
      </c>
      <c r="Y28" s="43" t="s">
        <v>8</v>
      </c>
      <c r="Z28" s="44"/>
    </row>
    <row r="29" spans="1:26" ht="18.5" customHeight="1">
      <c r="A29" s="46">
        <f>SUM(A27+1)</f>
        <v>22</v>
      </c>
      <c r="B29" s="16" t="s">
        <v>13</v>
      </c>
      <c r="C29" s="17">
        <v>2416.3000000000002</v>
      </c>
      <c r="D29" s="18">
        <v>4500</v>
      </c>
      <c r="E29" s="17">
        <v>0</v>
      </c>
      <c r="F29" s="19">
        <v>166.66666000000001</v>
      </c>
      <c r="G29" s="20">
        <v>0</v>
      </c>
      <c r="H29" s="19">
        <v>66.666659999999993</v>
      </c>
      <c r="I29" s="20">
        <v>0</v>
      </c>
      <c r="J29" s="19"/>
      <c r="K29" s="17">
        <v>286</v>
      </c>
      <c r="L29" s="18">
        <v>1500</v>
      </c>
      <c r="M29" s="17">
        <v>0</v>
      </c>
      <c r="N29" s="18">
        <v>1500</v>
      </c>
      <c r="O29" s="17">
        <v>1800.3</v>
      </c>
      <c r="P29" s="18">
        <v>1881.6666600000001</v>
      </c>
      <c r="Q29" s="112">
        <f t="shared" ref="Q29:Q32" si="23">SUM(C29+E29+G29+I29+K29+M29+O29)</f>
        <v>4502.6000000000004</v>
      </c>
      <c r="R29" s="110">
        <f t="shared" ref="R29:R32" si="24">SUM(D29+F29+H29+J29+L29+N29+P29)</f>
        <v>9614.9999800000005</v>
      </c>
      <c r="S29" s="17">
        <v>0</v>
      </c>
      <c r="T29" s="18"/>
      <c r="U29" s="135">
        <f t="shared" ref="U29:V35" si="25">SUM(Q29+S29)</f>
        <v>4502.6000000000004</v>
      </c>
      <c r="V29" s="136">
        <f t="shared" si="25"/>
        <v>9614.9999800000005</v>
      </c>
      <c r="W29" s="52" t="s">
        <v>126</v>
      </c>
      <c r="X29" s="53">
        <v>4</v>
      </c>
      <c r="Y29" s="23" t="s">
        <v>8</v>
      </c>
      <c r="Z29" s="24"/>
    </row>
    <row r="30" spans="1:26" ht="18.5" customHeight="1">
      <c r="A30" s="49">
        <f>SUM(A29+1)</f>
        <v>23</v>
      </c>
      <c r="B30" s="16" t="s">
        <v>14</v>
      </c>
      <c r="C30" s="17">
        <v>6043.1</v>
      </c>
      <c r="D30" s="18">
        <v>4500</v>
      </c>
      <c r="E30" s="17">
        <v>0</v>
      </c>
      <c r="F30" s="19">
        <v>166.66666000000001</v>
      </c>
      <c r="G30" s="20">
        <v>62.1</v>
      </c>
      <c r="H30" s="19">
        <v>66.666659999999993</v>
      </c>
      <c r="I30" s="20">
        <v>0</v>
      </c>
      <c r="J30" s="19"/>
      <c r="K30" s="17">
        <v>3795.8</v>
      </c>
      <c r="L30" s="18">
        <v>1500</v>
      </c>
      <c r="M30" s="17">
        <v>1526.3</v>
      </c>
      <c r="N30" s="18">
        <v>1500</v>
      </c>
      <c r="O30" s="17">
        <v>3094.4</v>
      </c>
      <c r="P30" s="18">
        <v>1881.6666600000001</v>
      </c>
      <c r="Q30" s="112">
        <f t="shared" si="23"/>
        <v>14521.699999999999</v>
      </c>
      <c r="R30" s="110">
        <f t="shared" si="24"/>
        <v>9614.9999800000005</v>
      </c>
      <c r="S30" s="17">
        <v>0</v>
      </c>
      <c r="T30" s="18"/>
      <c r="U30" s="135">
        <f t="shared" si="25"/>
        <v>14521.699999999999</v>
      </c>
      <c r="V30" s="136">
        <f t="shared" si="25"/>
        <v>9614.9999800000005</v>
      </c>
      <c r="W30" s="47" t="s">
        <v>126</v>
      </c>
      <c r="X30" s="48">
        <v>4</v>
      </c>
      <c r="Y30" s="23" t="s">
        <v>8</v>
      </c>
      <c r="Z30" s="24"/>
    </row>
    <row r="31" spans="1:26" ht="18.5" customHeight="1">
      <c r="A31" s="49">
        <f t="shared" ref="A31:A35" si="26">SUM(A30+1)</f>
        <v>24</v>
      </c>
      <c r="B31" s="16" t="s">
        <v>15</v>
      </c>
      <c r="C31" s="17">
        <v>5963</v>
      </c>
      <c r="D31" s="18">
        <v>4500</v>
      </c>
      <c r="E31" s="17">
        <v>0</v>
      </c>
      <c r="F31" s="19">
        <v>166.66666000000001</v>
      </c>
      <c r="G31" s="20">
        <v>10</v>
      </c>
      <c r="H31" s="19">
        <v>66.666659999999993</v>
      </c>
      <c r="I31" s="20">
        <v>0</v>
      </c>
      <c r="J31" s="19"/>
      <c r="K31" s="17">
        <v>0</v>
      </c>
      <c r="L31" s="18">
        <v>1500</v>
      </c>
      <c r="M31" s="17">
        <v>648</v>
      </c>
      <c r="N31" s="18">
        <v>1500</v>
      </c>
      <c r="O31" s="17">
        <v>2789.9</v>
      </c>
      <c r="P31" s="18">
        <v>1881.6666600000001</v>
      </c>
      <c r="Q31" s="112">
        <f t="shared" si="23"/>
        <v>9410.9</v>
      </c>
      <c r="R31" s="110">
        <f t="shared" si="24"/>
        <v>9614.9999800000005</v>
      </c>
      <c r="S31" s="17">
        <v>0</v>
      </c>
      <c r="T31" s="18"/>
      <c r="U31" s="135">
        <f t="shared" si="25"/>
        <v>9410.9</v>
      </c>
      <c r="V31" s="136">
        <f t="shared" si="25"/>
        <v>9614.9999800000005</v>
      </c>
      <c r="W31" s="47" t="s">
        <v>126</v>
      </c>
      <c r="X31" s="48">
        <v>4</v>
      </c>
      <c r="Y31" s="23" t="s">
        <v>8</v>
      </c>
      <c r="Z31" s="24"/>
    </row>
    <row r="32" spans="1:26" ht="18.5" customHeight="1">
      <c r="A32" s="49">
        <f t="shared" si="26"/>
        <v>25</v>
      </c>
      <c r="B32" s="16" t="s">
        <v>16</v>
      </c>
      <c r="C32" s="17">
        <v>2965.5</v>
      </c>
      <c r="D32" s="18">
        <v>4500</v>
      </c>
      <c r="E32" s="17">
        <v>0</v>
      </c>
      <c r="F32" s="19">
        <v>166.66666000000001</v>
      </c>
      <c r="G32" s="20">
        <v>0</v>
      </c>
      <c r="H32" s="19">
        <v>66.666659999999993</v>
      </c>
      <c r="I32" s="20">
        <v>0</v>
      </c>
      <c r="J32" s="19"/>
      <c r="K32" s="17">
        <v>0</v>
      </c>
      <c r="L32" s="18">
        <v>1500</v>
      </c>
      <c r="M32" s="17">
        <v>5528.6</v>
      </c>
      <c r="N32" s="18">
        <v>1500</v>
      </c>
      <c r="O32" s="17">
        <v>1105.0999999999999</v>
      </c>
      <c r="P32" s="18">
        <v>1881.6666600000001</v>
      </c>
      <c r="Q32" s="112">
        <f t="shared" si="23"/>
        <v>9599.2000000000007</v>
      </c>
      <c r="R32" s="110">
        <f t="shared" si="24"/>
        <v>9614.9999800000005</v>
      </c>
      <c r="S32" s="17">
        <v>0</v>
      </c>
      <c r="T32" s="18"/>
      <c r="U32" s="135">
        <f t="shared" si="25"/>
        <v>9599.2000000000007</v>
      </c>
      <c r="V32" s="136">
        <f t="shared" si="25"/>
        <v>9614.9999800000005</v>
      </c>
      <c r="W32" s="47" t="s">
        <v>126</v>
      </c>
      <c r="X32" s="48">
        <v>3</v>
      </c>
      <c r="Y32" s="23" t="s">
        <v>8</v>
      </c>
      <c r="Z32" s="24"/>
    </row>
    <row r="33" spans="1:26" ht="18.5" customHeight="1">
      <c r="A33" s="49">
        <f t="shared" si="26"/>
        <v>26</v>
      </c>
      <c r="B33" s="16" t="s">
        <v>7</v>
      </c>
      <c r="C33" s="17">
        <v>6465</v>
      </c>
      <c r="D33" s="18">
        <v>4500</v>
      </c>
      <c r="E33" s="17">
        <v>0</v>
      </c>
      <c r="F33" s="19">
        <v>166.66666000000001</v>
      </c>
      <c r="G33" s="20">
        <v>32.4</v>
      </c>
      <c r="H33" s="19">
        <v>66.666659999999993</v>
      </c>
      <c r="I33" s="20">
        <v>0</v>
      </c>
      <c r="J33" s="19"/>
      <c r="K33" s="17">
        <v>2171.9</v>
      </c>
      <c r="L33" s="18">
        <v>1500</v>
      </c>
      <c r="M33" s="17">
        <v>3317.05</v>
      </c>
      <c r="N33" s="18">
        <v>1500</v>
      </c>
      <c r="O33" s="17">
        <v>571.5</v>
      </c>
      <c r="P33" s="18">
        <v>1881.6666600000001</v>
      </c>
      <c r="Q33" s="112">
        <f>SUM(C33+E33+G33+I33+K33+M33+O33)</f>
        <v>12557.849999999999</v>
      </c>
      <c r="R33" s="110">
        <f>SUM(D33+F33+H33+J33+L33+N33+P33)</f>
        <v>9614.9999800000005</v>
      </c>
      <c r="S33" s="17">
        <v>0</v>
      </c>
      <c r="T33" s="18"/>
      <c r="U33" s="135">
        <f t="shared" si="25"/>
        <v>12557.849999999999</v>
      </c>
      <c r="V33" s="136">
        <f t="shared" si="25"/>
        <v>9614.9999800000005</v>
      </c>
      <c r="W33" s="47" t="s">
        <v>126</v>
      </c>
      <c r="X33" s="48">
        <v>3</v>
      </c>
      <c r="Y33" s="23" t="s">
        <v>8</v>
      </c>
      <c r="Z33" s="24"/>
    </row>
    <row r="34" spans="1:26" ht="18.5" customHeight="1">
      <c r="A34" s="25">
        <f t="shared" si="26"/>
        <v>27</v>
      </c>
      <c r="B34" s="26" t="s">
        <v>9</v>
      </c>
      <c r="C34" s="27">
        <v>6971.4</v>
      </c>
      <c r="D34" s="28">
        <v>4500</v>
      </c>
      <c r="E34" s="27">
        <v>0</v>
      </c>
      <c r="F34" s="29">
        <v>166.66666000000001</v>
      </c>
      <c r="G34" s="30">
        <v>0</v>
      </c>
      <c r="H34" s="29">
        <v>66.666659999999993</v>
      </c>
      <c r="I34" s="30">
        <v>0</v>
      </c>
      <c r="J34" s="29"/>
      <c r="K34" s="27">
        <v>5842.5</v>
      </c>
      <c r="L34" s="28">
        <v>1500</v>
      </c>
      <c r="M34" s="27">
        <v>0</v>
      </c>
      <c r="N34" s="28">
        <v>1500</v>
      </c>
      <c r="O34" s="27">
        <v>2332.8000000000002</v>
      </c>
      <c r="P34" s="28">
        <v>1881.6666600000001</v>
      </c>
      <c r="Q34" s="268">
        <f>SUM(C34+E34+G34+I34+K34+M34+O34)</f>
        <v>15146.7</v>
      </c>
      <c r="R34" s="111">
        <f t="shared" ref="R34:R35" si="27">SUM(D34+F34+H34+J34+L34+N34+P34)</f>
        <v>9614.9999800000005</v>
      </c>
      <c r="S34" s="27">
        <v>0</v>
      </c>
      <c r="T34" s="28"/>
      <c r="U34" s="114">
        <f t="shared" si="25"/>
        <v>15146.7</v>
      </c>
      <c r="V34" s="118">
        <f t="shared" si="25"/>
        <v>9614.9999800000005</v>
      </c>
      <c r="W34" s="31" t="s">
        <v>126</v>
      </c>
      <c r="X34" s="32">
        <v>3</v>
      </c>
      <c r="Y34" s="33" t="s">
        <v>8</v>
      </c>
      <c r="Z34" s="34"/>
    </row>
    <row r="35" spans="1:26" ht="18.5" customHeight="1">
      <c r="A35" s="25">
        <f t="shared" si="26"/>
        <v>28</v>
      </c>
      <c r="B35" s="26" t="s">
        <v>10</v>
      </c>
      <c r="C35" s="27">
        <v>4825</v>
      </c>
      <c r="D35" s="28">
        <v>4500</v>
      </c>
      <c r="E35" s="27">
        <v>0</v>
      </c>
      <c r="F35" s="29">
        <v>166.66666000000001</v>
      </c>
      <c r="G35" s="30">
        <v>0</v>
      </c>
      <c r="H35" s="29">
        <v>66.666659999999993</v>
      </c>
      <c r="I35" s="30">
        <v>0</v>
      </c>
      <c r="J35" s="29"/>
      <c r="K35" s="27">
        <v>1032</v>
      </c>
      <c r="L35" s="28">
        <v>1500</v>
      </c>
      <c r="M35" s="27">
        <v>0</v>
      </c>
      <c r="N35" s="28">
        <v>1500</v>
      </c>
      <c r="O35" s="27">
        <v>107.55</v>
      </c>
      <c r="P35" s="28">
        <v>1881.6666600000001</v>
      </c>
      <c r="Q35" s="268">
        <f>SUM(C35+E35+G35+I35+K35+M35+O35)</f>
        <v>5964.55</v>
      </c>
      <c r="R35" s="111">
        <f t="shared" si="27"/>
        <v>9614.9999800000005</v>
      </c>
      <c r="S35" s="27">
        <v>0</v>
      </c>
      <c r="T35" s="28"/>
      <c r="U35" s="114">
        <f t="shared" si="25"/>
        <v>5964.55</v>
      </c>
      <c r="V35" s="118">
        <f t="shared" si="25"/>
        <v>9614.9999800000005</v>
      </c>
      <c r="W35" s="31" t="s">
        <v>129</v>
      </c>
      <c r="X35" s="32">
        <v>0</v>
      </c>
      <c r="Y35" s="33" t="s">
        <v>8</v>
      </c>
      <c r="Z35" s="34"/>
    </row>
    <row r="36" spans="1:26" ht="18.5" customHeight="1">
      <c r="A36" s="35" t="s">
        <v>11</v>
      </c>
      <c r="B36" s="36">
        <f>SUM(B28+1)</f>
        <v>48</v>
      </c>
      <c r="C36" s="37">
        <f t="shared" ref="C36:V36" si="28">SUM(C29:C35)</f>
        <v>35649.300000000003</v>
      </c>
      <c r="D36" s="38">
        <f t="shared" si="28"/>
        <v>31500</v>
      </c>
      <c r="E36" s="37">
        <f t="shared" si="28"/>
        <v>0</v>
      </c>
      <c r="F36" s="39">
        <f t="shared" si="28"/>
        <v>1166.66662</v>
      </c>
      <c r="G36" s="40">
        <f t="shared" si="28"/>
        <v>104.5</v>
      </c>
      <c r="H36" s="39">
        <f t="shared" si="28"/>
        <v>466.66661999999991</v>
      </c>
      <c r="I36" s="40">
        <f t="shared" ref="I36:J36" si="29">SUM(I29:I35)</f>
        <v>0</v>
      </c>
      <c r="J36" s="39">
        <f t="shared" si="29"/>
        <v>0</v>
      </c>
      <c r="K36" s="37">
        <f t="shared" si="28"/>
        <v>13128.2</v>
      </c>
      <c r="L36" s="38">
        <f t="shared" si="28"/>
        <v>10500</v>
      </c>
      <c r="M36" s="37">
        <f t="shared" si="28"/>
        <v>11019.95</v>
      </c>
      <c r="N36" s="38">
        <f t="shared" si="28"/>
        <v>10500</v>
      </c>
      <c r="O36" s="37">
        <f t="shared" si="28"/>
        <v>11801.55</v>
      </c>
      <c r="P36" s="38">
        <f t="shared" si="28"/>
        <v>13171.666620000002</v>
      </c>
      <c r="Q36" s="37">
        <f t="shared" si="28"/>
        <v>71703.5</v>
      </c>
      <c r="R36" s="38">
        <f t="shared" si="28"/>
        <v>67304.999860000011</v>
      </c>
      <c r="S36" s="37">
        <f t="shared" si="28"/>
        <v>0</v>
      </c>
      <c r="T36" s="38">
        <f t="shared" si="28"/>
        <v>0</v>
      </c>
      <c r="U36" s="37">
        <f t="shared" si="28"/>
        <v>71703.5</v>
      </c>
      <c r="V36" s="38">
        <f t="shared" si="28"/>
        <v>67304.999860000011</v>
      </c>
      <c r="W36" s="41" t="s">
        <v>12</v>
      </c>
      <c r="X36" s="42">
        <f>SUM(X29:X35)/7</f>
        <v>3</v>
      </c>
      <c r="Y36" s="43" t="s">
        <v>8</v>
      </c>
      <c r="Z36" s="44"/>
    </row>
    <row r="37" spans="1:26" ht="18.5" customHeight="1">
      <c r="A37" s="46">
        <f>SUM(A35+1)</f>
        <v>29</v>
      </c>
      <c r="B37" s="16" t="s">
        <v>13</v>
      </c>
      <c r="C37" s="17">
        <v>2180.3000000000002</v>
      </c>
      <c r="D37" s="18">
        <v>4500</v>
      </c>
      <c r="E37" s="17">
        <v>0</v>
      </c>
      <c r="F37" s="19">
        <v>166.66666000000001</v>
      </c>
      <c r="G37" s="20">
        <v>0</v>
      </c>
      <c r="H37" s="19">
        <v>66.666659999999993</v>
      </c>
      <c r="I37" s="20">
        <v>0</v>
      </c>
      <c r="J37" s="19"/>
      <c r="K37" s="17">
        <v>9.1999999999999993</v>
      </c>
      <c r="L37" s="18">
        <v>1500</v>
      </c>
      <c r="M37" s="17">
        <v>0</v>
      </c>
      <c r="N37" s="18">
        <v>1500</v>
      </c>
      <c r="O37" s="17">
        <v>493.4</v>
      </c>
      <c r="P37" s="18">
        <v>1881.6666600000001</v>
      </c>
      <c r="Q37" s="112">
        <f t="shared" ref="Q37:Q38" si="30">SUM(C37+E37+G37+I37+K37+M37+O37)</f>
        <v>2682.9</v>
      </c>
      <c r="R37" s="110">
        <f t="shared" ref="R37:R38" si="31">SUM(D37+F37+H37+J37+L37+N37+P37)</f>
        <v>9614.9999800000005</v>
      </c>
      <c r="S37" s="17">
        <v>0</v>
      </c>
      <c r="T37" s="18"/>
      <c r="U37" s="135">
        <f>SUM(Q37+S37)</f>
        <v>2682.9</v>
      </c>
      <c r="V37" s="136">
        <f>SUM(R37+T37)</f>
        <v>9614.9999800000005</v>
      </c>
      <c r="W37" s="47" t="s">
        <v>129</v>
      </c>
      <c r="X37" s="48">
        <v>0</v>
      </c>
      <c r="Y37" s="23" t="s">
        <v>8</v>
      </c>
      <c r="Z37" s="24"/>
    </row>
    <row r="38" spans="1:26" ht="18.5" customHeight="1">
      <c r="A38" s="46">
        <f>SUM(A37+1)</f>
        <v>30</v>
      </c>
      <c r="B38" s="16" t="s">
        <v>14</v>
      </c>
      <c r="C38" s="17">
        <v>3879.1</v>
      </c>
      <c r="D38" s="18">
        <v>4500</v>
      </c>
      <c r="E38" s="17">
        <v>0</v>
      </c>
      <c r="F38" s="19">
        <v>166.66666000000001</v>
      </c>
      <c r="G38" s="20">
        <v>0</v>
      </c>
      <c r="H38" s="19">
        <v>66.666659999999993</v>
      </c>
      <c r="I38" s="20">
        <v>0</v>
      </c>
      <c r="J38" s="19"/>
      <c r="K38" s="17">
        <v>147.9</v>
      </c>
      <c r="L38" s="18">
        <v>1500</v>
      </c>
      <c r="M38" s="17">
        <v>41.4</v>
      </c>
      <c r="N38" s="18">
        <v>1500</v>
      </c>
      <c r="O38" s="17">
        <v>1859.4</v>
      </c>
      <c r="P38" s="18">
        <v>1881.6666600000001</v>
      </c>
      <c r="Q38" s="112">
        <f t="shared" si="30"/>
        <v>5927.8</v>
      </c>
      <c r="R38" s="110">
        <f t="shared" si="31"/>
        <v>9614.9999800000005</v>
      </c>
      <c r="S38" s="17">
        <v>0</v>
      </c>
      <c r="T38" s="18"/>
      <c r="U38" s="135">
        <f>SUM(Q38+S38)</f>
        <v>5927.8</v>
      </c>
      <c r="V38" s="136">
        <f>SUM(R38+T38)</f>
        <v>9614.9999800000005</v>
      </c>
      <c r="W38" s="47" t="s">
        <v>126</v>
      </c>
      <c r="X38" s="48">
        <v>2</v>
      </c>
      <c r="Y38" s="23" t="s">
        <v>8</v>
      </c>
      <c r="Z38" s="24"/>
    </row>
    <row r="39" spans="1:26" ht="18.5" customHeight="1" thickBot="1">
      <c r="A39" s="35" t="s">
        <v>11</v>
      </c>
      <c r="B39" s="36">
        <f>SUM(B36+1)</f>
        <v>49</v>
      </c>
      <c r="C39" s="79">
        <f t="shared" ref="C39:V39" si="32">SUM(C37:C38)</f>
        <v>6059.4</v>
      </c>
      <c r="D39" s="98">
        <f t="shared" si="32"/>
        <v>9000</v>
      </c>
      <c r="E39" s="79">
        <f t="shared" si="32"/>
        <v>0</v>
      </c>
      <c r="F39" s="98">
        <f t="shared" si="32"/>
        <v>333.33332000000001</v>
      </c>
      <c r="G39" s="79">
        <f t="shared" si="32"/>
        <v>0</v>
      </c>
      <c r="H39" s="98">
        <f t="shared" si="32"/>
        <v>133.33331999999999</v>
      </c>
      <c r="I39" s="79">
        <f t="shared" ref="I39:J39" si="33">SUM(I37:I38)</f>
        <v>0</v>
      </c>
      <c r="J39" s="98">
        <f t="shared" si="33"/>
        <v>0</v>
      </c>
      <c r="K39" s="79">
        <f t="shared" si="32"/>
        <v>157.1</v>
      </c>
      <c r="L39" s="98">
        <f t="shared" si="32"/>
        <v>3000</v>
      </c>
      <c r="M39" s="79">
        <f t="shared" si="32"/>
        <v>41.4</v>
      </c>
      <c r="N39" s="98">
        <f t="shared" si="32"/>
        <v>3000</v>
      </c>
      <c r="O39" s="79">
        <f t="shared" si="32"/>
        <v>2352.8000000000002</v>
      </c>
      <c r="P39" s="98">
        <f t="shared" si="32"/>
        <v>3763.3333200000002</v>
      </c>
      <c r="Q39" s="79">
        <f t="shared" si="32"/>
        <v>8610.7000000000007</v>
      </c>
      <c r="R39" s="98">
        <f t="shared" si="32"/>
        <v>19229.999960000001</v>
      </c>
      <c r="S39" s="79">
        <f t="shared" si="32"/>
        <v>0</v>
      </c>
      <c r="T39" s="98">
        <f t="shared" si="32"/>
        <v>0</v>
      </c>
      <c r="U39" s="79">
        <f t="shared" si="32"/>
        <v>8610.7000000000007</v>
      </c>
      <c r="V39" s="38">
        <f t="shared" si="32"/>
        <v>19229.999960000001</v>
      </c>
      <c r="W39" s="41" t="s">
        <v>12</v>
      </c>
      <c r="X39" s="42">
        <f>SUM(X37:X38)/2</f>
        <v>1</v>
      </c>
      <c r="Y39" s="43" t="s">
        <v>8</v>
      </c>
      <c r="Z39" s="44"/>
    </row>
    <row r="40" spans="1:26" ht="19.25" customHeight="1">
      <c r="A40" s="252" t="s">
        <v>17</v>
      </c>
      <c r="B40" s="180"/>
      <c r="C40" s="142">
        <f t="shared" ref="C40:V40" si="34">SUM(C12+C20+C28+C36+C39)</f>
        <v>139116.69999999998</v>
      </c>
      <c r="D40" s="143">
        <f t="shared" si="34"/>
        <v>135000</v>
      </c>
      <c r="E40" s="142">
        <f t="shared" si="34"/>
        <v>3731.9</v>
      </c>
      <c r="F40" s="143">
        <f t="shared" si="34"/>
        <v>4999.9997999999996</v>
      </c>
      <c r="G40" s="142">
        <f t="shared" si="34"/>
        <v>1223.3</v>
      </c>
      <c r="H40" s="143">
        <f t="shared" si="34"/>
        <v>1999.9997999999996</v>
      </c>
      <c r="I40" s="142">
        <f t="shared" ref="I40:J40" si="35">SUM(I12+I20+I28+I36+I39)</f>
        <v>0</v>
      </c>
      <c r="J40" s="143">
        <f t="shared" si="35"/>
        <v>0</v>
      </c>
      <c r="K40" s="142">
        <f t="shared" si="34"/>
        <v>41262.85</v>
      </c>
      <c r="L40" s="143">
        <f t="shared" si="34"/>
        <v>45000</v>
      </c>
      <c r="M40" s="142">
        <f t="shared" si="34"/>
        <v>41572.15</v>
      </c>
      <c r="N40" s="143">
        <f t="shared" si="34"/>
        <v>45000</v>
      </c>
      <c r="O40" s="142">
        <f t="shared" si="34"/>
        <v>48377.350000000006</v>
      </c>
      <c r="P40" s="143">
        <f t="shared" si="34"/>
        <v>56449.999800000005</v>
      </c>
      <c r="Q40" s="142">
        <f t="shared" si="34"/>
        <v>275284.25</v>
      </c>
      <c r="R40" s="143">
        <f t="shared" si="34"/>
        <v>288449.99940000003</v>
      </c>
      <c r="S40" s="142">
        <f t="shared" si="34"/>
        <v>0</v>
      </c>
      <c r="T40" s="143">
        <f t="shared" si="34"/>
        <v>0</v>
      </c>
      <c r="U40" s="142">
        <f t="shared" si="34"/>
        <v>275284.25</v>
      </c>
      <c r="V40" s="143">
        <f t="shared" si="34"/>
        <v>288449.99940000003</v>
      </c>
      <c r="W40" s="179" t="s">
        <v>17</v>
      </c>
      <c r="X40" s="125"/>
      <c r="Y40" s="126"/>
      <c r="Z40" s="127"/>
    </row>
    <row r="41" spans="1:26" ht="19.25" customHeight="1" thickBot="1">
      <c r="A41" s="254" t="s">
        <v>117</v>
      </c>
      <c r="B41" s="259"/>
      <c r="C41" s="250">
        <f t="shared" ref="C41:V41" ca="1" si="36">IF(MONTH($H$1)&lt;&gt;MONTH(TODAY()),C40,SUM(C5:C11,C13:C19,C21:C27,C29:C35,C37:C38)/DAY(TODAY())*DAY(DATE(YEAR($H$1),MONTH($H$1)+1,1)-1))</f>
        <v>189704.59090909088</v>
      </c>
      <c r="D41" s="251">
        <f t="shared" ca="1" si="36"/>
        <v>184090.90909090909</v>
      </c>
      <c r="E41" s="250">
        <f t="shared" ca="1" si="36"/>
        <v>5088.954545454545</v>
      </c>
      <c r="F41" s="251">
        <f t="shared" ca="1" si="36"/>
        <v>6818.181545454544</v>
      </c>
      <c r="G41" s="250">
        <f t="shared" ca="1" si="36"/>
        <v>1668.1363636363635</v>
      </c>
      <c r="H41" s="251">
        <f t="shared" ca="1" si="36"/>
        <v>2727.2724545454562</v>
      </c>
      <c r="I41" s="250">
        <f t="shared" ref="I41:J41" ca="1" si="37">IF(MONTH($H$1)&lt;&gt;MONTH(TODAY()),I40,SUM(I5:I11,I13:I19,I21:I27,I29:I35,I37:I38)/DAY(TODAY())*DAY(DATE(YEAR($H$1),MONTH($H$1)+1,1)-1))</f>
        <v>0</v>
      </c>
      <c r="J41" s="251">
        <f t="shared" ca="1" si="37"/>
        <v>0</v>
      </c>
      <c r="K41" s="250">
        <f t="shared" ca="1" si="36"/>
        <v>56267.522727272728</v>
      </c>
      <c r="L41" s="251">
        <f t="shared" ca="1" si="36"/>
        <v>61363.636363636368</v>
      </c>
      <c r="M41" s="250">
        <f t="shared" ca="1" si="36"/>
        <v>56689.29545454547</v>
      </c>
      <c r="N41" s="251">
        <f t="shared" ca="1" si="36"/>
        <v>61363.636363636368</v>
      </c>
      <c r="O41" s="250">
        <f t="shared" ca="1" si="36"/>
        <v>65969.113636363661</v>
      </c>
      <c r="P41" s="251">
        <f t="shared" ca="1" si="36"/>
        <v>76977.272454545484</v>
      </c>
      <c r="Q41" s="250">
        <f t="shared" ca="1" si="36"/>
        <v>375387.61363636365</v>
      </c>
      <c r="R41" s="251">
        <f t="shared" ca="1" si="36"/>
        <v>393340.90827272716</v>
      </c>
      <c r="S41" s="250">
        <f t="shared" ca="1" si="36"/>
        <v>0</v>
      </c>
      <c r="T41" s="251">
        <f t="shared" ca="1" si="36"/>
        <v>0</v>
      </c>
      <c r="U41" s="250">
        <f t="shared" ca="1" si="36"/>
        <v>375387.61363636365</v>
      </c>
      <c r="V41" s="251">
        <f t="shared" ca="1" si="36"/>
        <v>393340.90827272716</v>
      </c>
      <c r="W41" s="254" t="s">
        <v>117</v>
      </c>
      <c r="X41" s="255"/>
      <c r="Y41" s="256"/>
      <c r="Z41" s="201"/>
    </row>
    <row r="42" spans="1:26" ht="19.25" customHeight="1" thickBot="1">
      <c r="A42" s="257" t="s">
        <v>29</v>
      </c>
      <c r="B42" s="258"/>
      <c r="C42" s="76">
        <f t="shared" ref="C42:V42" si="38">C40/31</f>
        <v>4487.6354838709676</v>
      </c>
      <c r="D42" s="77">
        <f t="shared" si="38"/>
        <v>4354.8387096774195</v>
      </c>
      <c r="E42" s="76">
        <f t="shared" si="38"/>
        <v>120.38387096774194</v>
      </c>
      <c r="F42" s="77">
        <f t="shared" si="38"/>
        <v>161.29031612903225</v>
      </c>
      <c r="G42" s="76">
        <f t="shared" si="38"/>
        <v>39.461290322580645</v>
      </c>
      <c r="H42" s="77">
        <f t="shared" si="38"/>
        <v>64.516122580645145</v>
      </c>
      <c r="I42" s="76">
        <f t="shared" ref="I42:J42" si="39">I40/31</f>
        <v>0</v>
      </c>
      <c r="J42" s="77">
        <f t="shared" si="39"/>
        <v>0</v>
      </c>
      <c r="K42" s="76">
        <f t="shared" si="38"/>
        <v>1331.0596774193548</v>
      </c>
      <c r="L42" s="77">
        <f t="shared" si="38"/>
        <v>1451.6129032258063</v>
      </c>
      <c r="M42" s="76">
        <f t="shared" si="38"/>
        <v>1341.0370967741935</v>
      </c>
      <c r="N42" s="77">
        <f t="shared" si="38"/>
        <v>1451.6129032258063</v>
      </c>
      <c r="O42" s="76">
        <f t="shared" si="38"/>
        <v>1560.559677419355</v>
      </c>
      <c r="P42" s="77">
        <f t="shared" si="38"/>
        <v>1820.9677354838711</v>
      </c>
      <c r="Q42" s="76">
        <f t="shared" si="38"/>
        <v>8880.1370967741932</v>
      </c>
      <c r="R42" s="77">
        <f t="shared" si="38"/>
        <v>9304.8386903225819</v>
      </c>
      <c r="S42" s="76">
        <f t="shared" si="38"/>
        <v>0</v>
      </c>
      <c r="T42" s="77">
        <f t="shared" si="38"/>
        <v>0</v>
      </c>
      <c r="U42" s="76">
        <f t="shared" si="38"/>
        <v>8880.1370967741932</v>
      </c>
      <c r="V42" s="77">
        <f t="shared" si="38"/>
        <v>9304.8386903225819</v>
      </c>
      <c r="W42" s="80" t="s">
        <v>18</v>
      </c>
      <c r="X42" s="122"/>
      <c r="Y42" s="123"/>
      <c r="Z42" s="124"/>
    </row>
    <row r="43" spans="1:26" ht="20" customHeight="1">
      <c r="A43" s="84" t="s">
        <v>19</v>
      </c>
      <c r="B43" s="85"/>
      <c r="C43" s="86">
        <f>SUM(C40-D40)</f>
        <v>4116.6999999999825</v>
      </c>
      <c r="D43" s="87"/>
      <c r="E43" s="86">
        <f>SUM(E40-F40)</f>
        <v>-1268.0997999999995</v>
      </c>
      <c r="F43" s="87"/>
      <c r="G43" s="86">
        <f>SUM(G40-H40)</f>
        <v>-776.69979999999964</v>
      </c>
      <c r="H43" s="87"/>
      <c r="I43" s="86">
        <f>SUM(I40-J40)</f>
        <v>0</v>
      </c>
      <c r="J43" s="87"/>
      <c r="K43" s="86">
        <f>SUM(K40-L40)</f>
        <v>-3737.1500000000015</v>
      </c>
      <c r="L43" s="87"/>
      <c r="M43" s="86">
        <f>SUM(M40-N40)</f>
        <v>-3427.8499999999985</v>
      </c>
      <c r="N43" s="87"/>
      <c r="O43" s="86">
        <f>SUM(O40-P40)</f>
        <v>-8072.6497999999992</v>
      </c>
      <c r="P43" s="87"/>
      <c r="Q43" s="120">
        <f>SUM(Q40-R40)</f>
        <v>-13165.74940000003</v>
      </c>
      <c r="R43" s="87"/>
      <c r="S43" s="86">
        <f>SUM(S40-T40)</f>
        <v>0</v>
      </c>
      <c r="T43" s="87"/>
      <c r="U43" s="137">
        <f>SUM(U40-V40)</f>
        <v>-13165.74940000003</v>
      </c>
      <c r="V43" s="138"/>
      <c r="Y43" s="2"/>
      <c r="Z43" s="2"/>
    </row>
    <row r="44" spans="1:26" ht="20" customHeight="1" thickBot="1">
      <c r="A44" s="90" t="s">
        <v>20</v>
      </c>
      <c r="B44" s="91"/>
      <c r="C44" s="119">
        <f>SUM(100/D40*C40)</f>
        <v>103.04940740740739</v>
      </c>
      <c r="D44" s="93"/>
      <c r="E44" s="119">
        <f>SUM(100/F40*E40)</f>
        <v>74.638002985520117</v>
      </c>
      <c r="F44" s="93"/>
      <c r="G44" s="119">
        <f>SUM(100/H40*G40)</f>
        <v>61.165006116500621</v>
      </c>
      <c r="H44" s="93"/>
      <c r="I44" s="119" t="e">
        <f>SUM(100/J40*I40)</f>
        <v>#DIV/0!</v>
      </c>
      <c r="J44" s="93"/>
      <c r="K44" s="119">
        <f>SUM(100/L40*K40)</f>
        <v>91.695222222222213</v>
      </c>
      <c r="L44" s="93"/>
      <c r="M44" s="119">
        <f>SUM(100/N40*M40)</f>
        <v>92.382555555555555</v>
      </c>
      <c r="N44" s="93"/>
      <c r="O44" s="119">
        <f>SUM(100/P40*O40)</f>
        <v>85.699468859874116</v>
      </c>
      <c r="P44" s="93"/>
      <c r="Q44" s="121">
        <f>SUM(100/R40*Q40)</f>
        <v>95.435690959477938</v>
      </c>
      <c r="R44" s="93"/>
      <c r="S44" s="119" t="e">
        <f>SUM(100/T40*S40)</f>
        <v>#DIV/0!</v>
      </c>
      <c r="T44" s="93"/>
      <c r="U44" s="139">
        <f>SUM(100/V40*U40)</f>
        <v>95.435690959477938</v>
      </c>
      <c r="V44" s="140"/>
      <c r="Y44" s="2"/>
      <c r="Z44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45"/>
  <sheetViews>
    <sheetView topLeftCell="A10" zoomScale="80" zoomScaleNormal="80" workbookViewId="0">
      <selection activeCell="W48" sqref="W48"/>
    </sheetView>
  </sheetViews>
  <sheetFormatPr baseColWidth="10" defaultColWidth="11.5" defaultRowHeight="15"/>
  <cols>
    <col min="1" max="1" width="9.1640625" style="4" customWidth="1"/>
    <col min="2" max="2" width="9.1640625" style="2" customWidth="1"/>
    <col min="3" max="4" width="12.33203125" style="2" bestFit="1" customWidth="1"/>
    <col min="5" max="6" width="11.6640625" style="2" customWidth="1"/>
    <col min="7" max="10" width="11.6640625" style="6" customWidth="1"/>
    <col min="11" max="11" width="11.6640625" style="2" customWidth="1"/>
    <col min="12" max="12" width="12.33203125" style="2" bestFit="1" customWidth="1"/>
    <col min="13" max="15" width="11.6640625" style="2" customWidth="1"/>
    <col min="16" max="16" width="12.33203125" style="2" bestFit="1" customWidth="1"/>
    <col min="17" max="18" width="12.6640625" style="2" customWidth="1"/>
    <col min="19" max="20" width="11.6640625" style="2" customWidth="1"/>
    <col min="21" max="22" width="12.6640625" style="2" customWidth="1"/>
    <col min="23" max="23" width="18.6640625" style="2" customWidth="1"/>
    <col min="24" max="24" width="5.6640625" style="2" customWidth="1"/>
    <col min="25" max="25" width="5.1640625" style="4" customWidth="1"/>
    <col min="26" max="26" width="20.6640625" style="4" customWidth="1"/>
    <col min="27" max="16384" width="11.5" style="2"/>
  </cols>
  <sheetData>
    <row r="1" spans="1:26" ht="34.25" customHeight="1">
      <c r="A1" s="128" t="s">
        <v>122</v>
      </c>
      <c r="G1" s="2"/>
      <c r="H1" s="343">
        <v>44531</v>
      </c>
      <c r="I1" s="343"/>
      <c r="J1" s="343"/>
      <c r="K1" s="343"/>
    </row>
    <row r="2" spans="1:26" ht="19" thickBot="1">
      <c r="A2" s="129"/>
    </row>
    <row r="3" spans="1:26" s="8" customFormat="1" ht="36" customHeight="1" thickBot="1">
      <c r="A3" s="7"/>
      <c r="C3" s="344" t="s">
        <v>21</v>
      </c>
      <c r="D3" s="345"/>
      <c r="E3" s="344" t="s">
        <v>24</v>
      </c>
      <c r="F3" s="345"/>
      <c r="G3" s="344" t="s">
        <v>25</v>
      </c>
      <c r="H3" s="345"/>
      <c r="I3" s="344" t="s">
        <v>118</v>
      </c>
      <c r="J3" s="345"/>
      <c r="K3" s="344" t="s">
        <v>26</v>
      </c>
      <c r="L3" s="345"/>
      <c r="M3" s="344" t="s">
        <v>31</v>
      </c>
      <c r="N3" s="345"/>
      <c r="O3" s="352" t="s">
        <v>2</v>
      </c>
      <c r="P3" s="352"/>
      <c r="Q3" s="346" t="s">
        <v>30</v>
      </c>
      <c r="R3" s="347"/>
      <c r="S3" s="344" t="s">
        <v>27</v>
      </c>
      <c r="T3" s="345"/>
      <c r="U3" s="348" t="s">
        <v>28</v>
      </c>
      <c r="V3" s="349"/>
      <c r="W3" s="344" t="s">
        <v>0</v>
      </c>
      <c r="X3" s="352"/>
      <c r="Y3" s="352"/>
      <c r="Z3" s="345"/>
    </row>
    <row r="4" spans="1:26" s="4" customFormat="1" ht="18.5" customHeight="1">
      <c r="A4" s="130" t="s">
        <v>1</v>
      </c>
      <c r="B4" s="10"/>
      <c r="C4" s="11" t="s">
        <v>23</v>
      </c>
      <c r="D4" s="12" t="s">
        <v>22</v>
      </c>
      <c r="E4" s="11" t="s">
        <v>23</v>
      </c>
      <c r="F4" s="12" t="s">
        <v>22</v>
      </c>
      <c r="G4" s="11" t="s">
        <v>23</v>
      </c>
      <c r="H4" s="12" t="s">
        <v>22</v>
      </c>
      <c r="I4" s="11" t="s">
        <v>23</v>
      </c>
      <c r="J4" s="12" t="s">
        <v>22</v>
      </c>
      <c r="K4" s="11" t="s">
        <v>23</v>
      </c>
      <c r="L4" s="12" t="s">
        <v>22</v>
      </c>
      <c r="M4" s="11" t="s">
        <v>23</v>
      </c>
      <c r="N4" s="12" t="s">
        <v>22</v>
      </c>
      <c r="O4" s="101" t="s">
        <v>23</v>
      </c>
      <c r="P4" s="12" t="s">
        <v>22</v>
      </c>
      <c r="Q4" s="101" t="s">
        <v>23</v>
      </c>
      <c r="R4" s="12" t="s">
        <v>22</v>
      </c>
      <c r="S4" s="11" t="s">
        <v>23</v>
      </c>
      <c r="T4" s="12" t="s">
        <v>22</v>
      </c>
      <c r="U4" s="133" t="s">
        <v>23</v>
      </c>
      <c r="V4" s="134" t="s">
        <v>22</v>
      </c>
      <c r="W4" s="13" t="s">
        <v>3</v>
      </c>
      <c r="X4" s="350" t="s">
        <v>4</v>
      </c>
      <c r="Y4" s="351"/>
      <c r="Z4" s="14" t="s">
        <v>5</v>
      </c>
    </row>
    <row r="5" spans="1:26" ht="18.5" customHeight="1">
      <c r="A5" s="49">
        <v>1</v>
      </c>
      <c r="B5" s="16" t="s">
        <v>15</v>
      </c>
      <c r="C5" s="17">
        <v>5453.8</v>
      </c>
      <c r="D5" s="18">
        <v>4838.7096700000002</v>
      </c>
      <c r="E5" s="17">
        <v>0</v>
      </c>
      <c r="F5" s="19">
        <v>32.25806</v>
      </c>
      <c r="G5" s="20">
        <v>0</v>
      </c>
      <c r="H5" s="19">
        <v>32.25806</v>
      </c>
      <c r="I5" s="20">
        <v>0</v>
      </c>
      <c r="J5" s="19"/>
      <c r="K5" s="17">
        <v>0</v>
      </c>
      <c r="L5" s="18">
        <v>1903.2257999999999</v>
      </c>
      <c r="M5" s="17">
        <v>0</v>
      </c>
      <c r="N5" s="18">
        <v>483.87096000000003</v>
      </c>
      <c r="O5" s="17">
        <v>1255.4000000000001</v>
      </c>
      <c r="P5" s="18">
        <v>1464.5161290000001</v>
      </c>
      <c r="Q5" s="112">
        <f t="shared" ref="Q5:Q6" si="0">SUM(C5+E5+G5+I5+K5+M5+O5)</f>
        <v>6709.2000000000007</v>
      </c>
      <c r="R5" s="110">
        <f t="shared" ref="R5:R6" si="1">SUM(D5+F5+H5+J5+L5+N5+P5)</f>
        <v>8754.8386790000004</v>
      </c>
      <c r="S5" s="17">
        <v>0</v>
      </c>
      <c r="T5" s="18"/>
      <c r="U5" s="135">
        <f t="shared" ref="U5:U9" si="2">SUM(Q5+S5)</f>
        <v>6709.2000000000007</v>
      </c>
      <c r="V5" s="136">
        <f t="shared" ref="V5:V9" si="3">SUM(R5+T5)</f>
        <v>8754.8386790000004</v>
      </c>
      <c r="W5" s="47" t="s">
        <v>126</v>
      </c>
      <c r="X5" s="48">
        <v>0</v>
      </c>
      <c r="Y5" s="23" t="s">
        <v>8</v>
      </c>
      <c r="Z5" s="24"/>
    </row>
    <row r="6" spans="1:26" ht="18.5" customHeight="1">
      <c r="A6" s="49">
        <f t="shared" ref="A6:A9" si="4">SUM(A5+1)</f>
        <v>2</v>
      </c>
      <c r="B6" s="16" t="s">
        <v>16</v>
      </c>
      <c r="C6" s="17">
        <v>4078.7</v>
      </c>
      <c r="D6" s="18">
        <v>4838.7096700000002</v>
      </c>
      <c r="E6" s="17">
        <v>0</v>
      </c>
      <c r="F6" s="19">
        <v>32.25806</v>
      </c>
      <c r="G6" s="20">
        <v>0</v>
      </c>
      <c r="H6" s="19">
        <v>32.25806</v>
      </c>
      <c r="I6" s="20">
        <v>0</v>
      </c>
      <c r="J6" s="19"/>
      <c r="K6" s="17">
        <v>3835.7</v>
      </c>
      <c r="L6" s="18">
        <v>1903.2257999999999</v>
      </c>
      <c r="M6" s="17">
        <v>370.5</v>
      </c>
      <c r="N6" s="18">
        <v>483.87096000000003</v>
      </c>
      <c r="O6" s="17">
        <v>536.20000000000005</v>
      </c>
      <c r="P6" s="18">
        <v>1464.5161290000001</v>
      </c>
      <c r="Q6" s="112">
        <f t="shared" si="0"/>
        <v>8821.1</v>
      </c>
      <c r="R6" s="110">
        <f t="shared" si="1"/>
        <v>8754.8386790000004</v>
      </c>
      <c r="S6" s="17">
        <v>0</v>
      </c>
      <c r="T6" s="18"/>
      <c r="U6" s="135">
        <f t="shared" si="2"/>
        <v>8821.1</v>
      </c>
      <c r="V6" s="136">
        <f t="shared" si="3"/>
        <v>8754.8386790000004</v>
      </c>
      <c r="W6" s="47" t="s">
        <v>156</v>
      </c>
      <c r="X6" s="48">
        <v>0</v>
      </c>
      <c r="Y6" s="23" t="s">
        <v>8</v>
      </c>
      <c r="Z6" s="24"/>
    </row>
    <row r="7" spans="1:26" ht="18.5" customHeight="1">
      <c r="A7" s="49">
        <f t="shared" si="4"/>
        <v>3</v>
      </c>
      <c r="B7" s="55" t="s">
        <v>7</v>
      </c>
      <c r="C7" s="17">
        <v>4835.6000000000004</v>
      </c>
      <c r="D7" s="18">
        <v>4838.7096700000002</v>
      </c>
      <c r="E7" s="17">
        <v>0</v>
      </c>
      <c r="F7" s="19">
        <v>32.25806</v>
      </c>
      <c r="G7" s="20">
        <v>0</v>
      </c>
      <c r="H7" s="19">
        <v>32.25806</v>
      </c>
      <c r="I7" s="20">
        <v>0</v>
      </c>
      <c r="J7" s="19"/>
      <c r="K7" s="17">
        <v>4637.1000000000004</v>
      </c>
      <c r="L7" s="18">
        <v>1903.2257999999999</v>
      </c>
      <c r="M7" s="17">
        <v>265.89999999999998</v>
      </c>
      <c r="N7" s="18">
        <v>483.87096000000003</v>
      </c>
      <c r="O7" s="17">
        <v>3133.7</v>
      </c>
      <c r="P7" s="18">
        <v>1464.5161290000001</v>
      </c>
      <c r="Q7" s="112">
        <f>SUM(C7+E7+G7+I7+K7+M7+O7)</f>
        <v>12872.3</v>
      </c>
      <c r="R7" s="110">
        <f>SUM(D7+F7+H7+J7+L7+N7+P7)</f>
        <v>8754.8386790000004</v>
      </c>
      <c r="S7" s="17">
        <v>0</v>
      </c>
      <c r="T7" s="18"/>
      <c r="U7" s="135">
        <f t="shared" si="2"/>
        <v>12872.3</v>
      </c>
      <c r="V7" s="136">
        <f t="shared" si="3"/>
        <v>8754.8386790000004</v>
      </c>
      <c r="W7" s="47" t="s">
        <v>128</v>
      </c>
      <c r="X7" s="48">
        <v>4</v>
      </c>
      <c r="Y7" s="23" t="s">
        <v>8</v>
      </c>
      <c r="Z7" s="24"/>
    </row>
    <row r="8" spans="1:26" ht="18.5" customHeight="1">
      <c r="A8" s="25">
        <f t="shared" si="4"/>
        <v>4</v>
      </c>
      <c r="B8" s="26" t="s">
        <v>9</v>
      </c>
      <c r="C8" s="27">
        <v>5424.2</v>
      </c>
      <c r="D8" s="28">
        <v>4838.7096700000002</v>
      </c>
      <c r="E8" s="27">
        <v>0</v>
      </c>
      <c r="F8" s="29">
        <v>32.25806</v>
      </c>
      <c r="G8" s="30">
        <v>0</v>
      </c>
      <c r="H8" s="29">
        <v>32.25806</v>
      </c>
      <c r="I8" s="30">
        <v>0</v>
      </c>
      <c r="J8" s="29"/>
      <c r="K8" s="27">
        <v>3190</v>
      </c>
      <c r="L8" s="28">
        <v>1903.2257999999999</v>
      </c>
      <c r="M8" s="27">
        <v>1950.9</v>
      </c>
      <c r="N8" s="28">
        <v>483.87096000000003</v>
      </c>
      <c r="O8" s="27">
        <v>3700.8</v>
      </c>
      <c r="P8" s="28">
        <v>1464.5161290000001</v>
      </c>
      <c r="Q8" s="268">
        <f>SUM(C8+E8+G8+I8+K8+M8+O8)</f>
        <v>14265.900000000001</v>
      </c>
      <c r="R8" s="111">
        <f t="shared" ref="R8:R9" si="5">SUM(D8+F8+H8+J8+L8+N8+P8)</f>
        <v>8754.8386790000004</v>
      </c>
      <c r="S8" s="27">
        <v>0</v>
      </c>
      <c r="T8" s="28"/>
      <c r="U8" s="114">
        <f t="shared" si="2"/>
        <v>14265.900000000001</v>
      </c>
      <c r="V8" s="118">
        <f t="shared" si="3"/>
        <v>8754.8386790000004</v>
      </c>
      <c r="W8" s="31" t="s">
        <v>136</v>
      </c>
      <c r="X8" s="32">
        <v>7</v>
      </c>
      <c r="Y8" s="33" t="s">
        <v>8</v>
      </c>
      <c r="Z8" s="34"/>
    </row>
    <row r="9" spans="1:26" ht="18.5" customHeight="1">
      <c r="A9" s="25">
        <f t="shared" si="4"/>
        <v>5</v>
      </c>
      <c r="B9" s="26" t="s">
        <v>10</v>
      </c>
      <c r="C9" s="27">
        <v>6016.5</v>
      </c>
      <c r="D9" s="28">
        <v>4838.7096700000002</v>
      </c>
      <c r="E9" s="27">
        <v>0</v>
      </c>
      <c r="F9" s="29">
        <v>32.25806</v>
      </c>
      <c r="G9" s="30">
        <v>0</v>
      </c>
      <c r="H9" s="29">
        <v>32.25806</v>
      </c>
      <c r="I9" s="30">
        <v>0</v>
      </c>
      <c r="J9" s="29"/>
      <c r="K9" s="27">
        <v>958.8</v>
      </c>
      <c r="L9" s="28">
        <v>1903.2257999999999</v>
      </c>
      <c r="M9" s="27">
        <v>0</v>
      </c>
      <c r="N9" s="28">
        <v>483.87096000000003</v>
      </c>
      <c r="O9" s="27">
        <v>257.10000000000002</v>
      </c>
      <c r="P9" s="28">
        <v>1464.5161290000001</v>
      </c>
      <c r="Q9" s="268">
        <f>SUM(C9+E9+G9+I9+K9+M9+O9)</f>
        <v>7232.4000000000005</v>
      </c>
      <c r="R9" s="111">
        <f t="shared" si="5"/>
        <v>8754.8386790000004</v>
      </c>
      <c r="S9" s="27">
        <v>0</v>
      </c>
      <c r="T9" s="28"/>
      <c r="U9" s="114">
        <f t="shared" si="2"/>
        <v>7232.4000000000005</v>
      </c>
      <c r="V9" s="118">
        <f t="shared" si="3"/>
        <v>8754.8386790000004</v>
      </c>
      <c r="W9" s="31" t="s">
        <v>142</v>
      </c>
      <c r="X9" s="32">
        <v>4</v>
      </c>
      <c r="Y9" s="33" t="s">
        <v>8</v>
      </c>
      <c r="Z9" s="34"/>
    </row>
    <row r="10" spans="1:26" ht="18.5" customHeight="1">
      <c r="A10" s="35" t="s">
        <v>11</v>
      </c>
      <c r="B10" s="36">
        <v>49</v>
      </c>
      <c r="C10" s="37">
        <f t="shared" ref="C10:V10" si="6">SUM(C5:C9)</f>
        <v>25808.799999999999</v>
      </c>
      <c r="D10" s="38">
        <f t="shared" si="6"/>
        <v>24193.548350000001</v>
      </c>
      <c r="E10" s="37">
        <f t="shared" si="6"/>
        <v>0</v>
      </c>
      <c r="F10" s="38">
        <f t="shared" si="6"/>
        <v>161.2903</v>
      </c>
      <c r="G10" s="37">
        <f t="shared" si="6"/>
        <v>0</v>
      </c>
      <c r="H10" s="38">
        <f t="shared" si="6"/>
        <v>161.2903</v>
      </c>
      <c r="I10" s="37">
        <f t="shared" ref="I10:J10" si="7">SUM(I5:I9)</f>
        <v>0</v>
      </c>
      <c r="J10" s="38">
        <f t="shared" si="7"/>
        <v>0</v>
      </c>
      <c r="K10" s="37">
        <f t="shared" si="6"/>
        <v>12621.599999999999</v>
      </c>
      <c r="L10" s="38">
        <f t="shared" si="6"/>
        <v>9516.128999999999</v>
      </c>
      <c r="M10" s="37">
        <f t="shared" si="6"/>
        <v>2587.3000000000002</v>
      </c>
      <c r="N10" s="38">
        <f t="shared" si="6"/>
        <v>2419.3548000000001</v>
      </c>
      <c r="O10" s="37">
        <f t="shared" si="6"/>
        <v>8883.2000000000007</v>
      </c>
      <c r="P10" s="38">
        <f t="shared" si="6"/>
        <v>7322.580645</v>
      </c>
      <c r="Q10" s="37">
        <f t="shared" si="6"/>
        <v>49900.9</v>
      </c>
      <c r="R10" s="38">
        <f t="shared" si="6"/>
        <v>43774.193395000002</v>
      </c>
      <c r="S10" s="37">
        <f t="shared" si="6"/>
        <v>0</v>
      </c>
      <c r="T10" s="38">
        <f t="shared" si="6"/>
        <v>0</v>
      </c>
      <c r="U10" s="37">
        <f t="shared" si="6"/>
        <v>49900.9</v>
      </c>
      <c r="V10" s="38">
        <f t="shared" si="6"/>
        <v>43774.193395000002</v>
      </c>
      <c r="W10" s="41" t="s">
        <v>12</v>
      </c>
      <c r="X10" s="42">
        <f>SUM(X5:X9)/7</f>
        <v>2.1428571428571428</v>
      </c>
      <c r="Y10" s="43" t="s">
        <v>8</v>
      </c>
      <c r="Z10" s="44"/>
    </row>
    <row r="11" spans="1:26" ht="18.5" customHeight="1">
      <c r="A11" s="46">
        <f>SUM(A9+1)</f>
        <v>6</v>
      </c>
      <c r="B11" s="16" t="s">
        <v>13</v>
      </c>
      <c r="C11" s="17">
        <v>2375.8000000000002</v>
      </c>
      <c r="D11" s="18">
        <v>4838.7096700000002</v>
      </c>
      <c r="E11" s="17">
        <v>33</v>
      </c>
      <c r="F11" s="19">
        <v>32.25806</v>
      </c>
      <c r="G11" s="20">
        <v>16.2</v>
      </c>
      <c r="H11" s="19">
        <v>32.25806</v>
      </c>
      <c r="I11" s="20">
        <v>0</v>
      </c>
      <c r="J11" s="19"/>
      <c r="K11" s="17">
        <v>0</v>
      </c>
      <c r="L11" s="18">
        <v>1903.2257999999999</v>
      </c>
      <c r="M11" s="17">
        <v>880.4</v>
      </c>
      <c r="N11" s="18">
        <v>483.87096000000003</v>
      </c>
      <c r="O11" s="17">
        <v>2861.8</v>
      </c>
      <c r="P11" s="18">
        <v>1464.5161290000001</v>
      </c>
      <c r="Q11" s="112">
        <f t="shared" ref="Q11:Q14" si="8">SUM(C11+E11+G11+I11+K11+M11+O11)</f>
        <v>6167.2000000000007</v>
      </c>
      <c r="R11" s="110">
        <f t="shared" ref="R11:R14" si="9">SUM(D11+F11+H11+J11+L11+N11+P11)</f>
        <v>8754.8386790000004</v>
      </c>
      <c r="S11" s="17">
        <v>0</v>
      </c>
      <c r="T11" s="18"/>
      <c r="U11" s="135">
        <f t="shared" ref="U11:V13" si="10">SUM(Q11+S11)</f>
        <v>6167.2000000000007</v>
      </c>
      <c r="V11" s="136">
        <f t="shared" si="10"/>
        <v>8754.8386790000004</v>
      </c>
      <c r="W11" s="47" t="s">
        <v>142</v>
      </c>
      <c r="X11" s="48">
        <v>2</v>
      </c>
      <c r="Y11" s="23" t="s">
        <v>8</v>
      </c>
      <c r="Z11" s="24"/>
    </row>
    <row r="12" spans="1:26" ht="18.5" customHeight="1">
      <c r="A12" s="49">
        <f>SUM(A11+1)</f>
        <v>7</v>
      </c>
      <c r="B12" s="16" t="s">
        <v>14</v>
      </c>
      <c r="C12" s="17">
        <v>5900.8</v>
      </c>
      <c r="D12" s="18">
        <v>4838.7096700000002</v>
      </c>
      <c r="E12" s="17">
        <v>44.1</v>
      </c>
      <c r="F12" s="19">
        <v>32.25806</v>
      </c>
      <c r="G12" s="20">
        <v>0</v>
      </c>
      <c r="H12" s="19">
        <v>32.25806</v>
      </c>
      <c r="I12" s="20">
        <v>0</v>
      </c>
      <c r="J12" s="19"/>
      <c r="K12" s="17">
        <v>2636</v>
      </c>
      <c r="L12" s="18">
        <v>1903.2257999999999</v>
      </c>
      <c r="M12" s="17">
        <v>3966.7</v>
      </c>
      <c r="N12" s="18">
        <v>483.87096000000003</v>
      </c>
      <c r="O12" s="17">
        <v>517.9</v>
      </c>
      <c r="P12" s="18">
        <v>1464.5161290000001</v>
      </c>
      <c r="Q12" s="112">
        <f t="shared" si="8"/>
        <v>13065.500000000002</v>
      </c>
      <c r="R12" s="110">
        <f t="shared" si="9"/>
        <v>8754.8386790000004</v>
      </c>
      <c r="S12" s="17">
        <v>0</v>
      </c>
      <c r="T12" s="18"/>
      <c r="U12" s="135">
        <f t="shared" si="10"/>
        <v>13065.500000000002</v>
      </c>
      <c r="V12" s="136">
        <f t="shared" si="10"/>
        <v>8754.8386790000004</v>
      </c>
      <c r="W12" s="47" t="s">
        <v>142</v>
      </c>
      <c r="X12" s="48">
        <v>2</v>
      </c>
      <c r="Y12" s="23" t="s">
        <v>8</v>
      </c>
      <c r="Z12" s="24"/>
    </row>
    <row r="13" spans="1:26" ht="18.5" customHeight="1">
      <c r="A13" s="49">
        <f t="shared" ref="A13:A17" si="11">SUM(A12+1)</f>
        <v>8</v>
      </c>
      <c r="B13" s="16" t="s">
        <v>15</v>
      </c>
      <c r="C13" s="17">
        <v>2582.1999999999998</v>
      </c>
      <c r="D13" s="18">
        <v>4838.7096700000002</v>
      </c>
      <c r="E13" s="17">
        <v>0</v>
      </c>
      <c r="F13" s="19">
        <v>32.25806</v>
      </c>
      <c r="G13" s="20">
        <v>0</v>
      </c>
      <c r="H13" s="19">
        <v>32.25806</v>
      </c>
      <c r="I13" s="20">
        <v>0</v>
      </c>
      <c r="J13" s="19"/>
      <c r="K13" s="17">
        <v>0</v>
      </c>
      <c r="L13" s="18">
        <v>1903.2257999999999</v>
      </c>
      <c r="M13" s="17">
        <v>1308.2</v>
      </c>
      <c r="N13" s="18">
        <v>483.87096000000003</v>
      </c>
      <c r="O13" s="17">
        <v>622.20000000000005</v>
      </c>
      <c r="P13" s="18">
        <v>1464.5161290000001</v>
      </c>
      <c r="Q13" s="112">
        <f t="shared" si="8"/>
        <v>4512.5999999999995</v>
      </c>
      <c r="R13" s="110">
        <f t="shared" si="9"/>
        <v>8754.8386790000004</v>
      </c>
      <c r="S13" s="17">
        <v>0</v>
      </c>
      <c r="T13" s="18"/>
      <c r="U13" s="135">
        <f t="shared" si="10"/>
        <v>4512.5999999999995</v>
      </c>
      <c r="V13" s="136">
        <f t="shared" si="10"/>
        <v>8754.8386790000004</v>
      </c>
      <c r="W13" s="47" t="s">
        <v>156</v>
      </c>
      <c r="X13" s="48">
        <v>0</v>
      </c>
      <c r="Y13" s="23" t="s">
        <v>8</v>
      </c>
      <c r="Z13" s="24"/>
    </row>
    <row r="14" spans="1:26" ht="18.5" customHeight="1">
      <c r="A14" s="49">
        <f t="shared" si="11"/>
        <v>9</v>
      </c>
      <c r="B14" s="16" t="s">
        <v>16</v>
      </c>
      <c r="C14" s="17">
        <v>2898.9</v>
      </c>
      <c r="D14" s="18">
        <v>4838.7096700000002</v>
      </c>
      <c r="E14" s="17">
        <v>33</v>
      </c>
      <c r="F14" s="19">
        <v>32.25806</v>
      </c>
      <c r="G14" s="20">
        <v>0</v>
      </c>
      <c r="H14" s="19">
        <v>32.25806</v>
      </c>
      <c r="I14" s="20">
        <v>0</v>
      </c>
      <c r="J14" s="19"/>
      <c r="K14" s="17">
        <v>4672.5</v>
      </c>
      <c r="L14" s="18">
        <v>1903.2257999999999</v>
      </c>
      <c r="M14" s="17">
        <v>0</v>
      </c>
      <c r="N14" s="18">
        <v>483.87096000000003</v>
      </c>
      <c r="O14" s="17">
        <v>945.8</v>
      </c>
      <c r="P14" s="18">
        <v>1464.5161290000001</v>
      </c>
      <c r="Q14" s="112">
        <f t="shared" si="8"/>
        <v>8550.1999999999989</v>
      </c>
      <c r="R14" s="110">
        <f t="shared" si="9"/>
        <v>8754.8386790000004</v>
      </c>
      <c r="S14" s="17">
        <v>0</v>
      </c>
      <c r="T14" s="18"/>
      <c r="U14" s="135">
        <f t="shared" ref="U14:V17" si="12">SUM(Q14+S14)</f>
        <v>8550.1999999999989</v>
      </c>
      <c r="V14" s="136">
        <f t="shared" si="12"/>
        <v>8754.8386790000004</v>
      </c>
      <c r="W14" s="47" t="s">
        <v>142</v>
      </c>
      <c r="X14" s="48">
        <v>2</v>
      </c>
      <c r="Y14" s="23" t="s">
        <v>8</v>
      </c>
      <c r="Z14" s="24"/>
    </row>
    <row r="15" spans="1:26" ht="18.5" customHeight="1">
      <c r="A15" s="49">
        <f t="shared" si="11"/>
        <v>10</v>
      </c>
      <c r="B15" s="55" t="s">
        <v>7</v>
      </c>
      <c r="C15" s="17">
        <v>5521.4</v>
      </c>
      <c r="D15" s="18">
        <v>4838.7096700000002</v>
      </c>
      <c r="E15" s="17">
        <v>9.1999999999999993</v>
      </c>
      <c r="F15" s="19">
        <v>32.25806</v>
      </c>
      <c r="G15" s="20">
        <v>0</v>
      </c>
      <c r="H15" s="19">
        <v>32.25806</v>
      </c>
      <c r="I15" s="20">
        <v>0</v>
      </c>
      <c r="J15" s="19"/>
      <c r="K15" s="17">
        <v>1433.7</v>
      </c>
      <c r="L15" s="18">
        <v>1903.2257999999999</v>
      </c>
      <c r="M15" s="17">
        <v>-1848</v>
      </c>
      <c r="N15" s="18">
        <v>483.87096000000003</v>
      </c>
      <c r="O15" s="17">
        <v>2534.6999999999998</v>
      </c>
      <c r="P15" s="18">
        <v>1464.5161290000001</v>
      </c>
      <c r="Q15" s="112">
        <f>SUM(C15+E15+G15+I15+K15+M15+O15)</f>
        <v>7650.9999999999991</v>
      </c>
      <c r="R15" s="110">
        <f>SUM(D15+F15+H15+J15+L15+N15+P15)</f>
        <v>8754.8386790000004</v>
      </c>
      <c r="S15" s="17">
        <v>0</v>
      </c>
      <c r="T15" s="18"/>
      <c r="U15" s="135">
        <f t="shared" si="12"/>
        <v>7650.9999999999991</v>
      </c>
      <c r="V15" s="136">
        <f t="shared" si="12"/>
        <v>8754.8386790000004</v>
      </c>
      <c r="W15" s="47" t="s">
        <v>156</v>
      </c>
      <c r="X15" s="48">
        <v>0</v>
      </c>
      <c r="Y15" s="23" t="s">
        <v>8</v>
      </c>
      <c r="Z15" s="24"/>
    </row>
    <row r="16" spans="1:26" s="45" customFormat="1" ht="18.5" customHeight="1">
      <c r="A16" s="25">
        <f t="shared" si="11"/>
        <v>11</v>
      </c>
      <c r="B16" s="26" t="s">
        <v>9</v>
      </c>
      <c r="C16" s="27">
        <v>5760.9</v>
      </c>
      <c r="D16" s="28">
        <v>4838.7096700000002</v>
      </c>
      <c r="E16" s="27">
        <v>0</v>
      </c>
      <c r="F16" s="29">
        <v>32.25806</v>
      </c>
      <c r="G16" s="30">
        <v>0</v>
      </c>
      <c r="H16" s="29">
        <v>32.25806</v>
      </c>
      <c r="I16" s="30">
        <v>0</v>
      </c>
      <c r="J16" s="29"/>
      <c r="K16" s="27">
        <v>5397.9</v>
      </c>
      <c r="L16" s="28">
        <v>1903.2257999999999</v>
      </c>
      <c r="M16" s="27">
        <v>0</v>
      </c>
      <c r="N16" s="28">
        <v>483.87096000000003</v>
      </c>
      <c r="O16" s="27">
        <v>1855.2</v>
      </c>
      <c r="P16" s="28">
        <v>1464.5161290000001</v>
      </c>
      <c r="Q16" s="268">
        <f>SUM(C16+E16+G16+I16+K16+M16+O16)</f>
        <v>13014</v>
      </c>
      <c r="R16" s="111">
        <f t="shared" ref="R16:R17" si="13">SUM(D16+F16+H16+J16+L16+N16+P16)</f>
        <v>8754.8386790000004</v>
      </c>
      <c r="S16" s="27">
        <v>0</v>
      </c>
      <c r="T16" s="28"/>
      <c r="U16" s="114">
        <f t="shared" si="12"/>
        <v>13014</v>
      </c>
      <c r="V16" s="118">
        <f t="shared" si="12"/>
        <v>8754.8386790000004</v>
      </c>
      <c r="W16" s="31" t="s">
        <v>142</v>
      </c>
      <c r="X16" s="32">
        <v>2</v>
      </c>
      <c r="Y16" s="33" t="s">
        <v>8</v>
      </c>
      <c r="Z16" s="34"/>
    </row>
    <row r="17" spans="1:26" ht="18.5" customHeight="1">
      <c r="A17" s="25">
        <f t="shared" si="11"/>
        <v>12</v>
      </c>
      <c r="B17" s="60" t="s">
        <v>10</v>
      </c>
      <c r="C17" s="27">
        <v>2828.1</v>
      </c>
      <c r="D17" s="28">
        <v>4838.7096700000002</v>
      </c>
      <c r="E17" s="27">
        <v>0</v>
      </c>
      <c r="F17" s="29">
        <v>32.25806</v>
      </c>
      <c r="G17" s="30">
        <v>0</v>
      </c>
      <c r="H17" s="29">
        <v>32.25806</v>
      </c>
      <c r="I17" s="30">
        <v>0</v>
      </c>
      <c r="J17" s="29"/>
      <c r="K17" s="27">
        <v>1918.7</v>
      </c>
      <c r="L17" s="28">
        <v>1903.2257999999999</v>
      </c>
      <c r="M17" s="27">
        <v>0</v>
      </c>
      <c r="N17" s="28">
        <v>483.87096000000003</v>
      </c>
      <c r="O17" s="27">
        <v>871.1</v>
      </c>
      <c r="P17" s="28">
        <v>1464.5161290000001</v>
      </c>
      <c r="Q17" s="268">
        <f>SUM(C17+E17+G17+I17+K17+M17+O17)</f>
        <v>5617.9000000000005</v>
      </c>
      <c r="R17" s="111">
        <f t="shared" si="13"/>
        <v>8754.8386790000004</v>
      </c>
      <c r="S17" s="27">
        <v>0</v>
      </c>
      <c r="T17" s="28"/>
      <c r="U17" s="114">
        <f t="shared" si="12"/>
        <v>5617.9000000000005</v>
      </c>
      <c r="V17" s="118">
        <f t="shared" si="12"/>
        <v>8754.8386790000004</v>
      </c>
      <c r="W17" s="31" t="s">
        <v>142</v>
      </c>
      <c r="X17" s="32">
        <v>2</v>
      </c>
      <c r="Y17" s="33" t="s">
        <v>8</v>
      </c>
      <c r="Z17" s="34"/>
    </row>
    <row r="18" spans="1:26" ht="18.5" customHeight="1">
      <c r="A18" s="35" t="s">
        <v>11</v>
      </c>
      <c r="B18" s="36">
        <f>SUM(B10+1)</f>
        <v>50</v>
      </c>
      <c r="C18" s="37">
        <f t="shared" ref="C18:V18" si="14">SUM(C11:C17)</f>
        <v>27868.1</v>
      </c>
      <c r="D18" s="38">
        <f t="shared" si="14"/>
        <v>33870.967690000005</v>
      </c>
      <c r="E18" s="37">
        <f t="shared" si="14"/>
        <v>119.3</v>
      </c>
      <c r="F18" s="38">
        <f t="shared" si="14"/>
        <v>225.80642</v>
      </c>
      <c r="G18" s="37">
        <f t="shared" si="14"/>
        <v>16.2</v>
      </c>
      <c r="H18" s="38">
        <f t="shared" si="14"/>
        <v>225.80642</v>
      </c>
      <c r="I18" s="37">
        <f t="shared" ref="I18:J18" si="15">SUM(I11:I17)</f>
        <v>0</v>
      </c>
      <c r="J18" s="38">
        <f t="shared" si="15"/>
        <v>0</v>
      </c>
      <c r="K18" s="37">
        <f t="shared" si="14"/>
        <v>16058.800000000001</v>
      </c>
      <c r="L18" s="38">
        <f t="shared" si="14"/>
        <v>13322.580599999999</v>
      </c>
      <c r="M18" s="37">
        <f t="shared" si="14"/>
        <v>4307.2999999999993</v>
      </c>
      <c r="N18" s="38">
        <f t="shared" si="14"/>
        <v>3387.0967200000005</v>
      </c>
      <c r="O18" s="37">
        <f t="shared" si="14"/>
        <v>10208.700000000001</v>
      </c>
      <c r="P18" s="38">
        <f t="shared" si="14"/>
        <v>10251.612902999999</v>
      </c>
      <c r="Q18" s="37">
        <f t="shared" si="14"/>
        <v>58578.400000000001</v>
      </c>
      <c r="R18" s="38">
        <f t="shared" si="14"/>
        <v>61283.870753000003</v>
      </c>
      <c r="S18" s="37">
        <f t="shared" si="14"/>
        <v>0</v>
      </c>
      <c r="T18" s="38">
        <f t="shared" si="14"/>
        <v>0</v>
      </c>
      <c r="U18" s="37">
        <f t="shared" si="14"/>
        <v>58578.400000000001</v>
      </c>
      <c r="V18" s="38">
        <f t="shared" si="14"/>
        <v>61283.870753000003</v>
      </c>
      <c r="W18" s="41" t="s">
        <v>12</v>
      </c>
      <c r="X18" s="42">
        <f>SUM(X11:X17)/7</f>
        <v>1.4285714285714286</v>
      </c>
      <c r="Y18" s="43" t="s">
        <v>8</v>
      </c>
      <c r="Z18" s="44"/>
    </row>
    <row r="19" spans="1:26" ht="18.5" customHeight="1">
      <c r="A19" s="46">
        <f>SUM(A17+1)</f>
        <v>13</v>
      </c>
      <c r="B19" s="16" t="s">
        <v>13</v>
      </c>
      <c r="C19" s="51">
        <v>3528.1</v>
      </c>
      <c r="D19" s="18">
        <v>4838.7096700000002</v>
      </c>
      <c r="E19" s="51">
        <v>88.1</v>
      </c>
      <c r="F19" s="19">
        <v>32.25806</v>
      </c>
      <c r="G19" s="20">
        <v>0</v>
      </c>
      <c r="H19" s="19">
        <v>32.25806</v>
      </c>
      <c r="I19" s="20">
        <v>0</v>
      </c>
      <c r="J19" s="19"/>
      <c r="K19" s="17">
        <v>0</v>
      </c>
      <c r="L19" s="18">
        <v>1903.2257999999999</v>
      </c>
      <c r="M19" s="17">
        <v>0</v>
      </c>
      <c r="N19" s="18">
        <v>483.87096000000003</v>
      </c>
      <c r="O19" s="17">
        <v>1284.2</v>
      </c>
      <c r="P19" s="18">
        <v>1464.5161290000001</v>
      </c>
      <c r="Q19" s="112">
        <f t="shared" ref="Q19:Q22" si="16">SUM(C19+E19+G19+I19+K19+M19+O19)</f>
        <v>4900.3999999999996</v>
      </c>
      <c r="R19" s="110">
        <f t="shared" ref="R19:R22" si="17">SUM(D19+F19+H19+J19+L19+N19+P19)</f>
        <v>8754.8386790000004</v>
      </c>
      <c r="S19" s="17">
        <v>0</v>
      </c>
      <c r="T19" s="18"/>
      <c r="U19" s="135">
        <f t="shared" ref="U19:V25" si="18">SUM(Q19+S19)</f>
        <v>4900.3999999999996</v>
      </c>
      <c r="V19" s="136">
        <f t="shared" si="18"/>
        <v>8754.8386790000004</v>
      </c>
      <c r="W19" s="47" t="s">
        <v>128</v>
      </c>
      <c r="X19" s="48">
        <v>3</v>
      </c>
      <c r="Y19" s="23" t="s">
        <v>8</v>
      </c>
      <c r="Z19" s="24"/>
    </row>
    <row r="20" spans="1:26" ht="18.5" customHeight="1">
      <c r="A20" s="49">
        <f>SUM(A19+1)</f>
        <v>14</v>
      </c>
      <c r="B20" s="16" t="s">
        <v>14</v>
      </c>
      <c r="C20" s="17">
        <v>2652.6</v>
      </c>
      <c r="D20" s="18">
        <v>4838.7096700000002</v>
      </c>
      <c r="E20" s="17">
        <v>33</v>
      </c>
      <c r="F20" s="19">
        <v>32.25806</v>
      </c>
      <c r="G20" s="20">
        <v>0</v>
      </c>
      <c r="H20" s="19">
        <v>32.25806</v>
      </c>
      <c r="I20" s="20">
        <v>0</v>
      </c>
      <c r="J20" s="19"/>
      <c r="K20" s="17">
        <v>0</v>
      </c>
      <c r="L20" s="18">
        <v>1903.2257999999999</v>
      </c>
      <c r="M20" s="17">
        <v>0</v>
      </c>
      <c r="N20" s="18">
        <v>483.87096000000003</v>
      </c>
      <c r="O20" s="17">
        <v>1291.9000000000001</v>
      </c>
      <c r="P20" s="18">
        <v>1464.5161290000001</v>
      </c>
      <c r="Q20" s="112">
        <f t="shared" si="16"/>
        <v>3977.5</v>
      </c>
      <c r="R20" s="110">
        <f t="shared" si="17"/>
        <v>8754.8386790000004</v>
      </c>
      <c r="S20" s="17">
        <v>0</v>
      </c>
      <c r="T20" s="18"/>
      <c r="U20" s="135">
        <f t="shared" si="18"/>
        <v>3977.5</v>
      </c>
      <c r="V20" s="136">
        <f t="shared" si="18"/>
        <v>8754.8386790000004</v>
      </c>
      <c r="W20" s="47" t="s">
        <v>128</v>
      </c>
      <c r="X20" s="48">
        <v>4</v>
      </c>
      <c r="Y20" s="23" t="s">
        <v>8</v>
      </c>
      <c r="Z20" s="24"/>
    </row>
    <row r="21" spans="1:26" ht="18.5" customHeight="1">
      <c r="A21" s="49">
        <f t="shared" ref="A21:A25" si="19">SUM(A20+1)</f>
        <v>15</v>
      </c>
      <c r="B21" s="16" t="s">
        <v>15</v>
      </c>
      <c r="C21" s="17">
        <v>6168.2</v>
      </c>
      <c r="D21" s="18">
        <v>4838.7096700000002</v>
      </c>
      <c r="E21" s="17">
        <v>0</v>
      </c>
      <c r="F21" s="19">
        <v>32.25806</v>
      </c>
      <c r="G21" s="20">
        <v>0</v>
      </c>
      <c r="H21" s="19">
        <v>32.25806</v>
      </c>
      <c r="I21" s="20">
        <v>0</v>
      </c>
      <c r="J21" s="19"/>
      <c r="K21" s="17">
        <v>0</v>
      </c>
      <c r="L21" s="18">
        <v>1903.2257999999999</v>
      </c>
      <c r="M21" s="17">
        <v>0</v>
      </c>
      <c r="N21" s="18">
        <v>483.87096000000003</v>
      </c>
      <c r="O21" s="17">
        <v>1539.8</v>
      </c>
      <c r="P21" s="18">
        <v>1464.5161290000001</v>
      </c>
      <c r="Q21" s="112">
        <f t="shared" si="16"/>
        <v>7708</v>
      </c>
      <c r="R21" s="110">
        <f t="shared" si="17"/>
        <v>8754.8386790000004</v>
      </c>
      <c r="S21" s="17">
        <v>0</v>
      </c>
      <c r="T21" s="18"/>
      <c r="U21" s="135">
        <f t="shared" si="18"/>
        <v>7708</v>
      </c>
      <c r="V21" s="136">
        <f t="shared" si="18"/>
        <v>8754.8386790000004</v>
      </c>
      <c r="W21" s="47" t="s">
        <v>155</v>
      </c>
      <c r="X21" s="48">
        <v>3</v>
      </c>
      <c r="Y21" s="23" t="s">
        <v>8</v>
      </c>
      <c r="Z21" s="24"/>
    </row>
    <row r="22" spans="1:26" ht="18.5" customHeight="1">
      <c r="A22" s="49">
        <f t="shared" si="19"/>
        <v>16</v>
      </c>
      <c r="B22" s="16" t="s">
        <v>16</v>
      </c>
      <c r="C22" s="17">
        <v>3419.4</v>
      </c>
      <c r="D22" s="18">
        <v>4838.7096700000002</v>
      </c>
      <c r="E22" s="17">
        <v>0</v>
      </c>
      <c r="F22" s="19">
        <v>32.25806</v>
      </c>
      <c r="G22" s="20">
        <v>0</v>
      </c>
      <c r="H22" s="19">
        <v>32.25806</v>
      </c>
      <c r="I22" s="20">
        <v>0</v>
      </c>
      <c r="J22" s="19"/>
      <c r="K22" s="17">
        <v>1014.6</v>
      </c>
      <c r="L22" s="18">
        <v>1903.2257999999999</v>
      </c>
      <c r="M22" s="17">
        <v>1794.9</v>
      </c>
      <c r="N22" s="18">
        <v>483.87096000000003</v>
      </c>
      <c r="O22" s="17">
        <v>2612.9</v>
      </c>
      <c r="P22" s="18">
        <v>1464.5161290000001</v>
      </c>
      <c r="Q22" s="112">
        <f t="shared" si="16"/>
        <v>8841.7999999999993</v>
      </c>
      <c r="R22" s="110">
        <f t="shared" si="17"/>
        <v>8754.8386790000004</v>
      </c>
      <c r="S22" s="17">
        <v>0</v>
      </c>
      <c r="T22" s="18"/>
      <c r="U22" s="135">
        <f t="shared" si="18"/>
        <v>8841.7999999999993</v>
      </c>
      <c r="V22" s="136">
        <f t="shared" si="18"/>
        <v>8754.8386790000004</v>
      </c>
      <c r="W22" s="47" t="s">
        <v>155</v>
      </c>
      <c r="X22" s="48">
        <v>3</v>
      </c>
      <c r="Y22" s="23" t="s">
        <v>8</v>
      </c>
      <c r="Z22" s="24"/>
    </row>
    <row r="23" spans="1:26" ht="18.5" customHeight="1">
      <c r="A23" s="49">
        <f t="shared" si="19"/>
        <v>17</v>
      </c>
      <c r="B23" s="16" t="s">
        <v>7</v>
      </c>
      <c r="C23" s="17">
        <v>5575.6</v>
      </c>
      <c r="D23" s="18">
        <v>4838.7096700000002</v>
      </c>
      <c r="E23" s="17">
        <v>0</v>
      </c>
      <c r="F23" s="19">
        <v>32.25806</v>
      </c>
      <c r="G23" s="20">
        <v>0</v>
      </c>
      <c r="H23" s="19">
        <v>32.25806</v>
      </c>
      <c r="I23" s="20">
        <v>0</v>
      </c>
      <c r="J23" s="19"/>
      <c r="K23" s="17">
        <v>2938.4</v>
      </c>
      <c r="L23" s="18">
        <v>1903.2257999999999</v>
      </c>
      <c r="M23" s="17">
        <v>927.3</v>
      </c>
      <c r="N23" s="18">
        <v>483.87096000000003</v>
      </c>
      <c r="O23" s="17">
        <v>528.70000000000005</v>
      </c>
      <c r="P23" s="18">
        <v>1464.5161290000001</v>
      </c>
      <c r="Q23" s="112">
        <f>SUM(C23+E23+G23+I23+K23+M23+O23)</f>
        <v>9970</v>
      </c>
      <c r="R23" s="110">
        <f>SUM(D23+F23+H23+J23+L23+N23+P23)</f>
        <v>8754.8386790000004</v>
      </c>
      <c r="S23" s="17">
        <v>0</v>
      </c>
      <c r="T23" s="18"/>
      <c r="U23" s="135">
        <f t="shared" si="18"/>
        <v>9970</v>
      </c>
      <c r="V23" s="136">
        <f t="shared" si="18"/>
        <v>8754.8386790000004</v>
      </c>
      <c r="W23" s="47" t="s">
        <v>155</v>
      </c>
      <c r="X23" s="48">
        <v>3</v>
      </c>
      <c r="Y23" s="23" t="s">
        <v>8</v>
      </c>
      <c r="Z23" s="24"/>
    </row>
    <row r="24" spans="1:26" s="45" customFormat="1" ht="18.5" customHeight="1">
      <c r="A24" s="25">
        <f t="shared" si="19"/>
        <v>18</v>
      </c>
      <c r="B24" s="26" t="s">
        <v>9</v>
      </c>
      <c r="C24" s="27">
        <v>5262.1</v>
      </c>
      <c r="D24" s="28">
        <v>4838.7096700000002</v>
      </c>
      <c r="E24" s="27">
        <v>0</v>
      </c>
      <c r="F24" s="29">
        <v>32.25806</v>
      </c>
      <c r="G24" s="30">
        <v>48</v>
      </c>
      <c r="H24" s="29">
        <v>32.25806</v>
      </c>
      <c r="I24" s="30">
        <v>0</v>
      </c>
      <c r="J24" s="29"/>
      <c r="K24" s="27">
        <v>2175.3000000000002</v>
      </c>
      <c r="L24" s="28">
        <v>1903.2257999999999</v>
      </c>
      <c r="M24" s="27">
        <v>0</v>
      </c>
      <c r="N24" s="28">
        <v>483.87096000000003</v>
      </c>
      <c r="O24" s="27">
        <v>2045.3</v>
      </c>
      <c r="P24" s="28">
        <v>1464.5161290000001</v>
      </c>
      <c r="Q24" s="268">
        <f>SUM(C24+E24+G24+I24+K24+M24+O24)</f>
        <v>9530.7000000000007</v>
      </c>
      <c r="R24" s="111">
        <f t="shared" ref="R24:R25" si="20">SUM(D24+F24+H24+J24+L24+N24+P24)</f>
        <v>8754.8386790000004</v>
      </c>
      <c r="S24" s="27">
        <v>0</v>
      </c>
      <c r="T24" s="28"/>
      <c r="U24" s="114">
        <f t="shared" si="18"/>
        <v>9530.7000000000007</v>
      </c>
      <c r="V24" s="118">
        <f t="shared" si="18"/>
        <v>8754.8386790000004</v>
      </c>
      <c r="W24" s="31" t="s">
        <v>158</v>
      </c>
      <c r="X24" s="32">
        <v>3</v>
      </c>
      <c r="Y24" s="33" t="s">
        <v>8</v>
      </c>
      <c r="Z24" s="34"/>
    </row>
    <row r="25" spans="1:26" ht="18.5" customHeight="1">
      <c r="A25" s="25">
        <f t="shared" si="19"/>
        <v>19</v>
      </c>
      <c r="B25" s="26" t="s">
        <v>10</v>
      </c>
      <c r="C25" s="27">
        <v>5757.6</v>
      </c>
      <c r="D25" s="28">
        <v>4838.7096700000002</v>
      </c>
      <c r="E25" s="27">
        <v>0</v>
      </c>
      <c r="F25" s="29">
        <v>32.25806</v>
      </c>
      <c r="G25" s="30">
        <v>0</v>
      </c>
      <c r="H25" s="29">
        <v>32.25806</v>
      </c>
      <c r="I25" s="30">
        <v>0</v>
      </c>
      <c r="J25" s="29"/>
      <c r="K25" s="27">
        <v>1500.8</v>
      </c>
      <c r="L25" s="28">
        <v>1903.2257999999999</v>
      </c>
      <c r="M25" s="27">
        <v>-32</v>
      </c>
      <c r="N25" s="28">
        <v>483.87096000000003</v>
      </c>
      <c r="O25" s="27">
        <v>22.5</v>
      </c>
      <c r="P25" s="28">
        <v>1464.5161290000001</v>
      </c>
      <c r="Q25" s="268">
        <f>SUM(C25+E25+G25+I25+K25+M25+O25)</f>
        <v>7248.9000000000005</v>
      </c>
      <c r="R25" s="111">
        <f t="shared" si="20"/>
        <v>8754.8386790000004</v>
      </c>
      <c r="S25" s="27">
        <v>0</v>
      </c>
      <c r="T25" s="28"/>
      <c r="U25" s="114">
        <f t="shared" si="18"/>
        <v>7248.9000000000005</v>
      </c>
      <c r="V25" s="118">
        <f t="shared" si="18"/>
        <v>8754.8386790000004</v>
      </c>
      <c r="W25" s="31" t="s">
        <v>155</v>
      </c>
      <c r="X25" s="32">
        <v>0</v>
      </c>
      <c r="Y25" s="33" t="s">
        <v>8</v>
      </c>
      <c r="Z25" s="34"/>
    </row>
    <row r="26" spans="1:26" ht="18.5" customHeight="1">
      <c r="A26" s="35" t="s">
        <v>11</v>
      </c>
      <c r="B26" s="36">
        <f>SUM(B18+1)</f>
        <v>51</v>
      </c>
      <c r="C26" s="37">
        <f t="shared" ref="C26:V26" si="21">SUM(C19:C25)</f>
        <v>32363.599999999999</v>
      </c>
      <c r="D26" s="38">
        <f t="shared" si="21"/>
        <v>33870.967690000005</v>
      </c>
      <c r="E26" s="37">
        <f t="shared" si="21"/>
        <v>121.1</v>
      </c>
      <c r="F26" s="39">
        <f t="shared" si="21"/>
        <v>225.80642</v>
      </c>
      <c r="G26" s="40">
        <f t="shared" si="21"/>
        <v>48</v>
      </c>
      <c r="H26" s="39">
        <f t="shared" si="21"/>
        <v>225.80642</v>
      </c>
      <c r="I26" s="40">
        <f t="shared" ref="I26:J26" si="22">SUM(I19:I25)</f>
        <v>0</v>
      </c>
      <c r="J26" s="39">
        <f t="shared" si="22"/>
        <v>0</v>
      </c>
      <c r="K26" s="37">
        <f t="shared" si="21"/>
        <v>7629.1</v>
      </c>
      <c r="L26" s="38">
        <f t="shared" si="21"/>
        <v>13322.580599999999</v>
      </c>
      <c r="M26" s="37">
        <f t="shared" si="21"/>
        <v>2690.2</v>
      </c>
      <c r="N26" s="38">
        <f t="shared" si="21"/>
        <v>3387.0967200000005</v>
      </c>
      <c r="O26" s="37">
        <f t="shared" si="21"/>
        <v>9325.3000000000011</v>
      </c>
      <c r="P26" s="38">
        <f t="shared" si="21"/>
        <v>10251.612902999999</v>
      </c>
      <c r="Q26" s="37">
        <f t="shared" si="21"/>
        <v>52177.299999999996</v>
      </c>
      <c r="R26" s="38">
        <f t="shared" si="21"/>
        <v>61283.870753000003</v>
      </c>
      <c r="S26" s="37">
        <f t="shared" si="21"/>
        <v>0</v>
      </c>
      <c r="T26" s="38">
        <f t="shared" si="21"/>
        <v>0</v>
      </c>
      <c r="U26" s="37">
        <f t="shared" si="21"/>
        <v>52177.299999999996</v>
      </c>
      <c r="V26" s="38">
        <f t="shared" si="21"/>
        <v>61283.870753000003</v>
      </c>
      <c r="W26" s="41" t="s">
        <v>12</v>
      </c>
      <c r="X26" s="42">
        <f>SUM(X19:X25)/7</f>
        <v>2.7142857142857144</v>
      </c>
      <c r="Y26" s="43" t="s">
        <v>8</v>
      </c>
      <c r="Z26" s="44"/>
    </row>
    <row r="27" spans="1:26" ht="18.5" customHeight="1">
      <c r="A27" s="46">
        <f>SUM(A25+1)</f>
        <v>20</v>
      </c>
      <c r="B27" s="16" t="s">
        <v>13</v>
      </c>
      <c r="C27" s="17">
        <v>3447.4</v>
      </c>
      <c r="D27" s="18">
        <v>4838.7096700000002</v>
      </c>
      <c r="E27" s="17">
        <v>0</v>
      </c>
      <c r="F27" s="19">
        <v>32.25806</v>
      </c>
      <c r="G27" s="20">
        <v>0</v>
      </c>
      <c r="H27" s="19">
        <v>32.25806</v>
      </c>
      <c r="I27" s="20">
        <v>0</v>
      </c>
      <c r="J27" s="19"/>
      <c r="K27" s="17">
        <v>3006.4</v>
      </c>
      <c r="L27" s="18">
        <v>1903.2257999999999</v>
      </c>
      <c r="M27" s="17">
        <v>585.20000000000005</v>
      </c>
      <c r="N27" s="18">
        <v>483.87096000000003</v>
      </c>
      <c r="O27" s="17">
        <v>455.4</v>
      </c>
      <c r="P27" s="18">
        <v>1464.5161290000001</v>
      </c>
      <c r="Q27" s="112">
        <f t="shared" ref="Q27:Q30" si="23">SUM(C27+E27+G27+I27+K27+M27+O27)</f>
        <v>7494.4</v>
      </c>
      <c r="R27" s="110">
        <f t="shared" ref="R27:R30" si="24">SUM(D27+F27+H27+J27+L27+N27+P27)</f>
        <v>8754.8386790000004</v>
      </c>
      <c r="S27" s="17">
        <v>0</v>
      </c>
      <c r="T27" s="18"/>
      <c r="U27" s="135">
        <f t="shared" ref="U27:V33" si="25">SUM(Q27+S27)</f>
        <v>7494.4</v>
      </c>
      <c r="V27" s="136">
        <f t="shared" si="25"/>
        <v>8754.8386790000004</v>
      </c>
      <c r="W27" s="52" t="s">
        <v>155</v>
      </c>
      <c r="X27" s="53">
        <v>2</v>
      </c>
      <c r="Y27" s="23" t="s">
        <v>8</v>
      </c>
      <c r="Z27" s="24"/>
    </row>
    <row r="28" spans="1:26" ht="18.5" customHeight="1">
      <c r="A28" s="49">
        <f>SUM(A27+1)</f>
        <v>21</v>
      </c>
      <c r="B28" s="16" t="s">
        <v>14</v>
      </c>
      <c r="C28" s="17">
        <v>3173.3</v>
      </c>
      <c r="D28" s="18">
        <v>4838.7096700000002</v>
      </c>
      <c r="E28" s="17">
        <v>0</v>
      </c>
      <c r="F28" s="19">
        <v>32.25806</v>
      </c>
      <c r="G28" s="20">
        <v>0</v>
      </c>
      <c r="H28" s="19">
        <v>32.25806</v>
      </c>
      <c r="I28" s="20">
        <v>0</v>
      </c>
      <c r="J28" s="19"/>
      <c r="K28" s="17">
        <v>0</v>
      </c>
      <c r="L28" s="18">
        <v>1903.2257999999999</v>
      </c>
      <c r="M28" s="17">
        <v>0</v>
      </c>
      <c r="N28" s="18">
        <v>483.87096000000003</v>
      </c>
      <c r="O28" s="17">
        <v>1052.5999999999999</v>
      </c>
      <c r="P28" s="18">
        <v>1464.5161290000001</v>
      </c>
      <c r="Q28" s="112">
        <f t="shared" si="23"/>
        <v>4225.8999999999996</v>
      </c>
      <c r="R28" s="110">
        <f t="shared" si="24"/>
        <v>8754.8386790000004</v>
      </c>
      <c r="S28" s="17">
        <v>0</v>
      </c>
      <c r="T28" s="18"/>
      <c r="U28" s="135">
        <f t="shared" si="25"/>
        <v>4225.8999999999996</v>
      </c>
      <c r="V28" s="136">
        <f t="shared" si="25"/>
        <v>8754.8386790000004</v>
      </c>
      <c r="W28" s="52" t="s">
        <v>155</v>
      </c>
      <c r="X28" s="48">
        <v>2</v>
      </c>
      <c r="Y28" s="23" t="s">
        <v>8</v>
      </c>
      <c r="Z28" s="24"/>
    </row>
    <row r="29" spans="1:26" ht="18.5" customHeight="1">
      <c r="A29" s="49">
        <f t="shared" ref="A29:A33" si="26">SUM(A28+1)</f>
        <v>22</v>
      </c>
      <c r="B29" s="16" t="s">
        <v>15</v>
      </c>
      <c r="C29" s="17">
        <v>3691</v>
      </c>
      <c r="D29" s="18">
        <v>4838.7096700000002</v>
      </c>
      <c r="E29" s="17">
        <v>0</v>
      </c>
      <c r="F29" s="19">
        <v>32.25806</v>
      </c>
      <c r="G29" s="20">
        <v>0</v>
      </c>
      <c r="H29" s="19">
        <v>32.25806</v>
      </c>
      <c r="I29" s="20">
        <v>0</v>
      </c>
      <c r="J29" s="19"/>
      <c r="K29" s="17">
        <v>0</v>
      </c>
      <c r="L29" s="18">
        <v>1903.2257999999999</v>
      </c>
      <c r="M29" s="17">
        <v>0</v>
      </c>
      <c r="N29" s="18">
        <v>483.87096000000003</v>
      </c>
      <c r="O29" s="17">
        <v>312.60000000000002</v>
      </c>
      <c r="P29" s="18">
        <v>1464.5161290000001</v>
      </c>
      <c r="Q29" s="112">
        <f t="shared" si="23"/>
        <v>4003.6</v>
      </c>
      <c r="R29" s="110">
        <f t="shared" si="24"/>
        <v>8754.8386790000004</v>
      </c>
      <c r="S29" s="17">
        <v>0</v>
      </c>
      <c r="T29" s="18"/>
      <c r="U29" s="135">
        <f t="shared" si="25"/>
        <v>4003.6</v>
      </c>
      <c r="V29" s="136">
        <f t="shared" si="25"/>
        <v>8754.8386790000004</v>
      </c>
      <c r="W29" s="52" t="s">
        <v>155</v>
      </c>
      <c r="X29" s="48">
        <v>2</v>
      </c>
      <c r="Y29" s="23" t="s">
        <v>8</v>
      </c>
      <c r="Z29" s="24"/>
    </row>
    <row r="30" spans="1:26" ht="18.5" customHeight="1">
      <c r="A30" s="49">
        <f t="shared" si="26"/>
        <v>23</v>
      </c>
      <c r="B30" s="16" t="s">
        <v>16</v>
      </c>
      <c r="C30" s="17">
        <v>4187</v>
      </c>
      <c r="D30" s="18">
        <v>4838.7096700000002</v>
      </c>
      <c r="E30" s="17">
        <v>21</v>
      </c>
      <c r="F30" s="19">
        <v>32.25806</v>
      </c>
      <c r="G30" s="20">
        <v>9.1999999999999993</v>
      </c>
      <c r="H30" s="19">
        <v>32.25806</v>
      </c>
      <c r="I30" s="20">
        <v>0</v>
      </c>
      <c r="J30" s="19"/>
      <c r="K30" s="17">
        <v>624.5</v>
      </c>
      <c r="L30" s="18">
        <v>1903.2257999999999</v>
      </c>
      <c r="M30" s="17">
        <v>0</v>
      </c>
      <c r="N30" s="18">
        <v>483.87096000000003</v>
      </c>
      <c r="O30" s="17">
        <v>273.60000000000002</v>
      </c>
      <c r="P30" s="18">
        <v>1464.5161290000001</v>
      </c>
      <c r="Q30" s="112">
        <f t="shared" si="23"/>
        <v>5115.3</v>
      </c>
      <c r="R30" s="110">
        <f t="shared" si="24"/>
        <v>8754.8386790000004</v>
      </c>
      <c r="S30" s="17">
        <v>0</v>
      </c>
      <c r="T30" s="18"/>
      <c r="U30" s="135">
        <f t="shared" si="25"/>
        <v>5115.3</v>
      </c>
      <c r="V30" s="136">
        <f t="shared" si="25"/>
        <v>8754.8386790000004</v>
      </c>
      <c r="W30" s="52" t="s">
        <v>155</v>
      </c>
      <c r="X30" s="48">
        <v>2</v>
      </c>
      <c r="Y30" s="23" t="s">
        <v>8</v>
      </c>
      <c r="Z30" s="24"/>
    </row>
    <row r="31" spans="1:26" ht="18.5" customHeight="1">
      <c r="A31" s="49">
        <f t="shared" si="26"/>
        <v>24</v>
      </c>
      <c r="B31" s="16" t="s">
        <v>7</v>
      </c>
      <c r="C31" s="17">
        <v>4.5999999999999996</v>
      </c>
      <c r="D31" s="18">
        <v>4838.7096700000002</v>
      </c>
      <c r="E31" s="17">
        <v>0</v>
      </c>
      <c r="F31" s="19">
        <v>32.25806</v>
      </c>
      <c r="G31" s="20">
        <v>0</v>
      </c>
      <c r="H31" s="19">
        <v>32.25806</v>
      </c>
      <c r="I31" s="20">
        <v>0</v>
      </c>
      <c r="J31" s="19"/>
      <c r="K31" s="17">
        <v>0</v>
      </c>
      <c r="L31" s="18">
        <v>1903.2257999999999</v>
      </c>
      <c r="M31" s="17">
        <v>0</v>
      </c>
      <c r="N31" s="18">
        <v>483.87096000000003</v>
      </c>
      <c r="O31" s="17">
        <v>649</v>
      </c>
      <c r="P31" s="18">
        <v>1464.5161290000001</v>
      </c>
      <c r="Q31" s="112">
        <f>SUM(C31+E31+G31+I31+K31+M31+O31)</f>
        <v>653.6</v>
      </c>
      <c r="R31" s="110">
        <f>SUM(D31+F31+H31+J31+L31+N31+P31)</f>
        <v>8754.8386790000004</v>
      </c>
      <c r="S31" s="17">
        <v>0</v>
      </c>
      <c r="T31" s="18"/>
      <c r="U31" s="135">
        <f t="shared" si="25"/>
        <v>653.6</v>
      </c>
      <c r="V31" s="136">
        <f t="shared" si="25"/>
        <v>8754.8386790000004</v>
      </c>
      <c r="W31" s="47" t="s">
        <v>126</v>
      </c>
      <c r="X31" s="48">
        <v>2</v>
      </c>
      <c r="Y31" s="23" t="s">
        <v>8</v>
      </c>
      <c r="Z31" s="24"/>
    </row>
    <row r="32" spans="1:26" ht="18.5" customHeight="1">
      <c r="A32" s="25">
        <f t="shared" si="26"/>
        <v>25</v>
      </c>
      <c r="B32" s="26" t="s">
        <v>9</v>
      </c>
      <c r="C32" s="27">
        <v>7349.15</v>
      </c>
      <c r="D32" s="28">
        <v>4838.7096700000002</v>
      </c>
      <c r="E32" s="27">
        <v>0</v>
      </c>
      <c r="F32" s="29">
        <v>32.25806</v>
      </c>
      <c r="G32" s="30">
        <v>0</v>
      </c>
      <c r="H32" s="29">
        <v>32.25806</v>
      </c>
      <c r="I32" s="30">
        <v>0</v>
      </c>
      <c r="J32" s="29"/>
      <c r="K32" s="27">
        <v>2792.3</v>
      </c>
      <c r="L32" s="28">
        <v>1903.2257999999999</v>
      </c>
      <c r="M32" s="27">
        <v>0</v>
      </c>
      <c r="N32" s="28">
        <v>483.87096000000003</v>
      </c>
      <c r="O32" s="27">
        <v>1379.8</v>
      </c>
      <c r="P32" s="28">
        <v>1464.5161290000001</v>
      </c>
      <c r="Q32" s="268">
        <f>SUM(C32+E32+G32+I32+K32+M32+O32)</f>
        <v>11521.25</v>
      </c>
      <c r="R32" s="111">
        <f t="shared" ref="R32:R33" si="27">SUM(D32+F32+H32+J32+L32+N32+P32)</f>
        <v>8754.8386790000004</v>
      </c>
      <c r="S32" s="27">
        <v>0</v>
      </c>
      <c r="T32" s="28"/>
      <c r="U32" s="114">
        <f t="shared" si="25"/>
        <v>11521.25</v>
      </c>
      <c r="V32" s="118">
        <f t="shared" si="25"/>
        <v>8754.8386790000004</v>
      </c>
      <c r="W32" s="31" t="s">
        <v>126</v>
      </c>
      <c r="X32" s="32">
        <v>2</v>
      </c>
      <c r="Y32" s="33" t="s">
        <v>8</v>
      </c>
      <c r="Z32" s="34"/>
    </row>
    <row r="33" spans="1:26" ht="18.5" customHeight="1">
      <c r="A33" s="25">
        <f t="shared" si="26"/>
        <v>26</v>
      </c>
      <c r="B33" s="26" t="s">
        <v>10</v>
      </c>
      <c r="C33" s="27">
        <v>3453.4</v>
      </c>
      <c r="D33" s="28">
        <v>4838.7096700000002</v>
      </c>
      <c r="E33" s="27">
        <v>0</v>
      </c>
      <c r="F33" s="29">
        <v>32.25806</v>
      </c>
      <c r="G33" s="30">
        <v>0</v>
      </c>
      <c r="H33" s="29">
        <v>32.25806</v>
      </c>
      <c r="I33" s="30">
        <v>0</v>
      </c>
      <c r="J33" s="29"/>
      <c r="K33" s="27">
        <v>1182</v>
      </c>
      <c r="L33" s="28">
        <v>1903.2257999999999</v>
      </c>
      <c r="M33" s="27">
        <v>0</v>
      </c>
      <c r="N33" s="28">
        <v>483.87096000000003</v>
      </c>
      <c r="O33" s="27">
        <v>166.8</v>
      </c>
      <c r="P33" s="28">
        <v>1464.5161290000001</v>
      </c>
      <c r="Q33" s="268">
        <f>SUM(C33+E33+G33+I33+K33+M33+O33)</f>
        <v>4802.2</v>
      </c>
      <c r="R33" s="111">
        <f t="shared" si="27"/>
        <v>8754.8386790000004</v>
      </c>
      <c r="S33" s="27">
        <v>0</v>
      </c>
      <c r="T33" s="28"/>
      <c r="U33" s="114">
        <f t="shared" si="25"/>
        <v>4802.2</v>
      </c>
      <c r="V33" s="118">
        <f t="shared" si="25"/>
        <v>8754.8386790000004</v>
      </c>
      <c r="W33" s="31" t="s">
        <v>126</v>
      </c>
      <c r="X33" s="32">
        <v>2</v>
      </c>
      <c r="Y33" s="33" t="s">
        <v>8</v>
      </c>
      <c r="Z33" s="34"/>
    </row>
    <row r="34" spans="1:26" ht="18.5" customHeight="1">
      <c r="A34" s="35" t="s">
        <v>11</v>
      </c>
      <c r="B34" s="36">
        <f>SUM(B26+1)</f>
        <v>52</v>
      </c>
      <c r="C34" s="37">
        <f t="shared" ref="C34:V34" si="28">SUM(C27:C33)</f>
        <v>25305.850000000002</v>
      </c>
      <c r="D34" s="38">
        <f t="shared" si="28"/>
        <v>33870.967690000005</v>
      </c>
      <c r="E34" s="37">
        <f t="shared" si="28"/>
        <v>21</v>
      </c>
      <c r="F34" s="39">
        <f t="shared" si="28"/>
        <v>225.80642</v>
      </c>
      <c r="G34" s="40">
        <f t="shared" si="28"/>
        <v>9.1999999999999993</v>
      </c>
      <c r="H34" s="39">
        <f t="shared" si="28"/>
        <v>225.80642</v>
      </c>
      <c r="I34" s="40">
        <f t="shared" ref="I34:J34" si="29">SUM(I27:I33)</f>
        <v>0</v>
      </c>
      <c r="J34" s="39">
        <f t="shared" si="29"/>
        <v>0</v>
      </c>
      <c r="K34" s="37">
        <f t="shared" si="28"/>
        <v>7605.2000000000007</v>
      </c>
      <c r="L34" s="38">
        <f t="shared" si="28"/>
        <v>13322.580599999999</v>
      </c>
      <c r="M34" s="37">
        <f t="shared" si="28"/>
        <v>585.20000000000005</v>
      </c>
      <c r="N34" s="38">
        <f t="shared" si="28"/>
        <v>3387.0967200000005</v>
      </c>
      <c r="O34" s="37">
        <f t="shared" si="28"/>
        <v>4289.8</v>
      </c>
      <c r="P34" s="38">
        <f t="shared" si="28"/>
        <v>10251.612902999999</v>
      </c>
      <c r="Q34" s="37">
        <f t="shared" si="28"/>
        <v>37816.25</v>
      </c>
      <c r="R34" s="38">
        <f t="shared" si="28"/>
        <v>61283.870753000003</v>
      </c>
      <c r="S34" s="37">
        <f t="shared" si="28"/>
        <v>0</v>
      </c>
      <c r="T34" s="38">
        <f t="shared" si="28"/>
        <v>0</v>
      </c>
      <c r="U34" s="37">
        <f t="shared" si="28"/>
        <v>37816.25</v>
      </c>
      <c r="V34" s="38">
        <f t="shared" si="28"/>
        <v>61283.870753000003</v>
      </c>
      <c r="W34" s="41" t="s">
        <v>12</v>
      </c>
      <c r="X34" s="42">
        <f>SUM(X27:X33)/7</f>
        <v>2</v>
      </c>
      <c r="Y34" s="43" t="s">
        <v>8</v>
      </c>
      <c r="Z34" s="44"/>
    </row>
    <row r="35" spans="1:26" ht="18.5" customHeight="1">
      <c r="A35" s="49">
        <f>SUM(A33+1)</f>
        <v>27</v>
      </c>
      <c r="B35" s="16" t="s">
        <v>13</v>
      </c>
      <c r="C35" s="17">
        <v>2173.4</v>
      </c>
      <c r="D35" s="18">
        <v>4838.7096700000002</v>
      </c>
      <c r="E35" s="17">
        <v>0</v>
      </c>
      <c r="F35" s="19">
        <v>32.25806</v>
      </c>
      <c r="G35" s="20">
        <v>0</v>
      </c>
      <c r="H35" s="19">
        <v>32.25806</v>
      </c>
      <c r="I35" s="20">
        <v>0</v>
      </c>
      <c r="J35" s="19"/>
      <c r="K35" s="17">
        <v>0</v>
      </c>
      <c r="L35" s="18">
        <v>1903.2257999999999</v>
      </c>
      <c r="M35" s="17">
        <v>0</v>
      </c>
      <c r="N35" s="18">
        <v>483.87096000000003</v>
      </c>
      <c r="O35" s="17">
        <v>1261.2</v>
      </c>
      <c r="P35" s="18">
        <v>1464.5161290000001</v>
      </c>
      <c r="Q35" s="112">
        <f t="shared" ref="Q35:Q39" si="30">SUM(C35+E35+G35+I35+K35+M35+O35)</f>
        <v>3434.6000000000004</v>
      </c>
      <c r="R35" s="110">
        <f t="shared" ref="R35:R39" si="31">SUM(D35+F35+H35+J35+L35+N35+P35)</f>
        <v>8754.8386790000004</v>
      </c>
      <c r="S35" s="17">
        <v>0</v>
      </c>
      <c r="T35" s="18"/>
      <c r="U35" s="135">
        <f t="shared" ref="U35:U39" si="32">SUM(Q35+S35)</f>
        <v>3434.6000000000004</v>
      </c>
      <c r="V35" s="136">
        <f t="shared" ref="V35:V39" si="33">SUM(R35+T35)</f>
        <v>8754.8386790000004</v>
      </c>
      <c r="W35" s="47" t="s">
        <v>136</v>
      </c>
      <c r="X35" s="48">
        <v>5</v>
      </c>
      <c r="Y35" s="23" t="s">
        <v>8</v>
      </c>
      <c r="Z35" s="24"/>
    </row>
    <row r="36" spans="1:26" ht="18.5" customHeight="1">
      <c r="A36" s="49">
        <f>SUM(A35+1)</f>
        <v>28</v>
      </c>
      <c r="B36" s="16" t="s">
        <v>14</v>
      </c>
      <c r="C36" s="17">
        <v>5036.8</v>
      </c>
      <c r="D36" s="18">
        <v>4838.7096700000002</v>
      </c>
      <c r="E36" s="17">
        <v>0</v>
      </c>
      <c r="F36" s="19">
        <v>32.25806</v>
      </c>
      <c r="G36" s="20">
        <v>0</v>
      </c>
      <c r="H36" s="19">
        <v>32.25806</v>
      </c>
      <c r="I36" s="20">
        <v>0</v>
      </c>
      <c r="J36" s="19"/>
      <c r="K36" s="17">
        <v>0</v>
      </c>
      <c r="L36" s="18">
        <v>1903.2257999999999</v>
      </c>
      <c r="M36" s="17">
        <v>0</v>
      </c>
      <c r="N36" s="18">
        <v>483.87096000000003</v>
      </c>
      <c r="O36" s="17">
        <v>915.46</v>
      </c>
      <c r="P36" s="18">
        <v>1464.5161290000001</v>
      </c>
      <c r="Q36" s="112">
        <f t="shared" si="30"/>
        <v>5952.26</v>
      </c>
      <c r="R36" s="110">
        <f t="shared" si="31"/>
        <v>8754.8386790000004</v>
      </c>
      <c r="S36" s="17">
        <v>0</v>
      </c>
      <c r="T36" s="18"/>
      <c r="U36" s="135">
        <f t="shared" si="32"/>
        <v>5952.26</v>
      </c>
      <c r="V36" s="136">
        <f t="shared" si="33"/>
        <v>8754.8386790000004</v>
      </c>
      <c r="W36" s="47" t="s">
        <v>136</v>
      </c>
      <c r="X36" s="48">
        <v>7</v>
      </c>
      <c r="Y36" s="23" t="s">
        <v>8</v>
      </c>
      <c r="Z36" s="24"/>
    </row>
    <row r="37" spans="1:26" ht="18.5" customHeight="1">
      <c r="A37" s="49">
        <f t="shared" ref="A37:A39" si="34">SUM(A36+1)</f>
        <v>29</v>
      </c>
      <c r="B37" s="16" t="s">
        <v>15</v>
      </c>
      <c r="C37" s="17">
        <v>3676</v>
      </c>
      <c r="D37" s="18">
        <v>4838.7096700000002</v>
      </c>
      <c r="E37" s="17">
        <v>0</v>
      </c>
      <c r="F37" s="19">
        <v>32.25806</v>
      </c>
      <c r="G37" s="20">
        <v>0</v>
      </c>
      <c r="H37" s="19">
        <v>32.25806</v>
      </c>
      <c r="I37" s="20">
        <v>0</v>
      </c>
      <c r="J37" s="19"/>
      <c r="K37" s="17">
        <v>0</v>
      </c>
      <c r="L37" s="18">
        <v>1903.2257999999999</v>
      </c>
      <c r="M37" s="17">
        <v>0</v>
      </c>
      <c r="N37" s="18">
        <v>483.87096000000003</v>
      </c>
      <c r="O37" s="17">
        <v>404.14</v>
      </c>
      <c r="P37" s="18">
        <v>1464.5161290000001</v>
      </c>
      <c r="Q37" s="112">
        <f t="shared" si="30"/>
        <v>4080.14</v>
      </c>
      <c r="R37" s="110">
        <f t="shared" si="31"/>
        <v>8754.8386790000004</v>
      </c>
      <c r="S37" s="17">
        <v>0</v>
      </c>
      <c r="T37" s="18"/>
      <c r="U37" s="135">
        <f t="shared" si="32"/>
        <v>4080.14</v>
      </c>
      <c r="V37" s="136">
        <f t="shared" si="33"/>
        <v>8754.8386790000004</v>
      </c>
      <c r="W37" s="47" t="s">
        <v>136</v>
      </c>
      <c r="X37" s="48">
        <v>8</v>
      </c>
      <c r="Y37" s="23" t="s">
        <v>8</v>
      </c>
      <c r="Z37" s="24"/>
    </row>
    <row r="38" spans="1:26" ht="18.5" customHeight="1">
      <c r="A38" s="49">
        <f t="shared" si="34"/>
        <v>30</v>
      </c>
      <c r="B38" s="16" t="s">
        <v>16</v>
      </c>
      <c r="C38" s="17">
        <v>5566.3</v>
      </c>
      <c r="D38" s="18">
        <v>4838.7096700000002</v>
      </c>
      <c r="E38" s="17">
        <v>123.5</v>
      </c>
      <c r="F38" s="19">
        <v>32.25806</v>
      </c>
      <c r="G38" s="20">
        <v>9.1999999999999993</v>
      </c>
      <c r="H38" s="19">
        <v>32.25806</v>
      </c>
      <c r="I38" s="20">
        <v>0</v>
      </c>
      <c r="J38" s="19"/>
      <c r="K38" s="17">
        <v>0</v>
      </c>
      <c r="L38" s="18">
        <v>1903.2257999999999</v>
      </c>
      <c r="M38" s="17">
        <v>0</v>
      </c>
      <c r="N38" s="18">
        <v>483.87096000000003</v>
      </c>
      <c r="O38" s="17">
        <v>1044.4000000000001</v>
      </c>
      <c r="P38" s="18">
        <v>1464.5161290000001</v>
      </c>
      <c r="Q38" s="112">
        <f t="shared" si="30"/>
        <v>6743.4</v>
      </c>
      <c r="R38" s="110">
        <f t="shared" si="31"/>
        <v>8754.8386790000004</v>
      </c>
      <c r="S38" s="17">
        <v>0</v>
      </c>
      <c r="T38" s="18"/>
      <c r="U38" s="135">
        <f t="shared" si="32"/>
        <v>6743.4</v>
      </c>
      <c r="V38" s="136">
        <f t="shared" si="33"/>
        <v>8754.8386790000004</v>
      </c>
      <c r="W38" s="47" t="s">
        <v>126</v>
      </c>
      <c r="X38" s="48">
        <v>8</v>
      </c>
      <c r="Y38" s="23" t="s">
        <v>8</v>
      </c>
      <c r="Z38" s="24"/>
    </row>
    <row r="39" spans="1:26" ht="18.5" customHeight="1">
      <c r="A39" s="49">
        <f t="shared" si="34"/>
        <v>31</v>
      </c>
      <c r="B39" s="16" t="s">
        <v>7</v>
      </c>
      <c r="C39" s="17">
        <v>12956.2</v>
      </c>
      <c r="D39" s="18">
        <v>4838.7096700000002</v>
      </c>
      <c r="E39" s="17">
        <v>1367.9</v>
      </c>
      <c r="F39" s="19">
        <v>32.25806</v>
      </c>
      <c r="G39" s="20">
        <v>198.6</v>
      </c>
      <c r="H39" s="19">
        <v>32.25806</v>
      </c>
      <c r="I39" s="20">
        <v>0</v>
      </c>
      <c r="J39" s="19"/>
      <c r="K39" s="17">
        <v>6687.6</v>
      </c>
      <c r="L39" s="18">
        <v>1903.2257999999999</v>
      </c>
      <c r="M39" s="17">
        <v>0</v>
      </c>
      <c r="N39" s="18">
        <v>483.87096000000003</v>
      </c>
      <c r="O39" s="17">
        <v>6782.45</v>
      </c>
      <c r="P39" s="18">
        <v>1464.5161290000001</v>
      </c>
      <c r="Q39" s="112">
        <f t="shared" si="30"/>
        <v>27992.750000000004</v>
      </c>
      <c r="R39" s="110">
        <f t="shared" si="31"/>
        <v>8754.8386790000004</v>
      </c>
      <c r="S39" s="17">
        <v>0</v>
      </c>
      <c r="T39" s="18"/>
      <c r="U39" s="135">
        <f t="shared" si="32"/>
        <v>27992.750000000004</v>
      </c>
      <c r="V39" s="136">
        <f t="shared" si="33"/>
        <v>8754.8386790000004</v>
      </c>
      <c r="W39" s="47" t="s">
        <v>128</v>
      </c>
      <c r="X39" s="48">
        <v>11</v>
      </c>
      <c r="Y39" s="23" t="s">
        <v>8</v>
      </c>
      <c r="Z39" s="24"/>
    </row>
    <row r="40" spans="1:26" ht="19.25" customHeight="1" thickBot="1">
      <c r="A40" s="35" t="s">
        <v>11</v>
      </c>
      <c r="B40" s="36">
        <f>SUM(B34+1)</f>
        <v>53</v>
      </c>
      <c r="C40" s="79">
        <f t="shared" ref="C40:V40" si="35">SUM(C35:C39)</f>
        <v>29408.7</v>
      </c>
      <c r="D40" s="82">
        <f t="shared" si="35"/>
        <v>24193.548350000001</v>
      </c>
      <c r="E40" s="79">
        <f t="shared" si="35"/>
        <v>1491.4</v>
      </c>
      <c r="F40" s="82">
        <f t="shared" si="35"/>
        <v>161.2903</v>
      </c>
      <c r="G40" s="79">
        <f t="shared" si="35"/>
        <v>207.79999999999998</v>
      </c>
      <c r="H40" s="82">
        <f t="shared" si="35"/>
        <v>161.2903</v>
      </c>
      <c r="I40" s="79">
        <f t="shared" ref="I40:J40" si="36">SUM(I35:I39)</f>
        <v>0</v>
      </c>
      <c r="J40" s="82">
        <f t="shared" si="36"/>
        <v>0</v>
      </c>
      <c r="K40" s="79">
        <f t="shared" si="35"/>
        <v>6687.6</v>
      </c>
      <c r="L40" s="82">
        <f t="shared" si="35"/>
        <v>9516.128999999999</v>
      </c>
      <c r="M40" s="79">
        <f t="shared" si="35"/>
        <v>0</v>
      </c>
      <c r="N40" s="82">
        <f t="shared" si="35"/>
        <v>2419.3548000000001</v>
      </c>
      <c r="O40" s="79">
        <f t="shared" si="35"/>
        <v>10407.65</v>
      </c>
      <c r="P40" s="82">
        <f t="shared" si="35"/>
        <v>7322.580645</v>
      </c>
      <c r="Q40" s="79">
        <f t="shared" si="35"/>
        <v>48203.150000000009</v>
      </c>
      <c r="R40" s="82">
        <f t="shared" si="35"/>
        <v>43774.193395000002</v>
      </c>
      <c r="S40" s="79">
        <f t="shared" si="35"/>
        <v>0</v>
      </c>
      <c r="T40" s="82">
        <f t="shared" si="35"/>
        <v>0</v>
      </c>
      <c r="U40" s="79">
        <f t="shared" si="35"/>
        <v>48203.150000000009</v>
      </c>
      <c r="V40" s="145">
        <f t="shared" si="35"/>
        <v>43774.193395000002</v>
      </c>
      <c r="W40" s="117" t="s">
        <v>12</v>
      </c>
      <c r="X40" s="42">
        <f>SUM(X35:X39)/5</f>
        <v>7.8</v>
      </c>
      <c r="Y40" s="43" t="s">
        <v>8</v>
      </c>
      <c r="Z40" s="44"/>
    </row>
    <row r="41" spans="1:26" ht="19.25" customHeight="1">
      <c r="A41" s="252" t="s">
        <v>17</v>
      </c>
      <c r="B41" s="180"/>
      <c r="C41" s="142">
        <f t="shared" ref="C41:V41" si="37">SUM(C10+C18+C26+C34+C40)</f>
        <v>140755.05000000002</v>
      </c>
      <c r="D41" s="143">
        <f t="shared" si="37"/>
        <v>149999.99977000002</v>
      </c>
      <c r="E41" s="142">
        <f t="shared" si="37"/>
        <v>1752.8000000000002</v>
      </c>
      <c r="F41" s="143">
        <f t="shared" si="37"/>
        <v>999.99986000000001</v>
      </c>
      <c r="G41" s="142">
        <f t="shared" si="37"/>
        <v>281.2</v>
      </c>
      <c r="H41" s="143">
        <f t="shared" si="37"/>
        <v>999.99986000000001</v>
      </c>
      <c r="I41" s="142">
        <f t="shared" ref="I41:J41" si="38">SUM(I10+I18+I26+I34+I40)</f>
        <v>0</v>
      </c>
      <c r="J41" s="143">
        <f t="shared" si="38"/>
        <v>0</v>
      </c>
      <c r="K41" s="142">
        <f t="shared" si="37"/>
        <v>50602.299999999996</v>
      </c>
      <c r="L41" s="143">
        <f t="shared" si="37"/>
        <v>58999.999799999998</v>
      </c>
      <c r="M41" s="142">
        <f t="shared" si="37"/>
        <v>10170</v>
      </c>
      <c r="N41" s="143">
        <f t="shared" si="37"/>
        <v>14999.999760000002</v>
      </c>
      <c r="O41" s="142">
        <f t="shared" si="37"/>
        <v>43114.65</v>
      </c>
      <c r="P41" s="143">
        <f t="shared" si="37"/>
        <v>45399.999999</v>
      </c>
      <c r="Q41" s="142">
        <f t="shared" si="37"/>
        <v>246676</v>
      </c>
      <c r="R41" s="143">
        <f t="shared" si="37"/>
        <v>271399.99904899998</v>
      </c>
      <c r="S41" s="142">
        <f t="shared" si="37"/>
        <v>0</v>
      </c>
      <c r="T41" s="143">
        <f t="shared" si="37"/>
        <v>0</v>
      </c>
      <c r="U41" s="142">
        <f t="shared" si="37"/>
        <v>246676</v>
      </c>
      <c r="V41" s="143">
        <f t="shared" si="37"/>
        <v>271399.99904899998</v>
      </c>
      <c r="W41" s="179" t="s">
        <v>17</v>
      </c>
      <c r="X41" s="125"/>
      <c r="Y41" s="126"/>
      <c r="Z41" s="127"/>
    </row>
    <row r="42" spans="1:26" ht="19.25" customHeight="1" thickBot="1">
      <c r="A42" s="254" t="s">
        <v>117</v>
      </c>
      <c r="B42" s="259"/>
      <c r="C42" s="250">
        <f ca="1">IF(MONTH($H$1)&lt;&gt;MONTH(TODAY()),C41,SUM(C5:C9,C11:C17,C19:C25,C27:C33,C35:C39)/DAY(TODAY())*DAY(DATE(YEAR($H$1),MONTH($H$1)+1,1)-1))</f>
        <v>140755.05000000002</v>
      </c>
      <c r="D42" s="251">
        <f t="shared" ref="D42:V42" ca="1" si="39">IF(MONTH($H$1)&lt;&gt;MONTH(TODAY()),D41,SUM(D5:D9,D11:D17,D19:D25,D27:D33,D35:D39)/DAY(TODAY())*DAY(DATE(YEAR($H$1),MONTH($H$1)+1,1)-1))</f>
        <v>149999.99977000002</v>
      </c>
      <c r="E42" s="250">
        <f ca="1">IF(MONTH($H$1)&lt;&gt;MONTH(TODAY()),E41,SUM(E5:E9,E11:E17,E19:E25,E27:E33,E35:E39)/DAY(TODAY())*DAY(DATE(YEAR($H$1),MONTH($H$1)+1,1)-1))</f>
        <v>1752.8000000000002</v>
      </c>
      <c r="F42" s="251">
        <f t="shared" ca="1" si="39"/>
        <v>999.99986000000001</v>
      </c>
      <c r="G42" s="250">
        <f ca="1">IF(MONTH($H$1)&lt;&gt;MONTH(TODAY()),G41,SUM(G5:G9,G11:G17,G19:G25,G27:G33,G35:G39)/DAY(TODAY())*DAY(DATE(YEAR($H$1),MONTH($H$1)+1,1)-1))</f>
        <v>281.2</v>
      </c>
      <c r="H42" s="251">
        <f t="shared" ca="1" si="39"/>
        <v>999.99986000000001</v>
      </c>
      <c r="I42" s="250">
        <f ca="1">IF(MONTH($H$1)&lt;&gt;MONTH(TODAY()),I41,SUM(I5:I9,I11:I17,I19:I25,I27:I33,I35:I39)/DAY(TODAY())*DAY(DATE(YEAR($H$1),MONTH($H$1)+1,1)-1))</f>
        <v>0</v>
      </c>
      <c r="J42" s="251">
        <f t="shared" ref="J42" ca="1" si="40">IF(MONTH($H$1)&lt;&gt;MONTH(TODAY()),J41,SUM(J5:J9,J11:J17,J19:J25,J27:J33,J35:J39)/DAY(TODAY())*DAY(DATE(YEAR($H$1),MONTH($H$1)+1,1)-1))</f>
        <v>0</v>
      </c>
      <c r="K42" s="250">
        <f ca="1">IF(MONTH($H$1)&lt;&gt;MONTH(TODAY()),K41,SUM(K5:K9,K11:K17,K19:K25,K27:K33,K35:K39)/DAY(TODAY())*DAY(DATE(YEAR($H$1),MONTH($H$1)+1,1)-1))</f>
        <v>50602.299999999996</v>
      </c>
      <c r="L42" s="251">
        <f t="shared" ca="1" si="39"/>
        <v>58999.999799999998</v>
      </c>
      <c r="M42" s="250">
        <f ca="1">IF(MONTH($H$1)&lt;&gt;MONTH(TODAY()),M41,SUM(M5:M9,M11:M17,M19:M25,M27:M33,M35:M39)/DAY(TODAY())*DAY(DATE(YEAR($H$1),MONTH($H$1)+1,1)-1))</f>
        <v>10170</v>
      </c>
      <c r="N42" s="251">
        <f t="shared" ca="1" si="39"/>
        <v>14999.999760000002</v>
      </c>
      <c r="O42" s="250">
        <f ca="1">IF(MONTH($H$1)&lt;&gt;MONTH(TODAY()),O41,SUM(O5:O9,O11:O17,O19:O25,O27:O33,O35:O39)/DAY(TODAY())*DAY(DATE(YEAR($H$1),MONTH($H$1)+1,1)-1))</f>
        <v>43114.65</v>
      </c>
      <c r="P42" s="251">
        <f t="shared" ca="1" si="39"/>
        <v>45399.999999</v>
      </c>
      <c r="Q42" s="250">
        <f ca="1">IF(MONTH($H$1)&lt;&gt;MONTH(TODAY()),Q41,SUM(Q5:Q9,Q11:Q17,Q19:Q25,Q27:Q33,Q35:Q39)/DAY(TODAY())*DAY(DATE(YEAR($H$1),MONTH($H$1)+1,1)-1))</f>
        <v>246676</v>
      </c>
      <c r="R42" s="251">
        <f t="shared" ca="1" si="39"/>
        <v>271399.99904899998</v>
      </c>
      <c r="S42" s="250">
        <f ca="1">IF(MONTH($H$1)&lt;&gt;MONTH(TODAY()),S41,SUM(S5:S9,S11:S17,S19:S25,S27:S33,S35:S39)/DAY(TODAY())*DAY(DATE(YEAR($H$1),MONTH($H$1)+1,1)-1))</f>
        <v>0</v>
      </c>
      <c r="T42" s="251">
        <f t="shared" ca="1" si="39"/>
        <v>0</v>
      </c>
      <c r="U42" s="250">
        <f ca="1">IF(MONTH($H$1)&lt;&gt;MONTH(TODAY()),U41,SUM(U5:U9,U11:U17,U19:U25,U27:U33,U35:U39)/DAY(TODAY())*DAY(DATE(YEAR($H$1),MONTH($H$1)+1,1)-1))</f>
        <v>246676</v>
      </c>
      <c r="V42" s="251">
        <f t="shared" ca="1" si="39"/>
        <v>271399.99904899998</v>
      </c>
      <c r="W42" s="254" t="s">
        <v>117</v>
      </c>
      <c r="X42" s="255"/>
      <c r="Y42" s="256"/>
      <c r="Z42" s="201"/>
    </row>
    <row r="43" spans="1:26" ht="19.25" customHeight="1" thickBot="1">
      <c r="A43" s="257" t="s">
        <v>29</v>
      </c>
      <c r="B43" s="258"/>
      <c r="C43" s="76">
        <f t="shared" ref="C43:V43" si="41">C41/31</f>
        <v>4540.485483870968</v>
      </c>
      <c r="D43" s="77">
        <f t="shared" si="41"/>
        <v>4838.7096700000011</v>
      </c>
      <c r="E43" s="76">
        <f t="shared" si="41"/>
        <v>56.541935483870972</v>
      </c>
      <c r="F43" s="77">
        <f t="shared" si="41"/>
        <v>32.25806</v>
      </c>
      <c r="G43" s="76">
        <f t="shared" si="41"/>
        <v>9.0709677419354833</v>
      </c>
      <c r="H43" s="77">
        <f t="shared" si="41"/>
        <v>32.25806</v>
      </c>
      <c r="I43" s="76">
        <f t="shared" ref="I43:J43" si="42">I41/31</f>
        <v>0</v>
      </c>
      <c r="J43" s="77">
        <f t="shared" si="42"/>
        <v>0</v>
      </c>
      <c r="K43" s="76">
        <f t="shared" si="41"/>
        <v>1632.3322580645161</v>
      </c>
      <c r="L43" s="77">
        <f t="shared" si="41"/>
        <v>1903.2257999999999</v>
      </c>
      <c r="M43" s="76">
        <f t="shared" si="41"/>
        <v>328.06451612903226</v>
      </c>
      <c r="N43" s="77">
        <f t="shared" si="41"/>
        <v>483.87096000000008</v>
      </c>
      <c r="O43" s="76">
        <f t="shared" si="41"/>
        <v>1390.7951612903225</v>
      </c>
      <c r="P43" s="77">
        <f t="shared" si="41"/>
        <v>1464.5161290000001</v>
      </c>
      <c r="Q43" s="76">
        <f t="shared" si="41"/>
        <v>7957.2903225806449</v>
      </c>
      <c r="R43" s="77">
        <f t="shared" si="41"/>
        <v>8754.8386789999986</v>
      </c>
      <c r="S43" s="76">
        <f t="shared" si="41"/>
        <v>0</v>
      </c>
      <c r="T43" s="77">
        <f t="shared" si="41"/>
        <v>0</v>
      </c>
      <c r="U43" s="76">
        <f t="shared" si="41"/>
        <v>7957.2903225806449</v>
      </c>
      <c r="V43" s="77">
        <f t="shared" si="41"/>
        <v>8754.8386789999986</v>
      </c>
      <c r="W43" s="80" t="s">
        <v>18</v>
      </c>
      <c r="X43" s="122"/>
      <c r="Y43" s="123"/>
      <c r="Z43" s="124"/>
    </row>
    <row r="44" spans="1:26" ht="20" customHeight="1">
      <c r="A44" s="84" t="s">
        <v>19</v>
      </c>
      <c r="B44" s="85"/>
      <c r="C44" s="86">
        <f>SUM(C41-D41)</f>
        <v>-9244.9497700000065</v>
      </c>
      <c r="D44" s="87"/>
      <c r="E44" s="86">
        <f>SUM(E41-F41)</f>
        <v>752.80014000000017</v>
      </c>
      <c r="F44" s="87"/>
      <c r="G44" s="86">
        <f>SUM(G41-H41)</f>
        <v>-718.79986000000008</v>
      </c>
      <c r="H44" s="87"/>
      <c r="I44" s="86">
        <f>SUM(I41-J41)</f>
        <v>0</v>
      </c>
      <c r="J44" s="87"/>
      <c r="K44" s="86">
        <f>SUM(K41-L41)</f>
        <v>-8397.6998000000021</v>
      </c>
      <c r="L44" s="87"/>
      <c r="M44" s="86">
        <f>SUM(M41-N41)</f>
        <v>-4829.9997600000024</v>
      </c>
      <c r="N44" s="87"/>
      <c r="O44" s="86">
        <f>SUM(O41-P41)</f>
        <v>-2285.3499989999982</v>
      </c>
      <c r="P44" s="87"/>
      <c r="Q44" s="120">
        <f>SUM(Q41-R41)</f>
        <v>-24723.999048999976</v>
      </c>
      <c r="R44" s="87"/>
      <c r="S44" s="86">
        <f>SUM(S41-T41)</f>
        <v>0</v>
      </c>
      <c r="T44" s="87"/>
      <c r="U44" s="137">
        <f>SUM(U41-V41)</f>
        <v>-24723.999048999976</v>
      </c>
      <c r="V44" s="138"/>
      <c r="Y44" s="2"/>
      <c r="Z44" s="2"/>
    </row>
    <row r="45" spans="1:26" ht="20" customHeight="1" thickBot="1">
      <c r="A45" s="90" t="s">
        <v>20</v>
      </c>
      <c r="B45" s="91"/>
      <c r="C45" s="119">
        <f>SUM(100/D41*C41)</f>
        <v>93.836700143882936</v>
      </c>
      <c r="D45" s="93"/>
      <c r="E45" s="119">
        <f>SUM(100/F41*E41)</f>
        <v>175.28002453920345</v>
      </c>
      <c r="F45" s="93"/>
      <c r="G45" s="119">
        <f>SUM(100/H41*G41)</f>
        <v>28.120003936800547</v>
      </c>
      <c r="H45" s="93"/>
      <c r="I45" s="119" t="e">
        <f>SUM(100/J41*I41)</f>
        <v>#DIV/0!</v>
      </c>
      <c r="J45" s="93"/>
      <c r="K45" s="119">
        <f>SUM(100/L41*K41)</f>
        <v>85.766610460225792</v>
      </c>
      <c r="L45" s="93"/>
      <c r="M45" s="119">
        <f>SUM(100/N41*M41)</f>
        <v>67.800001084800002</v>
      </c>
      <c r="N45" s="93"/>
      <c r="O45" s="119">
        <f>SUM(100/P41*O41)</f>
        <v>94.966189429404551</v>
      </c>
      <c r="P45" s="93"/>
      <c r="Q45" s="121">
        <f>SUM(100/R41*Q41)</f>
        <v>90.890199286796545</v>
      </c>
      <c r="R45" s="93"/>
      <c r="S45" s="119" t="e">
        <f>SUM(100/T41*S41)</f>
        <v>#DIV/0!</v>
      </c>
      <c r="T45" s="93"/>
      <c r="U45" s="139">
        <f>SUM(100/V41*U41)</f>
        <v>90.890199286796545</v>
      </c>
      <c r="V45" s="140"/>
      <c r="Y45" s="2"/>
      <c r="Z45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97"/>
  <sheetViews>
    <sheetView zoomScale="90" zoomScaleNormal="90" workbookViewId="0">
      <selection activeCell="C38" sqref="C38"/>
    </sheetView>
  </sheetViews>
  <sheetFormatPr baseColWidth="10" defaultColWidth="11.5" defaultRowHeight="15"/>
  <cols>
    <col min="1" max="1" width="9.33203125" style="4" customWidth="1"/>
    <col min="2" max="2" width="9.1640625" style="2" customWidth="1"/>
    <col min="3" max="6" width="13" style="2" bestFit="1" customWidth="1"/>
    <col min="7" max="10" width="11.6640625" style="6" customWidth="1"/>
    <col min="11" max="14" width="11.6640625" style="2" customWidth="1"/>
    <col min="15" max="15" width="13" style="2" bestFit="1" customWidth="1"/>
    <col min="16" max="16" width="11.6640625" style="2" customWidth="1"/>
    <col min="17" max="18" width="12.6640625" style="2" customWidth="1"/>
    <col min="19" max="20" width="11.6640625" style="2" customWidth="1"/>
    <col min="21" max="22" width="12.6640625" style="2" customWidth="1"/>
    <col min="23" max="23" width="18.6640625" style="2" customWidth="1"/>
    <col min="24" max="24" width="8.6640625" style="2" customWidth="1"/>
    <col min="25" max="25" width="4.83203125" style="4" customWidth="1"/>
    <col min="26" max="16384" width="11.5" style="2"/>
  </cols>
  <sheetData>
    <row r="1" spans="1:25" ht="34.25" customHeight="1">
      <c r="A1" s="146" t="s">
        <v>32</v>
      </c>
      <c r="G1" s="2"/>
      <c r="H1" s="3" t="s">
        <v>33</v>
      </c>
      <c r="I1" s="2"/>
      <c r="J1" s="3"/>
      <c r="U1" s="4"/>
      <c r="Y1" s="2"/>
    </row>
    <row r="2" spans="1:25" ht="34.25" customHeight="1">
      <c r="A2" s="2"/>
      <c r="C2" s="147"/>
      <c r="H2" s="269" t="s">
        <v>34</v>
      </c>
      <c r="J2" s="147"/>
      <c r="U2" s="4"/>
      <c r="Y2" s="2"/>
    </row>
    <row r="3" spans="1:25" ht="19" thickBot="1">
      <c r="A3" s="129"/>
    </row>
    <row r="4" spans="1:25" s="8" customFormat="1" ht="36" customHeight="1" thickBot="1">
      <c r="A4" s="129"/>
      <c r="B4" s="148"/>
      <c r="C4" s="362" t="s">
        <v>21</v>
      </c>
      <c r="D4" s="363"/>
      <c r="E4" s="364" t="s">
        <v>24</v>
      </c>
      <c r="F4" s="365"/>
      <c r="G4" s="353" t="s">
        <v>25</v>
      </c>
      <c r="H4" s="354"/>
      <c r="I4" s="353" t="s">
        <v>118</v>
      </c>
      <c r="J4" s="354"/>
      <c r="K4" s="366" t="s">
        <v>26</v>
      </c>
      <c r="L4" s="367"/>
      <c r="M4" s="368" t="s">
        <v>31</v>
      </c>
      <c r="N4" s="369"/>
      <c r="O4" s="370" t="s">
        <v>2</v>
      </c>
      <c r="P4" s="370"/>
      <c r="Q4" s="346" t="s">
        <v>30</v>
      </c>
      <c r="R4" s="347"/>
      <c r="S4" s="344" t="s">
        <v>27</v>
      </c>
      <c r="T4" s="345"/>
      <c r="U4" s="348" t="s">
        <v>28</v>
      </c>
      <c r="V4" s="349"/>
      <c r="W4" s="357" t="s">
        <v>0</v>
      </c>
      <c r="X4" s="358"/>
      <c r="Y4" s="359"/>
    </row>
    <row r="5" spans="1:25" s="4" customFormat="1" ht="18.5" customHeight="1">
      <c r="A5" s="130" t="s">
        <v>1</v>
      </c>
      <c r="B5" s="10"/>
      <c r="C5" s="11" t="s">
        <v>23</v>
      </c>
      <c r="D5" s="12" t="s">
        <v>22</v>
      </c>
      <c r="E5" s="11" t="s">
        <v>23</v>
      </c>
      <c r="F5" s="12" t="s">
        <v>22</v>
      </c>
      <c r="G5" s="11" t="s">
        <v>23</v>
      </c>
      <c r="H5" s="12" t="s">
        <v>22</v>
      </c>
      <c r="I5" s="11" t="s">
        <v>23</v>
      </c>
      <c r="J5" s="12" t="s">
        <v>22</v>
      </c>
      <c r="K5" s="11" t="s">
        <v>23</v>
      </c>
      <c r="L5" s="12" t="s">
        <v>22</v>
      </c>
      <c r="M5" s="11" t="s">
        <v>23</v>
      </c>
      <c r="N5" s="12" t="s">
        <v>22</v>
      </c>
      <c r="O5" s="101" t="s">
        <v>23</v>
      </c>
      <c r="P5" s="12" t="s">
        <v>22</v>
      </c>
      <c r="Q5" s="101" t="s">
        <v>23</v>
      </c>
      <c r="R5" s="12" t="s">
        <v>22</v>
      </c>
      <c r="S5" s="11" t="s">
        <v>23</v>
      </c>
      <c r="T5" s="12" t="s">
        <v>22</v>
      </c>
      <c r="U5" s="133" t="s">
        <v>23</v>
      </c>
      <c r="V5" s="134" t="s">
        <v>22</v>
      </c>
      <c r="W5" s="13"/>
      <c r="X5" s="360" t="s">
        <v>4</v>
      </c>
      <c r="Y5" s="361"/>
    </row>
    <row r="6" spans="1:25" ht="18.5" customHeight="1">
      <c r="A6" s="149" t="s">
        <v>11</v>
      </c>
      <c r="B6" s="150" t="s">
        <v>35</v>
      </c>
      <c r="C6" s="17">
        <f>SUM('01_21'!C8)</f>
        <v>2493.1</v>
      </c>
      <c r="D6" s="96">
        <f>SUM('01_21'!D8)</f>
        <v>6290.3225700000003</v>
      </c>
      <c r="E6" s="17">
        <f>SUM('01_21'!E8)</f>
        <v>0</v>
      </c>
      <c r="F6" s="96">
        <f>SUM('01_21'!F8)</f>
        <v>87.09675</v>
      </c>
      <c r="G6" s="17">
        <f>SUM('01_21'!G8)</f>
        <v>0</v>
      </c>
      <c r="H6" s="96">
        <f>SUM('01_21'!H8)</f>
        <v>169.35480000000001</v>
      </c>
      <c r="I6" s="17">
        <f>SUM('01_21'!I8)</f>
        <v>0</v>
      </c>
      <c r="J6" s="96">
        <f>SUM('01_21'!J8)</f>
        <v>0</v>
      </c>
      <c r="K6" s="17">
        <f>SUM('01_21'!K8)</f>
        <v>0</v>
      </c>
      <c r="L6" s="96">
        <f>SUM('01_21'!L8)</f>
        <v>919.35479999999995</v>
      </c>
      <c r="M6" s="17">
        <f>SUM('01_21'!M8)</f>
        <v>0</v>
      </c>
      <c r="N6" s="96">
        <f>SUM('01_21'!N8)</f>
        <v>411.2901</v>
      </c>
      <c r="O6" s="17">
        <f>SUM('01_21'!O8)</f>
        <v>3587.6</v>
      </c>
      <c r="P6" s="96">
        <f>SUM('01_21'!P8)</f>
        <v>1156.4513999999999</v>
      </c>
      <c r="Q6" s="17">
        <f>SUM('01_21'!Q8)</f>
        <v>6080.7000000000007</v>
      </c>
      <c r="R6" s="96">
        <f>SUM('01_21'!R8)</f>
        <v>9033.8704199999993</v>
      </c>
      <c r="S6" s="17">
        <f>SUM('01_21'!S8)</f>
        <v>0</v>
      </c>
      <c r="T6" s="96">
        <f>SUM('01_21'!T8)</f>
        <v>0</v>
      </c>
      <c r="U6" s="144">
        <f>SUM('01_21'!U8)</f>
        <v>6080.7000000000007</v>
      </c>
      <c r="V6" s="159">
        <f>SUM('01_21'!V8)</f>
        <v>9033.8704199999993</v>
      </c>
      <c r="W6" s="17"/>
      <c r="X6" s="169">
        <f>SUM('01_21'!X82)</f>
        <v>0</v>
      </c>
      <c r="Y6" s="57" t="s">
        <v>8</v>
      </c>
    </row>
    <row r="7" spans="1:25" ht="18.5" customHeight="1">
      <c r="A7" s="149" t="s">
        <v>11</v>
      </c>
      <c r="B7" s="150" t="s">
        <v>36</v>
      </c>
      <c r="C7" s="17">
        <f>SUM('01_21'!C16)</f>
        <v>5538.7999999999993</v>
      </c>
      <c r="D7" s="96">
        <f>SUM('01_21'!D16)</f>
        <v>14677.419330000001</v>
      </c>
      <c r="E7" s="17">
        <f>SUM('01_21'!E16)</f>
        <v>0</v>
      </c>
      <c r="F7" s="96">
        <f>SUM('01_21'!F16)</f>
        <v>203.22575000000001</v>
      </c>
      <c r="G7" s="17">
        <f>SUM('01_21'!G16)</f>
        <v>0</v>
      </c>
      <c r="H7" s="96">
        <f>SUM('01_21'!H16)</f>
        <v>395.16119999999995</v>
      </c>
      <c r="I7" s="17">
        <f>SUM('01_21'!I16)</f>
        <v>0</v>
      </c>
      <c r="J7" s="96">
        <f>SUM('01_21'!J16)</f>
        <v>0</v>
      </c>
      <c r="K7" s="17">
        <f>SUM('01_21'!K16)</f>
        <v>0</v>
      </c>
      <c r="L7" s="96">
        <f>SUM('01_21'!L16)</f>
        <v>2145.1611999999996</v>
      </c>
      <c r="M7" s="17">
        <f>SUM('01_21'!M16)</f>
        <v>1972.9</v>
      </c>
      <c r="N7" s="96">
        <f>SUM('01_21'!N16)</f>
        <v>959.67690000000016</v>
      </c>
      <c r="O7" s="17">
        <f>SUM('01_21'!O16)</f>
        <v>9592.9999999999982</v>
      </c>
      <c r="P7" s="96">
        <f>SUM('01_21'!P16)</f>
        <v>2698.3865999999998</v>
      </c>
      <c r="Q7" s="17">
        <f>SUM('01_21'!Q16)</f>
        <v>17104.7</v>
      </c>
      <c r="R7" s="96">
        <f>SUM('01_21'!R16)</f>
        <v>21079.030980000003</v>
      </c>
      <c r="S7" s="17">
        <f>SUM('01_21'!S16)</f>
        <v>0</v>
      </c>
      <c r="T7" s="96">
        <f>SUM('01_21'!T16)</f>
        <v>0</v>
      </c>
      <c r="U7" s="144">
        <f>SUM('01_21'!U16)</f>
        <v>17104.7</v>
      </c>
      <c r="V7" s="159">
        <f>SUM('01_21'!V16)</f>
        <v>21079.030980000003</v>
      </c>
      <c r="W7" s="17"/>
      <c r="X7" s="169">
        <f>SUM('01_21'!X16)</f>
        <v>0</v>
      </c>
      <c r="Y7" s="57" t="s">
        <v>8</v>
      </c>
    </row>
    <row r="8" spans="1:25" ht="18.5" customHeight="1">
      <c r="A8" s="149" t="s">
        <v>11</v>
      </c>
      <c r="B8" s="150" t="s">
        <v>37</v>
      </c>
      <c r="C8" s="17">
        <f>SUM('01_21'!C24)</f>
        <v>2741.6</v>
      </c>
      <c r="D8" s="96">
        <f>SUM('01_21'!D24)</f>
        <v>14677.419330000001</v>
      </c>
      <c r="E8" s="17">
        <f>SUM('01_21'!E24)</f>
        <v>0</v>
      </c>
      <c r="F8" s="96">
        <f>SUM('01_21'!F24)</f>
        <v>203.22575000000001</v>
      </c>
      <c r="G8" s="17">
        <f>SUM('01_21'!G24)</f>
        <v>0</v>
      </c>
      <c r="H8" s="96">
        <f>SUM('01_21'!H24)</f>
        <v>395.16119999999995</v>
      </c>
      <c r="I8" s="17">
        <f>SUM('01_21'!I24)</f>
        <v>0</v>
      </c>
      <c r="J8" s="96">
        <f>SUM('01_21'!J24)</f>
        <v>0</v>
      </c>
      <c r="K8" s="17">
        <f>SUM('01_21'!K24)</f>
        <v>0</v>
      </c>
      <c r="L8" s="96">
        <f>SUM('01_21'!L24)</f>
        <v>2145.1611999999996</v>
      </c>
      <c r="M8" s="17">
        <f>SUM('01_21'!M24)</f>
        <v>0</v>
      </c>
      <c r="N8" s="96">
        <f>SUM('01_21'!N24)</f>
        <v>959.67690000000016</v>
      </c>
      <c r="O8" s="17">
        <f>SUM('01_21'!O24)</f>
        <v>7076.9</v>
      </c>
      <c r="P8" s="96">
        <f>SUM('01_21'!P24)</f>
        <v>2698.3865999999998</v>
      </c>
      <c r="Q8" s="17">
        <f>SUM('01_21'!Q24)</f>
        <v>9818.5</v>
      </c>
      <c r="R8" s="96">
        <f>SUM('01_21'!R24)</f>
        <v>21079.030980000003</v>
      </c>
      <c r="S8" s="17">
        <f>SUM('01_21'!S24)</f>
        <v>0</v>
      </c>
      <c r="T8" s="96">
        <f>SUM('01_21'!T24)</f>
        <v>0</v>
      </c>
      <c r="U8" s="144">
        <f>SUM('01_21'!U24)</f>
        <v>9818.5</v>
      </c>
      <c r="V8" s="159">
        <f>SUM('01_21'!V24)</f>
        <v>21079.030980000003</v>
      </c>
      <c r="W8" s="17"/>
      <c r="X8" s="169">
        <f>SUM('01_21'!X24)</f>
        <v>0</v>
      </c>
      <c r="Y8" s="57" t="s">
        <v>8</v>
      </c>
    </row>
    <row r="9" spans="1:25" ht="18.5" customHeight="1">
      <c r="A9" s="149" t="s">
        <v>11</v>
      </c>
      <c r="B9" s="150" t="s">
        <v>38</v>
      </c>
      <c r="C9" s="17">
        <f>SUM('01_21'!C32)</f>
        <v>4000.5</v>
      </c>
      <c r="D9" s="96">
        <f>SUM('01_21'!D32)</f>
        <v>14677.419330000001</v>
      </c>
      <c r="E9" s="17">
        <f>SUM('01_21'!E32)</f>
        <v>0</v>
      </c>
      <c r="F9" s="96">
        <f>SUM('01_21'!F32)</f>
        <v>203.22575000000001</v>
      </c>
      <c r="G9" s="17">
        <f>SUM('01_21'!G32)</f>
        <v>0</v>
      </c>
      <c r="H9" s="96">
        <f>SUM('01_21'!H32)</f>
        <v>395.16119999999995</v>
      </c>
      <c r="I9" s="17">
        <f>SUM('01_21'!I32)</f>
        <v>0</v>
      </c>
      <c r="J9" s="96">
        <f>SUM('01_21'!J32)</f>
        <v>0</v>
      </c>
      <c r="K9" s="17">
        <f>SUM('01_21'!K32)</f>
        <v>0</v>
      </c>
      <c r="L9" s="96">
        <f>SUM('01_21'!L32)</f>
        <v>2145.1611999999996</v>
      </c>
      <c r="M9" s="17">
        <f>SUM('01_21'!M32)</f>
        <v>0</v>
      </c>
      <c r="N9" s="96">
        <f>SUM('01_21'!N32)</f>
        <v>959.67690000000016</v>
      </c>
      <c r="O9" s="17">
        <f>SUM('01_21'!O32)</f>
        <v>6666.2</v>
      </c>
      <c r="P9" s="96">
        <f>SUM('01_21'!P32)</f>
        <v>2698.3865999999998</v>
      </c>
      <c r="Q9" s="17">
        <f>SUM('01_21'!Q32)</f>
        <v>10666.7</v>
      </c>
      <c r="R9" s="96">
        <f>SUM('01_21'!R32)</f>
        <v>21079.030980000003</v>
      </c>
      <c r="S9" s="17">
        <f>SUM('01_21'!S32)</f>
        <v>0</v>
      </c>
      <c r="T9" s="96">
        <f>SUM('01_21'!T32)</f>
        <v>0</v>
      </c>
      <c r="U9" s="144">
        <f>SUM('01_21'!U32)</f>
        <v>10666.7</v>
      </c>
      <c r="V9" s="159">
        <f>SUM('01_21'!V32)</f>
        <v>21079.030980000003</v>
      </c>
      <c r="W9" s="17"/>
      <c r="X9" s="169">
        <f>SUM('01_21'!X32)</f>
        <v>0</v>
      </c>
      <c r="Y9" s="57" t="s">
        <v>8</v>
      </c>
    </row>
    <row r="10" spans="1:25" ht="18.5" customHeight="1">
      <c r="A10" s="149" t="s">
        <v>11</v>
      </c>
      <c r="B10" s="150" t="s">
        <v>39</v>
      </c>
      <c r="C10" s="17">
        <f>SUM('01_21'!C40)</f>
        <v>4723.8999999999996</v>
      </c>
      <c r="D10" s="96">
        <f>SUM('01_21'!D40)</f>
        <v>14677.419330000001</v>
      </c>
      <c r="E10" s="17">
        <f>SUM('01_21'!E40)</f>
        <v>0</v>
      </c>
      <c r="F10" s="96">
        <f>SUM('01_21'!F40)</f>
        <v>203.22575000000001</v>
      </c>
      <c r="G10" s="17">
        <f>SUM('01_21'!G40)</f>
        <v>0</v>
      </c>
      <c r="H10" s="96">
        <f>SUM('01_21'!H40)</f>
        <v>395.16119999999995</v>
      </c>
      <c r="I10" s="17">
        <f>SUM('01_21'!I40)</f>
        <v>0</v>
      </c>
      <c r="J10" s="96">
        <f>SUM('01_21'!J40)</f>
        <v>0</v>
      </c>
      <c r="K10" s="17">
        <f>SUM('01_21'!K40)</f>
        <v>0</v>
      </c>
      <c r="L10" s="96">
        <f>SUM('01_21'!L40)</f>
        <v>2145.1611999999996</v>
      </c>
      <c r="M10" s="17">
        <f>SUM('01_21'!M40)</f>
        <v>0</v>
      </c>
      <c r="N10" s="96">
        <f>SUM('01_21'!N40)</f>
        <v>959.67690000000016</v>
      </c>
      <c r="O10" s="17">
        <f>SUM('01_21'!O40)</f>
        <v>5685.2</v>
      </c>
      <c r="P10" s="96">
        <f>SUM('01_21'!P40)</f>
        <v>2698.3865999999998</v>
      </c>
      <c r="Q10" s="17">
        <f>SUM('01_21'!Q40)</f>
        <v>10409.1</v>
      </c>
      <c r="R10" s="96">
        <f>SUM('01_21'!R40)</f>
        <v>21079.030980000003</v>
      </c>
      <c r="S10" s="17">
        <f>SUM('01_21'!S40)</f>
        <v>0</v>
      </c>
      <c r="T10" s="96">
        <f>SUM('01_21'!T40)</f>
        <v>0</v>
      </c>
      <c r="U10" s="144">
        <f>SUM('01_21'!U40)</f>
        <v>10409.1</v>
      </c>
      <c r="V10" s="159">
        <f>SUM('01_21'!V40)</f>
        <v>21079.030980000003</v>
      </c>
      <c r="W10" s="21"/>
      <c r="X10" s="169">
        <f>SUM('01_21'!X40)</f>
        <v>0</v>
      </c>
      <c r="Y10" s="57" t="s">
        <v>8</v>
      </c>
    </row>
    <row r="11" spans="1:25" ht="18.5" customHeight="1">
      <c r="A11" s="355" t="s">
        <v>40</v>
      </c>
      <c r="B11" s="356"/>
      <c r="C11" s="37">
        <f t="shared" ref="C11:V11" si="0">SUM(C6:C10)</f>
        <v>19497.900000000001</v>
      </c>
      <c r="D11" s="98">
        <f t="shared" si="0"/>
        <v>64999.999890000006</v>
      </c>
      <c r="E11" s="37">
        <f t="shared" si="0"/>
        <v>0</v>
      </c>
      <c r="F11" s="98">
        <f t="shared" si="0"/>
        <v>899.99974999999995</v>
      </c>
      <c r="G11" s="37">
        <f t="shared" si="0"/>
        <v>0</v>
      </c>
      <c r="H11" s="98">
        <f t="shared" si="0"/>
        <v>1749.9995999999999</v>
      </c>
      <c r="I11" s="37">
        <f>SUM(I6:I10)</f>
        <v>0</v>
      </c>
      <c r="J11" s="98">
        <f t="shared" ref="J11" si="1">SUM(J6:J10)</f>
        <v>0</v>
      </c>
      <c r="K11" s="37">
        <f t="shared" si="0"/>
        <v>0</v>
      </c>
      <c r="L11" s="98">
        <f t="shared" si="0"/>
        <v>9499.9995999999992</v>
      </c>
      <c r="M11" s="37">
        <f t="shared" si="0"/>
        <v>1972.9</v>
      </c>
      <c r="N11" s="98">
        <f t="shared" si="0"/>
        <v>4249.9977000000008</v>
      </c>
      <c r="O11" s="37">
        <f t="shared" si="0"/>
        <v>32608.9</v>
      </c>
      <c r="P11" s="98">
        <f t="shared" si="0"/>
        <v>11949.997799999999</v>
      </c>
      <c r="Q11" s="37">
        <f t="shared" si="0"/>
        <v>54079.700000000004</v>
      </c>
      <c r="R11" s="98">
        <f t="shared" si="0"/>
        <v>93349.994340000005</v>
      </c>
      <c r="S11" s="37">
        <f t="shared" si="0"/>
        <v>0</v>
      </c>
      <c r="T11" s="98">
        <f t="shared" si="0"/>
        <v>0</v>
      </c>
      <c r="U11" s="37">
        <f t="shared" si="0"/>
        <v>54079.700000000004</v>
      </c>
      <c r="V11" s="98">
        <f t="shared" si="0"/>
        <v>93349.994340000005</v>
      </c>
      <c r="W11" s="117" t="s">
        <v>12</v>
      </c>
      <c r="X11" s="170">
        <f>SUM(X6:X10)/5</f>
        <v>0</v>
      </c>
      <c r="Y11" s="44" t="s">
        <v>8</v>
      </c>
    </row>
    <row r="12" spans="1:25" ht="18.5" customHeight="1">
      <c r="A12" s="149" t="s">
        <v>11</v>
      </c>
      <c r="B12" s="150" t="s">
        <v>41</v>
      </c>
      <c r="C12" s="17">
        <f>SUM('02_21'!C12)</f>
        <v>6376.7000000000007</v>
      </c>
      <c r="D12" s="96">
        <f>SUM('02_21'!D12)</f>
        <v>7000</v>
      </c>
      <c r="E12" s="17">
        <f>SUM('02_21'!E12)</f>
        <v>0</v>
      </c>
      <c r="F12" s="96">
        <f>SUM('02_21'!F12)</f>
        <v>999.99997999999982</v>
      </c>
      <c r="G12" s="17">
        <f>SUM('02_21'!G12)</f>
        <v>0</v>
      </c>
      <c r="H12" s="96">
        <f>SUM('02_21'!H12)</f>
        <v>999.99997999999982</v>
      </c>
      <c r="I12" s="17">
        <f>SUM('02_21'!I12)</f>
        <v>0</v>
      </c>
      <c r="J12" s="96">
        <f>SUM('02_21'!J12)</f>
        <v>0</v>
      </c>
      <c r="K12" s="17">
        <f>SUM('02_21'!K12)</f>
        <v>378.8</v>
      </c>
      <c r="L12" s="96">
        <f>SUM('02_21'!L12)</f>
        <v>3999.9999900000003</v>
      </c>
      <c r="M12" s="17">
        <f>SUM('02_21'!M12)</f>
        <v>1302.7</v>
      </c>
      <c r="N12" s="96">
        <f>SUM('02_21'!N12)</f>
        <v>3999.9999900000003</v>
      </c>
      <c r="O12" s="17">
        <f>SUM('02_21'!O12)</f>
        <v>7502.1</v>
      </c>
      <c r="P12" s="96">
        <f>SUM('02_21'!P12)</f>
        <v>5304.9999799999996</v>
      </c>
      <c r="Q12" s="17">
        <f>SUM('02_21'!Q12)</f>
        <v>15560.300000000001</v>
      </c>
      <c r="R12" s="96">
        <f>SUM('02_21'!R12)</f>
        <v>22304.999920000002</v>
      </c>
      <c r="S12" s="17">
        <f>SUM('02_21'!S12)</f>
        <v>0</v>
      </c>
      <c r="T12" s="96">
        <f>SUM('02_21'!T12)</f>
        <v>0</v>
      </c>
      <c r="U12" s="144">
        <f>SUM('02_21'!U12)</f>
        <v>15560.300000000001</v>
      </c>
      <c r="V12" s="159">
        <f>SUM('02_21'!V12)</f>
        <v>22304.999920000002</v>
      </c>
      <c r="W12" s="17"/>
      <c r="X12" s="169">
        <f>SUM('02_21'!X12)</f>
        <v>0</v>
      </c>
      <c r="Y12" s="57" t="s">
        <v>8</v>
      </c>
    </row>
    <row r="13" spans="1:25" ht="18.5" customHeight="1">
      <c r="A13" s="149" t="s">
        <v>11</v>
      </c>
      <c r="B13" s="150" t="s">
        <v>42</v>
      </c>
      <c r="C13" s="17">
        <f>SUM('02_21'!C20)</f>
        <v>0</v>
      </c>
      <c r="D13" s="96">
        <f>SUM('02_21'!D20)</f>
        <v>0</v>
      </c>
      <c r="E13" s="17">
        <f>SUM('02_21'!E20)</f>
        <v>0</v>
      </c>
      <c r="F13" s="96">
        <f>SUM('02_21'!F20)</f>
        <v>0</v>
      </c>
      <c r="G13" s="17">
        <f>SUM('02_21'!G20)</f>
        <v>0</v>
      </c>
      <c r="H13" s="96">
        <f>SUM('02_21'!H20)</f>
        <v>0</v>
      </c>
      <c r="I13" s="17">
        <f>SUM('02_21'!I20)</f>
        <v>0</v>
      </c>
      <c r="J13" s="96">
        <f>SUM('02_21'!J20)</f>
        <v>0</v>
      </c>
      <c r="K13" s="17">
        <f>SUM('02_21'!K20)</f>
        <v>0</v>
      </c>
      <c r="L13" s="96">
        <f>SUM('02_21'!L20)</f>
        <v>0</v>
      </c>
      <c r="M13" s="17">
        <f>SUM('02_21'!M20)</f>
        <v>0</v>
      </c>
      <c r="N13" s="96">
        <f>SUM('02_21'!N20)</f>
        <v>0</v>
      </c>
      <c r="O13" s="17">
        <f>SUM('02_21'!O20)</f>
        <v>0</v>
      </c>
      <c r="P13" s="96">
        <f>SUM('02_21'!P20)</f>
        <v>0</v>
      </c>
      <c r="Q13" s="17">
        <f>SUM('02_21'!Q20)</f>
        <v>0</v>
      </c>
      <c r="R13" s="96">
        <f>SUM('02_21'!R20)</f>
        <v>0</v>
      </c>
      <c r="S13" s="17">
        <f>SUM('02_21'!S20)</f>
        <v>0</v>
      </c>
      <c r="T13" s="96">
        <f>SUM('02_21'!T20)</f>
        <v>0</v>
      </c>
      <c r="U13" s="144">
        <f>SUM('02_21'!U20)</f>
        <v>0</v>
      </c>
      <c r="V13" s="159">
        <f>SUM('02_21'!V20)</f>
        <v>0</v>
      </c>
      <c r="W13" s="17"/>
      <c r="X13" s="169">
        <f>SUM('02_21'!X20)</f>
        <v>0</v>
      </c>
      <c r="Y13" s="57" t="s">
        <v>8</v>
      </c>
    </row>
    <row r="14" spans="1:25" ht="18.5" customHeight="1">
      <c r="A14" s="149" t="s">
        <v>11</v>
      </c>
      <c r="B14" s="150" t="s">
        <v>43</v>
      </c>
      <c r="C14" s="17">
        <f>SUM('02_21'!C28)</f>
        <v>0</v>
      </c>
      <c r="D14" s="96">
        <f>SUM('02_21'!D28)</f>
        <v>0</v>
      </c>
      <c r="E14" s="17">
        <f>SUM('02_21'!E28)</f>
        <v>0</v>
      </c>
      <c r="F14" s="96">
        <f>SUM('02_21'!F28)</f>
        <v>0</v>
      </c>
      <c r="G14" s="17">
        <f>SUM('02_21'!G28)</f>
        <v>0</v>
      </c>
      <c r="H14" s="96">
        <f>SUM('02_21'!H28)</f>
        <v>0</v>
      </c>
      <c r="I14" s="17">
        <f>SUM('02_21'!I28)</f>
        <v>0</v>
      </c>
      <c r="J14" s="96">
        <f>SUM('02_21'!J28)</f>
        <v>0</v>
      </c>
      <c r="K14" s="17">
        <f>SUM('02_21'!K28)</f>
        <v>0</v>
      </c>
      <c r="L14" s="96">
        <f>SUM('02_21'!L28)</f>
        <v>0</v>
      </c>
      <c r="M14" s="17">
        <f>SUM('02_21'!M28)</f>
        <v>0</v>
      </c>
      <c r="N14" s="96">
        <f>SUM('02_21'!N28)</f>
        <v>0</v>
      </c>
      <c r="O14" s="17">
        <f>SUM('02_21'!O28)</f>
        <v>0</v>
      </c>
      <c r="P14" s="96">
        <f>SUM('02_21'!P28)</f>
        <v>0</v>
      </c>
      <c r="Q14" s="17">
        <f>SUM('02_21'!Q28)</f>
        <v>0</v>
      </c>
      <c r="R14" s="96">
        <f>SUM('02_21'!R28)</f>
        <v>0</v>
      </c>
      <c r="S14" s="17">
        <f>SUM('02_21'!S28)</f>
        <v>0</v>
      </c>
      <c r="T14" s="96">
        <f>SUM('02_21'!T28)</f>
        <v>0</v>
      </c>
      <c r="U14" s="144">
        <f>SUM('02_21'!U28)</f>
        <v>0</v>
      </c>
      <c r="V14" s="159">
        <f>SUM('02_21'!V28)</f>
        <v>0</v>
      </c>
      <c r="W14" s="17"/>
      <c r="X14" s="169">
        <f>SUM('02_21'!X28)</f>
        <v>0</v>
      </c>
      <c r="Y14" s="57" t="s">
        <v>8</v>
      </c>
    </row>
    <row r="15" spans="1:25" ht="18.5" customHeight="1">
      <c r="A15" s="149" t="s">
        <v>11</v>
      </c>
      <c r="B15" s="150" t="s">
        <v>44</v>
      </c>
      <c r="C15" s="21">
        <f>SUM('02_21'!C36)</f>
        <v>0</v>
      </c>
      <c r="D15" s="155">
        <f>SUM('02_21'!D36)</f>
        <v>0</v>
      </c>
      <c r="E15" s="21">
        <f>SUM('02_21'!E36)</f>
        <v>0</v>
      </c>
      <c r="F15" s="155">
        <f>SUM('02_21'!F36)</f>
        <v>0</v>
      </c>
      <c r="G15" s="21">
        <f>SUM('02_21'!G36)</f>
        <v>0</v>
      </c>
      <c r="H15" s="155">
        <f>SUM('02_21'!H36)</f>
        <v>0</v>
      </c>
      <c r="I15" s="21">
        <f>SUM('02_21'!I36)</f>
        <v>0</v>
      </c>
      <c r="J15" s="155">
        <f>SUM('02_21'!J36)</f>
        <v>0</v>
      </c>
      <c r="K15" s="21">
        <f>SUM('02_21'!K36)</f>
        <v>0</v>
      </c>
      <c r="L15" s="155">
        <f>SUM('02_21'!L36)</f>
        <v>0</v>
      </c>
      <c r="M15" s="21">
        <f>SUM('02_21'!M36)</f>
        <v>0</v>
      </c>
      <c r="N15" s="155">
        <f>SUM('02_21'!N36)</f>
        <v>0</v>
      </c>
      <c r="O15" s="21">
        <f>SUM('02_21'!O36)</f>
        <v>-175.68</v>
      </c>
      <c r="P15" s="155">
        <f>SUM('02_21'!P36)</f>
        <v>0</v>
      </c>
      <c r="Q15" s="21">
        <f>SUM('02_21'!Q36)</f>
        <v>-175.68</v>
      </c>
      <c r="R15" s="155">
        <f>SUM('02_21'!R36)</f>
        <v>0</v>
      </c>
      <c r="S15" s="21">
        <f>SUM('02_21'!S36)</f>
        <v>0</v>
      </c>
      <c r="T15" s="155">
        <f>SUM('02_21'!T36)</f>
        <v>0</v>
      </c>
      <c r="U15" s="144">
        <f>SUM('02_21'!U36)</f>
        <v>-175.68</v>
      </c>
      <c r="V15" s="159">
        <f>SUM('02_21'!V36)</f>
        <v>0</v>
      </c>
      <c r="W15" s="21"/>
      <c r="X15" s="169">
        <f>SUM('02_21'!X36)</f>
        <v>0</v>
      </c>
      <c r="Y15" s="57" t="s">
        <v>8</v>
      </c>
    </row>
    <row r="16" spans="1:25" ht="18.5" customHeight="1">
      <c r="A16" s="355" t="s">
        <v>45</v>
      </c>
      <c r="B16" s="356"/>
      <c r="C16" s="37">
        <f t="shared" ref="C16" si="2">SUM(C12:C15)</f>
        <v>6376.7000000000007</v>
      </c>
      <c r="D16" s="98">
        <f t="shared" ref="D16:E16" si="3">SUM(D12:D15)</f>
        <v>7000</v>
      </c>
      <c r="E16" s="37">
        <f t="shared" si="3"/>
        <v>0</v>
      </c>
      <c r="F16" s="98">
        <f t="shared" ref="F16:P16" si="4">SUM(F12:F15)</f>
        <v>999.99997999999982</v>
      </c>
      <c r="G16" s="37">
        <f t="shared" si="4"/>
        <v>0</v>
      </c>
      <c r="H16" s="98">
        <f t="shared" si="4"/>
        <v>999.99997999999982</v>
      </c>
      <c r="I16" s="37">
        <f t="shared" ref="I16:J16" si="5">SUM(I12:I15)</f>
        <v>0</v>
      </c>
      <c r="J16" s="98">
        <f t="shared" si="5"/>
        <v>0</v>
      </c>
      <c r="K16" s="37">
        <f t="shared" si="4"/>
        <v>378.8</v>
      </c>
      <c r="L16" s="98">
        <f t="shared" si="4"/>
        <v>3999.9999900000003</v>
      </c>
      <c r="M16" s="37">
        <f t="shared" si="4"/>
        <v>1302.7</v>
      </c>
      <c r="N16" s="98">
        <f t="shared" si="4"/>
        <v>3999.9999900000003</v>
      </c>
      <c r="O16" s="37">
        <f t="shared" si="4"/>
        <v>7326.42</v>
      </c>
      <c r="P16" s="98">
        <f t="shared" si="4"/>
        <v>5304.9999799999996</v>
      </c>
      <c r="Q16" s="37">
        <f t="shared" ref="Q16:R16" si="6">SUM(Q12:Q15)</f>
        <v>15384.62</v>
      </c>
      <c r="R16" s="98">
        <f t="shared" si="6"/>
        <v>22304.999920000002</v>
      </c>
      <c r="S16" s="37">
        <f t="shared" ref="S16:V16" si="7">SUM(S12:S15)</f>
        <v>0</v>
      </c>
      <c r="T16" s="98">
        <f t="shared" si="7"/>
        <v>0</v>
      </c>
      <c r="U16" s="37">
        <f t="shared" si="7"/>
        <v>15384.62</v>
      </c>
      <c r="V16" s="98">
        <f t="shared" si="7"/>
        <v>22304.999920000002</v>
      </c>
      <c r="W16" s="41" t="s">
        <v>12</v>
      </c>
      <c r="X16" s="170">
        <f>SUM(X12:X15)/4</f>
        <v>0</v>
      </c>
      <c r="Y16" s="44" t="s">
        <v>8</v>
      </c>
    </row>
    <row r="17" spans="1:25" s="45" customFormat="1" ht="18.5" customHeight="1">
      <c r="A17" s="149" t="s">
        <v>11</v>
      </c>
      <c r="B17" s="150" t="s">
        <v>46</v>
      </c>
      <c r="C17" s="17">
        <f>SUM('03_21'!C12)</f>
        <v>4818.7</v>
      </c>
      <c r="D17" s="96">
        <f>SUM('03_21'!D12)</f>
        <v>31612.90321</v>
      </c>
      <c r="E17" s="17">
        <f>SUM('03_21'!E12)</f>
        <v>0</v>
      </c>
      <c r="F17" s="96">
        <f>SUM('03_21'!F12)</f>
        <v>7903.2257500000005</v>
      </c>
      <c r="G17" s="17">
        <f>SUM('03_21'!G12)</f>
        <v>0</v>
      </c>
      <c r="H17" s="96">
        <f>SUM('03_21'!H12)</f>
        <v>3387.0967200000005</v>
      </c>
      <c r="I17" s="17">
        <f>SUM('03_21'!I12)</f>
        <v>0</v>
      </c>
      <c r="J17" s="96">
        <f>SUM('03_21'!J12)</f>
        <v>0</v>
      </c>
      <c r="K17" s="17">
        <f>SUM('03_21'!K12)</f>
        <v>864.7</v>
      </c>
      <c r="L17" s="96">
        <f>SUM('03_21'!L12)</f>
        <v>6774.1935450000001</v>
      </c>
      <c r="M17" s="17">
        <f>SUM('03_21'!M12)</f>
        <v>0</v>
      </c>
      <c r="N17" s="96">
        <f>SUM('03_21'!N12)</f>
        <v>4516.1290300000001</v>
      </c>
      <c r="O17" s="17">
        <f>SUM('03_21'!O12)</f>
        <v>6566.5</v>
      </c>
      <c r="P17" s="96">
        <f>SUM('03_21'!P12)</f>
        <v>6634.1935450000001</v>
      </c>
      <c r="Q17" s="17">
        <f>SUM('03_21'!Q12)</f>
        <v>12249.9</v>
      </c>
      <c r="R17" s="96">
        <f>SUM('03_21'!R12)</f>
        <v>60827.741800000003</v>
      </c>
      <c r="S17" s="17">
        <f>SUM('03_21'!S12)</f>
        <v>0</v>
      </c>
      <c r="T17" s="96">
        <f>SUM('03_21'!T12)</f>
        <v>0</v>
      </c>
      <c r="U17" s="144">
        <f>SUM('03_21'!U12)</f>
        <v>12249.9</v>
      </c>
      <c r="V17" s="159">
        <f>SUM('03_21'!V12)</f>
        <v>60827.741800000003</v>
      </c>
      <c r="W17" s="17"/>
      <c r="X17" s="169">
        <f>SUM('03_21'!X121)</f>
        <v>0</v>
      </c>
      <c r="Y17" s="57" t="s">
        <v>8</v>
      </c>
    </row>
    <row r="18" spans="1:25" ht="18.5" customHeight="1">
      <c r="A18" s="149" t="s">
        <v>11</v>
      </c>
      <c r="B18" s="150" t="s">
        <v>47</v>
      </c>
      <c r="C18" s="17">
        <f>SUM('03_21'!C20)</f>
        <v>10074</v>
      </c>
      <c r="D18" s="96">
        <f>SUM('03_21'!D20)</f>
        <v>31612.90321</v>
      </c>
      <c r="E18" s="17">
        <f>SUM('03_21'!E20)</f>
        <v>0</v>
      </c>
      <c r="F18" s="96">
        <f>SUM('03_21'!F20)</f>
        <v>7903.2257500000005</v>
      </c>
      <c r="G18" s="17">
        <f>SUM('03_21'!G20)</f>
        <v>0</v>
      </c>
      <c r="H18" s="96">
        <f>SUM('03_21'!H20)</f>
        <v>3387.0967200000005</v>
      </c>
      <c r="I18" s="17">
        <f>SUM('03_21'!I20)</f>
        <v>0</v>
      </c>
      <c r="J18" s="96">
        <f>SUM('03_21'!J20)</f>
        <v>0</v>
      </c>
      <c r="K18" s="17">
        <f>SUM('03_21'!K20)</f>
        <v>1832.5</v>
      </c>
      <c r="L18" s="96">
        <f>SUM('03_21'!L20)</f>
        <v>6774.1935450000001</v>
      </c>
      <c r="M18" s="17">
        <f>SUM('03_21'!M20)</f>
        <v>0</v>
      </c>
      <c r="N18" s="96">
        <f>SUM('03_21'!N20)</f>
        <v>4516.1290300000001</v>
      </c>
      <c r="O18" s="17">
        <f>SUM('03_21'!O20)</f>
        <v>14886.099999999999</v>
      </c>
      <c r="P18" s="96">
        <f>SUM('03_21'!P20)</f>
        <v>6634.1935450000001</v>
      </c>
      <c r="Q18" s="17">
        <f>SUM('03_21'!Q20)</f>
        <v>26792.600000000002</v>
      </c>
      <c r="R18" s="96">
        <f>SUM('03_21'!R20)</f>
        <v>60827.741800000003</v>
      </c>
      <c r="S18" s="17">
        <f>SUM('03_21'!S20)</f>
        <v>0</v>
      </c>
      <c r="T18" s="96">
        <f>SUM('03_21'!T20)</f>
        <v>0</v>
      </c>
      <c r="U18" s="144">
        <f>SUM('03_21'!U20)</f>
        <v>26792.600000000002</v>
      </c>
      <c r="V18" s="159">
        <f>SUM('03_21'!V20)</f>
        <v>60827.741800000003</v>
      </c>
      <c r="W18" s="17"/>
      <c r="X18" s="169">
        <f>SUM('03_21'!X20)</f>
        <v>6.7142857142857144</v>
      </c>
      <c r="Y18" s="57" t="s">
        <v>8</v>
      </c>
    </row>
    <row r="19" spans="1:25" ht="18.5" customHeight="1">
      <c r="A19" s="149" t="s">
        <v>11</v>
      </c>
      <c r="B19" s="150" t="s">
        <v>48</v>
      </c>
      <c r="C19" s="17">
        <f>SUM('03_21'!C28)</f>
        <v>8241.4</v>
      </c>
      <c r="D19" s="96">
        <f>SUM('03_21'!D28)</f>
        <v>31612.90321</v>
      </c>
      <c r="E19" s="17">
        <f>SUM('03_21'!E28)</f>
        <v>0</v>
      </c>
      <c r="F19" s="96">
        <f>SUM('03_21'!F28)</f>
        <v>7903.2257500000005</v>
      </c>
      <c r="G19" s="17">
        <f>SUM('03_21'!G28)</f>
        <v>31.8</v>
      </c>
      <c r="H19" s="96">
        <f>SUM('03_21'!H28)</f>
        <v>3387.0967200000005</v>
      </c>
      <c r="I19" s="17">
        <f>SUM('03_21'!I28)</f>
        <v>0</v>
      </c>
      <c r="J19" s="96">
        <f>SUM('03_21'!J28)</f>
        <v>0</v>
      </c>
      <c r="K19" s="17">
        <f>SUM('03_21'!K28)</f>
        <v>654.70000000000005</v>
      </c>
      <c r="L19" s="96">
        <f>SUM('03_21'!L28)</f>
        <v>6774.1935450000001</v>
      </c>
      <c r="M19" s="17">
        <f>SUM('03_21'!M28)</f>
        <v>6655.5999999999995</v>
      </c>
      <c r="N19" s="96">
        <f>SUM('03_21'!N28)</f>
        <v>4516.1290300000001</v>
      </c>
      <c r="O19" s="17">
        <f>SUM('03_21'!O28)</f>
        <v>17023.599999999999</v>
      </c>
      <c r="P19" s="96">
        <f>SUM('03_21'!P28)</f>
        <v>6634.1935450000001</v>
      </c>
      <c r="Q19" s="17">
        <f>SUM('03_21'!Q28)</f>
        <v>32607.1</v>
      </c>
      <c r="R19" s="96">
        <f>SUM('03_21'!R28)</f>
        <v>60827.741800000003</v>
      </c>
      <c r="S19" s="17">
        <f>SUM('03_21'!S28)</f>
        <v>0</v>
      </c>
      <c r="T19" s="96">
        <f>SUM('03_21'!T28)</f>
        <v>0</v>
      </c>
      <c r="U19" s="144">
        <f>SUM('03_21'!U28)</f>
        <v>32607.1</v>
      </c>
      <c r="V19" s="159">
        <f>SUM('03_21'!V28)</f>
        <v>60827.741800000003</v>
      </c>
      <c r="W19" s="17"/>
      <c r="X19" s="169">
        <f>SUM('03_21'!X28)</f>
        <v>3.8571428571428572</v>
      </c>
      <c r="Y19" s="57" t="s">
        <v>8</v>
      </c>
    </row>
    <row r="20" spans="1:25" ht="18.5" customHeight="1">
      <c r="A20" s="149" t="s">
        <v>11</v>
      </c>
      <c r="B20" s="150" t="s">
        <v>49</v>
      </c>
      <c r="C20" s="17">
        <f>SUM('03_21'!C36)</f>
        <v>13557.300000000001</v>
      </c>
      <c r="D20" s="96">
        <f>SUM('03_21'!D36)</f>
        <v>31612.90321</v>
      </c>
      <c r="E20" s="17">
        <f>SUM('03_21'!E36)</f>
        <v>99.4</v>
      </c>
      <c r="F20" s="96">
        <f>SUM('03_21'!F36)</f>
        <v>7903.2257500000005</v>
      </c>
      <c r="G20" s="17">
        <f>SUM('03_21'!G36)</f>
        <v>237.5</v>
      </c>
      <c r="H20" s="96">
        <f>SUM('03_21'!H36)</f>
        <v>3387.0967200000005</v>
      </c>
      <c r="I20" s="17">
        <f>SUM('03_21'!I36)</f>
        <v>0</v>
      </c>
      <c r="J20" s="96">
        <f>SUM('03_21'!J36)</f>
        <v>0</v>
      </c>
      <c r="K20" s="17">
        <f>SUM('03_21'!K36)</f>
        <v>3550.3999999999996</v>
      </c>
      <c r="L20" s="96">
        <f>SUM('03_21'!L36)</f>
        <v>6774.1935450000001</v>
      </c>
      <c r="M20" s="17">
        <f>SUM('03_21'!M36)</f>
        <v>3963.7</v>
      </c>
      <c r="N20" s="96">
        <f>SUM('03_21'!N36)</f>
        <v>4516.1290300000001</v>
      </c>
      <c r="O20" s="17">
        <f>SUM('03_21'!O36)</f>
        <v>21535.05</v>
      </c>
      <c r="P20" s="96">
        <f>SUM('03_21'!P36)</f>
        <v>6634.1935450000001</v>
      </c>
      <c r="Q20" s="17">
        <f>SUM('03_21'!Q36)</f>
        <v>42943.350000000006</v>
      </c>
      <c r="R20" s="96">
        <f>SUM('03_21'!R36)</f>
        <v>60827.741800000003</v>
      </c>
      <c r="S20" s="17">
        <f>SUM('03_21'!S36)</f>
        <v>0</v>
      </c>
      <c r="T20" s="96">
        <f>SUM('03_21'!T36)</f>
        <v>0</v>
      </c>
      <c r="U20" s="144">
        <f>SUM('03_21'!U36)</f>
        <v>42943.350000000006</v>
      </c>
      <c r="V20" s="159">
        <f>SUM('03_21'!V36)</f>
        <v>60827.741800000003</v>
      </c>
      <c r="W20" s="17"/>
      <c r="X20" s="169">
        <f>SUM('03_21'!X36)</f>
        <v>12.571428571428571</v>
      </c>
      <c r="Y20" s="57" t="s">
        <v>8</v>
      </c>
    </row>
    <row r="21" spans="1:25" ht="18.5" customHeight="1">
      <c r="A21" s="149" t="s">
        <v>11</v>
      </c>
      <c r="B21" s="150" t="s">
        <v>50</v>
      </c>
      <c r="C21" s="17">
        <f>SUM('03_21'!C40)</f>
        <v>5607.7</v>
      </c>
      <c r="D21" s="96">
        <f>SUM('03_21'!D40)</f>
        <v>13548.38709</v>
      </c>
      <c r="E21" s="17">
        <f>SUM('03_21'!E40)</f>
        <v>53.900000000000006</v>
      </c>
      <c r="F21" s="96">
        <f>SUM('03_21'!F40)</f>
        <v>3387.0967499999997</v>
      </c>
      <c r="G21" s="17">
        <f>SUM('03_21'!G40)</f>
        <v>212.29999999999998</v>
      </c>
      <c r="H21" s="96">
        <f>SUM('03_21'!H40)</f>
        <v>1451.6128800000001</v>
      </c>
      <c r="I21" s="17">
        <f>SUM('03_21'!I40)</f>
        <v>0</v>
      </c>
      <c r="J21" s="96">
        <f>SUM('03_21'!J40)</f>
        <v>0</v>
      </c>
      <c r="K21" s="17">
        <f>SUM('03_21'!K40)</f>
        <v>147.19999999999999</v>
      </c>
      <c r="L21" s="96">
        <f>SUM('03_21'!L40)</f>
        <v>2903.225805</v>
      </c>
      <c r="M21" s="17">
        <f>SUM('03_21'!M40)</f>
        <v>0</v>
      </c>
      <c r="N21" s="96">
        <f>SUM('03_21'!N40)</f>
        <v>1935.48387</v>
      </c>
      <c r="O21" s="17">
        <f>SUM('03_21'!O40)</f>
        <v>9608</v>
      </c>
      <c r="P21" s="96">
        <f>SUM('03_21'!P40)</f>
        <v>2843.225805</v>
      </c>
      <c r="Q21" s="17">
        <f>SUM('03_21'!Q40)</f>
        <v>15629.099999999999</v>
      </c>
      <c r="R21" s="96">
        <f>SUM('03_21'!R40)</f>
        <v>26069.032200000001</v>
      </c>
      <c r="S21" s="17">
        <f>SUM('03_21'!S40)</f>
        <v>0</v>
      </c>
      <c r="T21" s="96">
        <f>SUM('03_21'!T40)</f>
        <v>0</v>
      </c>
      <c r="U21" s="144">
        <f>SUM('03_21'!U40)</f>
        <v>15629.099999999999</v>
      </c>
      <c r="V21" s="159">
        <f>SUM('03_21'!V40)</f>
        <v>26069.032200000001</v>
      </c>
      <c r="W21" s="17"/>
      <c r="X21" s="169">
        <f>SUM('03_21'!X40)</f>
        <v>19</v>
      </c>
      <c r="Y21" s="57" t="s">
        <v>8</v>
      </c>
    </row>
    <row r="22" spans="1:25" ht="18.5" customHeight="1">
      <c r="A22" s="355" t="s">
        <v>51</v>
      </c>
      <c r="B22" s="356"/>
      <c r="C22" s="37">
        <f t="shared" ref="C22" si="8">SUM(C17:C21)</f>
        <v>42299.1</v>
      </c>
      <c r="D22" s="98">
        <f t="shared" ref="D22:E22" si="9">SUM(D17:D21)</f>
        <v>139999.99992999999</v>
      </c>
      <c r="E22" s="37">
        <f t="shared" si="9"/>
        <v>153.30000000000001</v>
      </c>
      <c r="F22" s="98">
        <f t="shared" ref="F22:P22" si="10">SUM(F17:F21)</f>
        <v>34999.999750000003</v>
      </c>
      <c r="G22" s="37">
        <f t="shared" si="10"/>
        <v>481.6</v>
      </c>
      <c r="H22" s="98">
        <f t="shared" si="10"/>
        <v>14999.999760000002</v>
      </c>
      <c r="I22" s="37">
        <f t="shared" ref="I22:J22" si="11">SUM(I17:I21)</f>
        <v>0</v>
      </c>
      <c r="J22" s="98">
        <f t="shared" si="11"/>
        <v>0</v>
      </c>
      <c r="K22" s="37">
        <f t="shared" si="10"/>
        <v>7049.4999999999991</v>
      </c>
      <c r="L22" s="98">
        <f t="shared" si="10"/>
        <v>29999.999985000002</v>
      </c>
      <c r="M22" s="37">
        <f t="shared" si="10"/>
        <v>10619.3</v>
      </c>
      <c r="N22" s="98">
        <f t="shared" si="10"/>
        <v>19999.99999</v>
      </c>
      <c r="O22" s="37">
        <f t="shared" si="10"/>
        <v>69619.25</v>
      </c>
      <c r="P22" s="98">
        <f t="shared" si="10"/>
        <v>29379.999985000002</v>
      </c>
      <c r="Q22" s="37">
        <f t="shared" ref="Q22:R22" si="12">SUM(Q17:Q21)</f>
        <v>130222.05000000002</v>
      </c>
      <c r="R22" s="98">
        <f t="shared" si="12"/>
        <v>269379.99940000003</v>
      </c>
      <c r="S22" s="37">
        <f t="shared" ref="S22:V22" si="13">SUM(S17:S21)</f>
        <v>0</v>
      </c>
      <c r="T22" s="98">
        <f t="shared" si="13"/>
        <v>0</v>
      </c>
      <c r="U22" s="37">
        <f t="shared" si="13"/>
        <v>130222.05000000002</v>
      </c>
      <c r="V22" s="98">
        <f t="shared" si="13"/>
        <v>269379.99940000003</v>
      </c>
      <c r="W22" s="117" t="s">
        <v>12</v>
      </c>
      <c r="X22" s="170">
        <f>SUM(X17:X21)/6</f>
        <v>7.0238095238095228</v>
      </c>
      <c r="Y22" s="44" t="s">
        <v>8</v>
      </c>
    </row>
    <row r="23" spans="1:25" ht="18.5" customHeight="1">
      <c r="A23" s="149" t="s">
        <v>11</v>
      </c>
      <c r="B23" s="150" t="s">
        <v>50</v>
      </c>
      <c r="C23" s="17">
        <f>SUM('04_21'!C9)</f>
        <v>12761.500000000002</v>
      </c>
      <c r="D23" s="96">
        <f>SUM('04_21'!D9)</f>
        <v>20000</v>
      </c>
      <c r="E23" s="17">
        <f>SUM('04_21'!E9)</f>
        <v>29</v>
      </c>
      <c r="F23" s="96">
        <f>SUM('04_21'!F9)</f>
        <v>10666.666639999999</v>
      </c>
      <c r="G23" s="17">
        <f>SUM('04_21'!G9)</f>
        <v>770.9</v>
      </c>
      <c r="H23" s="96">
        <f>SUM('04_21'!H9)</f>
        <v>3333.3333200000002</v>
      </c>
      <c r="I23" s="17">
        <f>SUM('04_21'!I9)</f>
        <v>0</v>
      </c>
      <c r="J23" s="96">
        <f>SUM('04_21'!J9)</f>
        <v>0</v>
      </c>
      <c r="K23" s="17">
        <f>SUM('04_21'!K9)</f>
        <v>2355.8000000000002</v>
      </c>
      <c r="L23" s="96">
        <f>SUM('04_21'!L9)</f>
        <v>8666.6666399999995</v>
      </c>
      <c r="M23" s="17">
        <f>SUM('04_21'!M9)</f>
        <v>0</v>
      </c>
      <c r="N23" s="96">
        <f>SUM('04_21'!N9)</f>
        <v>4000</v>
      </c>
      <c r="O23" s="17">
        <f>SUM('04_21'!O9)</f>
        <v>21264.9</v>
      </c>
      <c r="P23" s="96">
        <f>SUM('04_21'!P9)</f>
        <v>7833.3333199999997</v>
      </c>
      <c r="Q23" s="17">
        <f>SUM('04_21'!Q9)</f>
        <v>37182.100000000006</v>
      </c>
      <c r="R23" s="96">
        <f>SUM('04_21'!R9)</f>
        <v>54499.999919999995</v>
      </c>
      <c r="S23" s="17">
        <f>SUM('04_21'!S9)</f>
        <v>0</v>
      </c>
      <c r="T23" s="96">
        <f>SUM('04_21'!T9)</f>
        <v>266.66663999999997</v>
      </c>
      <c r="U23" s="144">
        <f>SUM('04_21'!U9)</f>
        <v>37182.100000000006</v>
      </c>
      <c r="V23" s="159">
        <f>SUM('04_21'!V9)</f>
        <v>54766.666559999998</v>
      </c>
      <c r="W23" s="17"/>
      <c r="X23" s="169">
        <f>SUM('04_21'!X9)</f>
        <v>18</v>
      </c>
      <c r="Y23" s="57" t="s">
        <v>8</v>
      </c>
    </row>
    <row r="24" spans="1:25" ht="18.5" customHeight="1">
      <c r="A24" s="149" t="s">
        <v>11</v>
      </c>
      <c r="B24" s="150" t="s">
        <v>52</v>
      </c>
      <c r="C24" s="17">
        <f>SUM('04_21'!C17)</f>
        <v>14411.3</v>
      </c>
      <c r="D24" s="96">
        <f>SUM('04_21'!D17)</f>
        <v>35000</v>
      </c>
      <c r="E24" s="17">
        <f>SUM('04_21'!E17)</f>
        <v>184</v>
      </c>
      <c r="F24" s="96">
        <f>SUM('04_21'!F17)</f>
        <v>18666.666619999996</v>
      </c>
      <c r="G24" s="17">
        <f>SUM('04_21'!G17)</f>
        <v>210.89999999999998</v>
      </c>
      <c r="H24" s="96">
        <f>SUM('04_21'!H17)</f>
        <v>5833.3333100000009</v>
      </c>
      <c r="I24" s="17">
        <f>SUM('04_21'!I17)</f>
        <v>0</v>
      </c>
      <c r="J24" s="96">
        <f>SUM('04_21'!J17)</f>
        <v>0</v>
      </c>
      <c r="K24" s="17">
        <f>SUM('04_21'!K17)</f>
        <v>2521</v>
      </c>
      <c r="L24" s="96">
        <f>SUM('04_21'!L17)</f>
        <v>15166.666619999996</v>
      </c>
      <c r="M24" s="17">
        <f>SUM('04_21'!M17)</f>
        <v>2103.6999999999998</v>
      </c>
      <c r="N24" s="96">
        <f>SUM('04_21'!N17)</f>
        <v>7000</v>
      </c>
      <c r="O24" s="17">
        <f>SUM('04_21'!O17)</f>
        <v>26077.200000000001</v>
      </c>
      <c r="P24" s="96">
        <f>SUM('04_21'!P17)</f>
        <v>13708.333309999998</v>
      </c>
      <c r="Q24" s="17">
        <f>SUM('04_21'!Q17)</f>
        <v>45508.100000000006</v>
      </c>
      <c r="R24" s="96">
        <f>SUM('04_21'!R17)</f>
        <v>95374.999859999982</v>
      </c>
      <c r="S24" s="17">
        <f>SUM('04_21'!S17)</f>
        <v>0</v>
      </c>
      <c r="T24" s="96">
        <f>SUM('04_21'!T17)</f>
        <v>466.66661999999991</v>
      </c>
      <c r="U24" s="144">
        <f>SUM('04_21'!U17)</f>
        <v>45508.100000000006</v>
      </c>
      <c r="V24" s="159">
        <f>SUM('04_21'!V17)</f>
        <v>95841.666479999985</v>
      </c>
      <c r="W24" s="17"/>
      <c r="X24" s="169">
        <f>SUM('04_21'!X17)</f>
        <v>5.8571428571428568</v>
      </c>
      <c r="Y24" s="57" t="s">
        <v>8</v>
      </c>
    </row>
    <row r="25" spans="1:25" s="45" customFormat="1" ht="18.5" customHeight="1">
      <c r="A25" s="149" t="s">
        <v>11</v>
      </c>
      <c r="B25" s="150" t="s">
        <v>53</v>
      </c>
      <c r="C25" s="17">
        <f>SUM('04_21'!C25)</f>
        <v>15962.5</v>
      </c>
      <c r="D25" s="96">
        <f>SUM('04_21'!D25)</f>
        <v>35000</v>
      </c>
      <c r="E25" s="17">
        <f>SUM('04_21'!E25)</f>
        <v>0</v>
      </c>
      <c r="F25" s="96">
        <f>SUM('04_21'!F25)</f>
        <v>18666.666619999996</v>
      </c>
      <c r="G25" s="17">
        <f>SUM('04_21'!G25)</f>
        <v>192.8</v>
      </c>
      <c r="H25" s="96">
        <f>SUM('04_21'!H25)</f>
        <v>5833.3333100000009</v>
      </c>
      <c r="I25" s="17">
        <f>SUM('04_21'!I25)</f>
        <v>0</v>
      </c>
      <c r="J25" s="96">
        <f>SUM('04_21'!J25)</f>
        <v>0</v>
      </c>
      <c r="K25" s="17">
        <f>SUM('04_21'!K25)</f>
        <v>3022.5</v>
      </c>
      <c r="L25" s="96">
        <f>SUM('04_21'!L25)</f>
        <v>15166.666619999996</v>
      </c>
      <c r="M25" s="17">
        <f>SUM('04_21'!M25)</f>
        <v>7486.5</v>
      </c>
      <c r="N25" s="96">
        <f>SUM('04_21'!N25)</f>
        <v>7000</v>
      </c>
      <c r="O25" s="17">
        <f>SUM('04_21'!O25)</f>
        <v>26184</v>
      </c>
      <c r="P25" s="96">
        <f>SUM('04_21'!P25)</f>
        <v>13708.333309999998</v>
      </c>
      <c r="Q25" s="17">
        <f>SUM('04_21'!Q25)</f>
        <v>52848.3</v>
      </c>
      <c r="R25" s="96">
        <f>SUM('04_21'!R25)</f>
        <v>95374.999859999982</v>
      </c>
      <c r="S25" s="17">
        <f>SUM('04_21'!S25)</f>
        <v>0</v>
      </c>
      <c r="T25" s="96">
        <f>SUM('04_21'!T25)</f>
        <v>466.66661999999991</v>
      </c>
      <c r="U25" s="144">
        <f>SUM('04_21'!U25)</f>
        <v>52848.3</v>
      </c>
      <c r="V25" s="159">
        <f>SUM('04_21'!V25)</f>
        <v>95841.666479999985</v>
      </c>
      <c r="W25" s="17"/>
      <c r="X25" s="169">
        <f>SUM('04_21'!X25)</f>
        <v>10.285714285714286</v>
      </c>
      <c r="Y25" s="57" t="s">
        <v>8</v>
      </c>
    </row>
    <row r="26" spans="1:25" ht="18.5" customHeight="1">
      <c r="A26" s="149" t="s">
        <v>11</v>
      </c>
      <c r="B26" s="150" t="s">
        <v>54</v>
      </c>
      <c r="C26" s="17">
        <f>SUM('04_21'!C33)</f>
        <v>14522.600000000002</v>
      </c>
      <c r="D26" s="96">
        <f>SUM('04_21'!D33)</f>
        <v>35000</v>
      </c>
      <c r="E26" s="17">
        <f>SUM('04_21'!E33)</f>
        <v>54488.2</v>
      </c>
      <c r="F26" s="96">
        <f>SUM('04_21'!F33)</f>
        <v>18666.666619999996</v>
      </c>
      <c r="G26" s="17">
        <f>SUM('04_21'!G33)</f>
        <v>10884.7</v>
      </c>
      <c r="H26" s="96">
        <f>SUM('04_21'!H33)</f>
        <v>5833.3333100000009</v>
      </c>
      <c r="I26" s="17">
        <f>SUM('04_21'!I33)</f>
        <v>0</v>
      </c>
      <c r="J26" s="96">
        <f>SUM('04_21'!J33)</f>
        <v>0</v>
      </c>
      <c r="K26" s="17">
        <f>SUM('04_21'!K33)</f>
        <v>688.2</v>
      </c>
      <c r="L26" s="96">
        <f>SUM('04_21'!L33)</f>
        <v>15166.666619999996</v>
      </c>
      <c r="M26" s="17">
        <f>SUM('04_21'!M33)</f>
        <v>10421.799999999999</v>
      </c>
      <c r="N26" s="96">
        <f>SUM('04_21'!N33)</f>
        <v>7000</v>
      </c>
      <c r="O26" s="17">
        <f>SUM('04_21'!O33)</f>
        <v>28538.899999999998</v>
      </c>
      <c r="P26" s="96">
        <f>SUM('04_21'!P33)</f>
        <v>13708.333309999998</v>
      </c>
      <c r="Q26" s="17">
        <f>SUM('04_21'!Q33)</f>
        <v>119544.40000000001</v>
      </c>
      <c r="R26" s="96">
        <f>SUM('04_21'!R33)</f>
        <v>95374.999859999982</v>
      </c>
      <c r="S26" s="17">
        <f>SUM('04_21'!S33)</f>
        <v>0</v>
      </c>
      <c r="T26" s="96">
        <f>SUM('04_21'!T33)</f>
        <v>466.66661999999991</v>
      </c>
      <c r="U26" s="144">
        <f>SUM('04_21'!U33)</f>
        <v>119544.40000000001</v>
      </c>
      <c r="V26" s="159">
        <f>SUM('04_21'!V33)</f>
        <v>95841.666479999985</v>
      </c>
      <c r="W26" s="17"/>
      <c r="X26" s="169">
        <f>SUM('04_21'!X33)</f>
        <v>15.714285714285714</v>
      </c>
      <c r="Y26" s="57" t="s">
        <v>8</v>
      </c>
    </row>
    <row r="27" spans="1:25" ht="18.5" customHeight="1">
      <c r="A27" s="149" t="s">
        <v>11</v>
      </c>
      <c r="B27" s="150" t="s">
        <v>55</v>
      </c>
      <c r="C27" s="17">
        <f>SUM('04_21'!C39)</f>
        <v>9637.5999999999985</v>
      </c>
      <c r="D27" s="96">
        <f>SUM('04_21'!D39)</f>
        <v>25000</v>
      </c>
      <c r="E27" s="17">
        <f>SUM('04_21'!E39)</f>
        <v>17725.3</v>
      </c>
      <c r="F27" s="96">
        <f>SUM('04_21'!F39)</f>
        <v>13333.333299999998</v>
      </c>
      <c r="G27" s="17">
        <f>SUM('04_21'!G39)</f>
        <v>979.1</v>
      </c>
      <c r="H27" s="96">
        <f>SUM('04_21'!H39)</f>
        <v>4166.6666500000001</v>
      </c>
      <c r="I27" s="17">
        <f>SUM('04_21'!I39)</f>
        <v>0</v>
      </c>
      <c r="J27" s="96">
        <f>SUM('04_21'!J39)</f>
        <v>0</v>
      </c>
      <c r="K27" s="17">
        <f>SUM('04_21'!K39)</f>
        <v>2237.6999999999998</v>
      </c>
      <c r="L27" s="96">
        <f>SUM('04_21'!L39)</f>
        <v>10833.333299999998</v>
      </c>
      <c r="M27" s="17">
        <f>SUM('04_21'!M39)</f>
        <v>61</v>
      </c>
      <c r="N27" s="96">
        <f>SUM('04_21'!N39)</f>
        <v>5000</v>
      </c>
      <c r="O27" s="17">
        <f>SUM('04_21'!O39)</f>
        <v>17043.900000000001</v>
      </c>
      <c r="P27" s="96">
        <f>SUM('04_21'!P39)</f>
        <v>9791.6666499999992</v>
      </c>
      <c r="Q27" s="17">
        <f>SUM('04_21'!Q39)</f>
        <v>47684.6</v>
      </c>
      <c r="R27" s="96">
        <f>SUM('04_21'!R39)</f>
        <v>68124.999899999995</v>
      </c>
      <c r="S27" s="17">
        <f>SUM('04_21'!S39)</f>
        <v>0</v>
      </c>
      <c r="T27" s="96">
        <f>SUM('04_21'!T39)</f>
        <v>333.33329999999995</v>
      </c>
      <c r="U27" s="144">
        <f>SUM('04_21'!U39)</f>
        <v>47684.6</v>
      </c>
      <c r="V27" s="159">
        <f>SUM('04_21'!V39)</f>
        <v>68458.333199999994</v>
      </c>
      <c r="W27" s="17"/>
      <c r="X27" s="169">
        <f>SUM('04_21'!X39)</f>
        <v>16</v>
      </c>
      <c r="Y27" s="57" t="s">
        <v>8</v>
      </c>
    </row>
    <row r="28" spans="1:25" ht="18.5" customHeight="1">
      <c r="A28" s="355" t="s">
        <v>56</v>
      </c>
      <c r="B28" s="356"/>
      <c r="C28" s="37">
        <f t="shared" ref="C28:V28" si="14">SUM(C23:C27)</f>
        <v>67295.5</v>
      </c>
      <c r="D28" s="98">
        <f t="shared" si="14"/>
        <v>150000</v>
      </c>
      <c r="E28" s="37">
        <f t="shared" si="14"/>
        <v>72426.5</v>
      </c>
      <c r="F28" s="98">
        <f t="shared" si="14"/>
        <v>79999.999799999991</v>
      </c>
      <c r="G28" s="37">
        <f t="shared" si="14"/>
        <v>13038.400000000001</v>
      </c>
      <c r="H28" s="98">
        <f t="shared" si="14"/>
        <v>24999.999900000003</v>
      </c>
      <c r="I28" s="37">
        <f t="shared" ref="I28:J28" si="15">SUM(I23:I27)</f>
        <v>0</v>
      </c>
      <c r="J28" s="98">
        <f t="shared" si="15"/>
        <v>0</v>
      </c>
      <c r="K28" s="37">
        <f t="shared" si="14"/>
        <v>10825.2</v>
      </c>
      <c r="L28" s="98">
        <f t="shared" si="14"/>
        <v>64999.999799999983</v>
      </c>
      <c r="M28" s="37">
        <f t="shared" si="14"/>
        <v>20073</v>
      </c>
      <c r="N28" s="98">
        <f t="shared" si="14"/>
        <v>30000</v>
      </c>
      <c r="O28" s="37">
        <f t="shared" si="14"/>
        <v>119108.9</v>
      </c>
      <c r="P28" s="98">
        <f t="shared" si="14"/>
        <v>58749.999899999995</v>
      </c>
      <c r="Q28" s="37">
        <f t="shared" si="14"/>
        <v>302767.5</v>
      </c>
      <c r="R28" s="98">
        <f t="shared" si="14"/>
        <v>408749.99939999991</v>
      </c>
      <c r="S28" s="37">
        <f t="shared" si="14"/>
        <v>0</v>
      </c>
      <c r="T28" s="98">
        <f t="shared" si="14"/>
        <v>1999.9997999999998</v>
      </c>
      <c r="U28" s="37">
        <f t="shared" si="14"/>
        <v>302767.5</v>
      </c>
      <c r="V28" s="98">
        <f t="shared" si="14"/>
        <v>410749.99919999996</v>
      </c>
      <c r="W28" s="117" t="s">
        <v>12</v>
      </c>
      <c r="X28" s="170">
        <f>SUM(X23:X27)/5</f>
        <v>13.171428571428573</v>
      </c>
      <c r="Y28" s="44" t="s">
        <v>8</v>
      </c>
    </row>
    <row r="29" spans="1:25" ht="18.5" customHeight="1">
      <c r="A29" s="149" t="s">
        <v>11</v>
      </c>
      <c r="B29" s="150" t="s">
        <v>55</v>
      </c>
      <c r="C29" s="17">
        <f>SUM('05_21'!C7)</f>
        <v>6417.6</v>
      </c>
      <c r="D29" s="96">
        <f>SUM('05_21'!D7)</f>
        <v>7419.3548380000002</v>
      </c>
      <c r="E29" s="17">
        <f>SUM('05_21'!E7)</f>
        <v>440</v>
      </c>
      <c r="F29" s="96">
        <f>SUM('05_21'!F7)</f>
        <v>10645.16128</v>
      </c>
      <c r="G29" s="17">
        <f>SUM('05_21'!G7)</f>
        <v>194.7</v>
      </c>
      <c r="H29" s="96">
        <f>SUM('05_21'!H7)</f>
        <v>2258.0645159999999</v>
      </c>
      <c r="I29" s="17">
        <f>SUM('05_21'!I7)</f>
        <v>0</v>
      </c>
      <c r="J29" s="96">
        <f>SUM('05_21'!J7)</f>
        <v>748.38709600000004</v>
      </c>
      <c r="K29" s="17">
        <f>SUM('05_21'!K7)</f>
        <v>1135.2</v>
      </c>
      <c r="L29" s="96">
        <f>SUM('05_21'!L7)</f>
        <v>5870.96774</v>
      </c>
      <c r="M29" s="17">
        <f>SUM('05_21'!M7)</f>
        <v>0</v>
      </c>
      <c r="N29" s="96">
        <f>SUM('05_21'!N7)</f>
        <v>2258.0645159999999</v>
      </c>
      <c r="O29" s="17">
        <f>SUM('05_21'!O7)</f>
        <v>9348.9000000000015</v>
      </c>
      <c r="P29" s="96">
        <f>SUM('05_21'!P7)</f>
        <v>5806.4516119999998</v>
      </c>
      <c r="Q29" s="17">
        <f>SUM('05_21'!Q7)</f>
        <v>17536.400000000001</v>
      </c>
      <c r="R29" s="96">
        <f>SUM('05_21'!R7)</f>
        <v>35006.451597999992</v>
      </c>
      <c r="S29" s="17">
        <f>SUM('05_21'!S7)</f>
        <v>0</v>
      </c>
      <c r="T29" s="96">
        <f>SUM('05_21'!T7)</f>
        <v>1935.48387</v>
      </c>
      <c r="U29" s="144">
        <f>SUM('05_21'!U7)</f>
        <v>17536.400000000001</v>
      </c>
      <c r="V29" s="159">
        <f>SUM('05_21'!V7)</f>
        <v>36941.935467999996</v>
      </c>
      <c r="W29" s="17"/>
      <c r="X29" s="169">
        <f>SUM('05_21'!X7)</f>
        <v>9</v>
      </c>
      <c r="Y29" s="57" t="s">
        <v>8</v>
      </c>
    </row>
    <row r="30" spans="1:25" ht="18.5" customHeight="1">
      <c r="A30" s="149" t="s">
        <v>11</v>
      </c>
      <c r="B30" s="150" t="s">
        <v>57</v>
      </c>
      <c r="C30" s="17">
        <f>SUM('05_21'!C15)</f>
        <v>14794.4</v>
      </c>
      <c r="D30" s="96">
        <f>SUM('05_21'!D15)</f>
        <v>25967.741933000001</v>
      </c>
      <c r="E30" s="17">
        <f>SUM('05_21'!E15)</f>
        <v>40924.699999999997</v>
      </c>
      <c r="F30" s="96">
        <f>SUM('05_21'!F15)</f>
        <v>37258.064480000001</v>
      </c>
      <c r="G30" s="17">
        <f>SUM('05_21'!G15)</f>
        <v>4386.8999999999996</v>
      </c>
      <c r="H30" s="96">
        <f>SUM('05_21'!H15)</f>
        <v>7903.2258060000004</v>
      </c>
      <c r="I30" s="17">
        <f>SUM('05_21'!I15)</f>
        <v>0</v>
      </c>
      <c r="J30" s="96">
        <f>SUM('05_21'!J15)</f>
        <v>2619.3548360000004</v>
      </c>
      <c r="K30" s="17">
        <f>SUM('05_21'!K15)</f>
        <v>811.7</v>
      </c>
      <c r="L30" s="96">
        <f>SUM('05_21'!L15)</f>
        <v>20548.38709</v>
      </c>
      <c r="M30" s="17">
        <f>SUM('05_21'!M15)</f>
        <v>202.6</v>
      </c>
      <c r="N30" s="96">
        <f>SUM('05_21'!N15)</f>
        <v>7903.2258060000004</v>
      </c>
      <c r="O30" s="17">
        <f>SUM('05_21'!O15)</f>
        <v>30224.799999999999</v>
      </c>
      <c r="P30" s="96">
        <f>SUM('05_21'!P15)</f>
        <v>20322.580641999997</v>
      </c>
      <c r="Q30" s="17">
        <f>SUM('05_21'!Q15)</f>
        <v>91345.1</v>
      </c>
      <c r="R30" s="96">
        <f>SUM('05_21'!R15)</f>
        <v>122522.58059299996</v>
      </c>
      <c r="S30" s="17">
        <f>SUM('05_21'!S15)</f>
        <v>4423.7000000000007</v>
      </c>
      <c r="T30" s="96">
        <f>SUM('05_21'!T15)</f>
        <v>6774.1935450000001</v>
      </c>
      <c r="U30" s="144">
        <f>SUM('05_21'!U15)</f>
        <v>95768.799999999988</v>
      </c>
      <c r="V30" s="159">
        <f>SUM('05_21'!V15)</f>
        <v>129296.77413800001</v>
      </c>
      <c r="W30" s="17"/>
      <c r="X30" s="169">
        <f>SUM('05_21'!X15)</f>
        <v>14.428571428571429</v>
      </c>
      <c r="Y30" s="57" t="s">
        <v>8</v>
      </c>
    </row>
    <row r="31" spans="1:25" ht="18.5" customHeight="1">
      <c r="A31" s="149" t="s">
        <v>11</v>
      </c>
      <c r="B31" s="150" t="s">
        <v>58</v>
      </c>
      <c r="C31" s="17">
        <f>SUM('05_21'!C23)</f>
        <v>17995.599999999999</v>
      </c>
      <c r="D31" s="96">
        <f>SUM('05_21'!D23)</f>
        <v>25967.741933000001</v>
      </c>
      <c r="E31" s="17">
        <f>SUM('05_21'!E23)</f>
        <v>19991.600000000002</v>
      </c>
      <c r="F31" s="96">
        <f>SUM('05_21'!F23)</f>
        <v>37258.064480000001</v>
      </c>
      <c r="G31" s="17">
        <f>SUM('05_21'!G23)</f>
        <v>3035.7</v>
      </c>
      <c r="H31" s="96">
        <f>SUM('05_21'!H23)</f>
        <v>7903.2258060000004</v>
      </c>
      <c r="I31" s="17">
        <f>SUM('05_21'!I23)</f>
        <v>0</v>
      </c>
      <c r="J31" s="96">
        <f>SUM('05_21'!J23)</f>
        <v>2619.3548360000004</v>
      </c>
      <c r="K31" s="17">
        <f>SUM('05_21'!K23)</f>
        <v>5396.8</v>
      </c>
      <c r="L31" s="96">
        <f>SUM('05_21'!L23)</f>
        <v>20548.38709</v>
      </c>
      <c r="M31" s="17">
        <f>SUM('05_21'!M23)</f>
        <v>29.2</v>
      </c>
      <c r="N31" s="96">
        <f>SUM('05_21'!N23)</f>
        <v>7903.2258060000004</v>
      </c>
      <c r="O31" s="17">
        <f>SUM('05_21'!O23)</f>
        <v>32656.800000000003</v>
      </c>
      <c r="P31" s="96">
        <f>SUM('05_21'!P23)</f>
        <v>20322.580641999997</v>
      </c>
      <c r="Q31" s="17">
        <f>SUM('05_21'!Q23)</f>
        <v>79105.700000000012</v>
      </c>
      <c r="R31" s="96">
        <f>SUM('05_21'!R23)</f>
        <v>122522.58059299996</v>
      </c>
      <c r="S31" s="17">
        <f>SUM('05_21'!S23)</f>
        <v>75</v>
      </c>
      <c r="T31" s="96">
        <f>SUM('05_21'!T23)</f>
        <v>6774.1935450000001</v>
      </c>
      <c r="U31" s="144">
        <f>SUM('05_21'!U23)</f>
        <v>79180.700000000012</v>
      </c>
      <c r="V31" s="159">
        <f>SUM('05_21'!V23)</f>
        <v>129296.77413800001</v>
      </c>
      <c r="W31" s="17"/>
      <c r="X31" s="169">
        <f>SUM('05_21'!X23)</f>
        <v>13.285714285714286</v>
      </c>
      <c r="Y31" s="57" t="s">
        <v>8</v>
      </c>
    </row>
    <row r="32" spans="1:25" ht="18.5" customHeight="1">
      <c r="A32" s="149" t="s">
        <v>11</v>
      </c>
      <c r="B32" s="150" t="s">
        <v>59</v>
      </c>
      <c r="C32" s="17">
        <f>SUM('05_21'!C31)</f>
        <v>16704.7</v>
      </c>
      <c r="D32" s="96">
        <f>SUM('05_21'!D31)</f>
        <v>25967.741933000001</v>
      </c>
      <c r="E32" s="17">
        <f>SUM('05_21'!E31)</f>
        <v>30533.8</v>
      </c>
      <c r="F32" s="96">
        <f>SUM('05_21'!F31)</f>
        <v>37258.064480000001</v>
      </c>
      <c r="G32" s="17">
        <f>SUM('05_21'!G31)</f>
        <v>3477.1</v>
      </c>
      <c r="H32" s="96">
        <f>SUM('05_21'!H31)</f>
        <v>7903.2258060000004</v>
      </c>
      <c r="I32" s="17">
        <f>SUM('05_21'!I31)</f>
        <v>150</v>
      </c>
      <c r="J32" s="96">
        <f>SUM('05_21'!J31)</f>
        <v>2619.3548360000004</v>
      </c>
      <c r="K32" s="17">
        <f>SUM('05_21'!K31)</f>
        <v>6809.7999999999993</v>
      </c>
      <c r="L32" s="96">
        <f>SUM('05_21'!L31)</f>
        <v>20548.38709</v>
      </c>
      <c r="M32" s="17">
        <f>SUM('05_21'!M31)</f>
        <v>1893.4</v>
      </c>
      <c r="N32" s="96">
        <f>SUM('05_21'!N31)</f>
        <v>7903.2258060000004</v>
      </c>
      <c r="O32" s="17">
        <f>SUM('05_21'!O31)</f>
        <v>37293.299999999996</v>
      </c>
      <c r="P32" s="96">
        <f>SUM('05_21'!P31)</f>
        <v>20322.580641999997</v>
      </c>
      <c r="Q32" s="17">
        <f>SUM('05_21'!Q31)</f>
        <v>96862.099999999991</v>
      </c>
      <c r="R32" s="96">
        <f>SUM('05_21'!R31)</f>
        <v>122522.58059299996</v>
      </c>
      <c r="S32" s="17">
        <f>SUM('05_21'!S31)</f>
        <v>554.1</v>
      </c>
      <c r="T32" s="96">
        <f>SUM('05_21'!T31)</f>
        <v>6774.1935450000001</v>
      </c>
      <c r="U32" s="144">
        <f>SUM('05_21'!U31)</f>
        <v>97416.2</v>
      </c>
      <c r="V32" s="159">
        <f>SUM('05_21'!V31)</f>
        <v>129296.77413800001</v>
      </c>
      <c r="W32" s="17"/>
      <c r="X32" s="169">
        <f>SUM('05_21'!X31)</f>
        <v>13.428571428571429</v>
      </c>
      <c r="Y32" s="57" t="s">
        <v>8</v>
      </c>
    </row>
    <row r="33" spans="1:25" ht="18.5" customHeight="1">
      <c r="A33" s="149" t="s">
        <v>11</v>
      </c>
      <c r="B33" s="150" t="s">
        <v>60</v>
      </c>
      <c r="C33" s="17">
        <f>SUM('05_21'!C39)</f>
        <v>12541.100000000002</v>
      </c>
      <c r="D33" s="96">
        <f>SUM('05_21'!D39)</f>
        <v>25967.741933000001</v>
      </c>
      <c r="E33" s="17">
        <f>SUM('05_21'!E39)</f>
        <v>49007.85</v>
      </c>
      <c r="F33" s="96">
        <f>SUM('05_21'!F39)</f>
        <v>37258.064480000001</v>
      </c>
      <c r="G33" s="17">
        <f>SUM('05_21'!G39)</f>
        <v>5749.6</v>
      </c>
      <c r="H33" s="96">
        <f>SUM('05_21'!H39)</f>
        <v>7903.2258060000004</v>
      </c>
      <c r="I33" s="17">
        <f>SUM('05_21'!I39)</f>
        <v>0</v>
      </c>
      <c r="J33" s="96">
        <f>SUM('05_21'!J39)</f>
        <v>2619.3548360000004</v>
      </c>
      <c r="K33" s="17">
        <f>SUM('05_21'!K39)</f>
        <v>127</v>
      </c>
      <c r="L33" s="96">
        <f>SUM('05_21'!L39)</f>
        <v>20548.38709</v>
      </c>
      <c r="M33" s="17">
        <f>SUM('05_21'!M39)</f>
        <v>100</v>
      </c>
      <c r="N33" s="96">
        <f>SUM('05_21'!N39)</f>
        <v>7903.2258060000004</v>
      </c>
      <c r="O33" s="17">
        <f>SUM('05_21'!O39)</f>
        <v>29777</v>
      </c>
      <c r="P33" s="96">
        <f>SUM('05_21'!P39)</f>
        <v>20322.580641999997</v>
      </c>
      <c r="Q33" s="17">
        <f>SUM('05_21'!Q39)</f>
        <v>97302.549999999988</v>
      </c>
      <c r="R33" s="96">
        <f>SUM('05_21'!R39)</f>
        <v>122522.58059299996</v>
      </c>
      <c r="S33" s="17">
        <f>SUM('05_21'!S39)</f>
        <v>3925.4</v>
      </c>
      <c r="T33" s="96">
        <f>SUM('05_21'!T39)</f>
        <v>6774.1935450000001</v>
      </c>
      <c r="U33" s="144">
        <f>SUM('05_21'!U39)</f>
        <v>101227.95</v>
      </c>
      <c r="V33" s="159">
        <f>SUM('05_21'!V39)</f>
        <v>129296.77413800001</v>
      </c>
      <c r="W33" s="17"/>
      <c r="X33" s="169">
        <f>SUM('05_21'!X39)</f>
        <v>16.142857142857142</v>
      </c>
      <c r="Y33" s="57" t="s">
        <v>8</v>
      </c>
    </row>
    <row r="34" spans="1:25" ht="18.5" customHeight="1">
      <c r="A34" s="340" t="s">
        <v>11</v>
      </c>
      <c r="B34" s="341" t="s">
        <v>62</v>
      </c>
      <c r="C34" s="17">
        <f>SUM('05_21'!C40)</f>
        <v>1550.2</v>
      </c>
      <c r="D34" s="96">
        <f>SUM('05_21'!D40)</f>
        <v>3709.6774190000001</v>
      </c>
      <c r="E34" s="17">
        <f>SUM('05_21'!E40)</f>
        <v>10350.049999999999</v>
      </c>
      <c r="F34" s="96">
        <f>SUM('05_21'!F40)</f>
        <v>5322.5806400000001</v>
      </c>
      <c r="G34" s="17">
        <f>SUM('05_21'!G40)</f>
        <v>792</v>
      </c>
      <c r="H34" s="96">
        <f>SUM('05_21'!H40)</f>
        <v>1129.032258</v>
      </c>
      <c r="I34" s="17">
        <f>SUM('05_21'!I40)</f>
        <v>0</v>
      </c>
      <c r="J34" s="96">
        <f>SUM('05_21'!J40)</f>
        <v>374.19354800000002</v>
      </c>
      <c r="K34" s="17">
        <f>SUM('05_21'!K40)</f>
        <v>0</v>
      </c>
      <c r="L34" s="96">
        <f>SUM('05_21'!L40)</f>
        <v>2935.48387</v>
      </c>
      <c r="M34" s="17">
        <f>SUM('05_21'!M40)</f>
        <v>0</v>
      </c>
      <c r="N34" s="96">
        <f>SUM('05_21'!N40)</f>
        <v>1129.032258</v>
      </c>
      <c r="O34" s="17">
        <f>SUM('05_21'!O40)</f>
        <v>3549.28</v>
      </c>
      <c r="P34" s="96">
        <f>SUM('05_21'!P40)</f>
        <v>2903.2258059999999</v>
      </c>
      <c r="Q34" s="17">
        <f>SUM('05_21'!Q40)</f>
        <v>16241.53</v>
      </c>
      <c r="R34" s="96">
        <f>SUM('05_21'!R40)</f>
        <v>17503.225798999996</v>
      </c>
      <c r="S34" s="17">
        <f>SUM('05_21'!S40)</f>
        <v>580.1</v>
      </c>
      <c r="T34" s="96">
        <f>SUM('05_21'!T40)</f>
        <v>967.74193500000001</v>
      </c>
      <c r="U34" s="144">
        <f>SUM('05_21'!U40)</f>
        <v>16821.63</v>
      </c>
      <c r="V34" s="159">
        <f>SUM('05_21'!V40)</f>
        <v>18470.967733999998</v>
      </c>
      <c r="W34" s="96"/>
      <c r="X34" s="169">
        <f>SUM('05_21'!X40)</f>
        <v>18</v>
      </c>
      <c r="Y34" s="57" t="s">
        <v>8</v>
      </c>
    </row>
    <row r="35" spans="1:25" ht="18.5" customHeight="1">
      <c r="A35" s="355" t="s">
        <v>61</v>
      </c>
      <c r="B35" s="356"/>
      <c r="C35" s="37">
        <f>SUM(C29:C34)</f>
        <v>70003.600000000006</v>
      </c>
      <c r="D35" s="37">
        <f t="shared" ref="D35:T35" si="16">SUM(D29:D34)</f>
        <v>114999.999989</v>
      </c>
      <c r="E35" s="37">
        <f t="shared" si="16"/>
        <v>151248</v>
      </c>
      <c r="F35" s="37">
        <f t="shared" si="16"/>
        <v>164999.99984</v>
      </c>
      <c r="G35" s="37">
        <f t="shared" si="16"/>
        <v>17636</v>
      </c>
      <c r="H35" s="37">
        <f t="shared" si="16"/>
        <v>34999.999998000007</v>
      </c>
      <c r="I35" s="37">
        <f t="shared" si="16"/>
        <v>150</v>
      </c>
      <c r="J35" s="37">
        <f t="shared" si="16"/>
        <v>11599.999988000001</v>
      </c>
      <c r="K35" s="37">
        <f t="shared" si="16"/>
        <v>14280.5</v>
      </c>
      <c r="L35" s="37">
        <f t="shared" si="16"/>
        <v>90999.999970000004</v>
      </c>
      <c r="M35" s="37">
        <f t="shared" si="16"/>
        <v>2225.2000000000003</v>
      </c>
      <c r="N35" s="37">
        <f t="shared" si="16"/>
        <v>34999.999998000007</v>
      </c>
      <c r="O35" s="37">
        <f t="shared" si="16"/>
        <v>142850.07999999999</v>
      </c>
      <c r="P35" s="37">
        <f t="shared" si="16"/>
        <v>89999.999985999995</v>
      </c>
      <c r="Q35" s="37">
        <f t="shared" si="16"/>
        <v>398393.38</v>
      </c>
      <c r="R35" s="37">
        <f t="shared" si="16"/>
        <v>542599.99976899975</v>
      </c>
      <c r="S35" s="37">
        <f t="shared" si="16"/>
        <v>9558.3000000000011</v>
      </c>
      <c r="T35" s="37">
        <f t="shared" si="16"/>
        <v>29999.999985000002</v>
      </c>
      <c r="U35" s="37">
        <f>SUM(U29:U34)</f>
        <v>407951.68</v>
      </c>
      <c r="V35" s="98">
        <f>SUM(V29:V34)</f>
        <v>572599.99975399987</v>
      </c>
      <c r="W35" s="117" t="s">
        <v>12</v>
      </c>
      <c r="X35" s="170">
        <f>SUM(X29:X34)/6</f>
        <v>14.047619047619049</v>
      </c>
      <c r="Y35" s="44" t="s">
        <v>8</v>
      </c>
    </row>
    <row r="36" spans="1:25" ht="18.5" customHeight="1">
      <c r="A36" s="149" t="s">
        <v>11</v>
      </c>
      <c r="B36" s="150" t="s">
        <v>62</v>
      </c>
      <c r="C36" s="17">
        <f>SUM('06_21'!C11)</f>
        <v>21893.9</v>
      </c>
      <c r="D36" s="96">
        <f>SUM('06_21'!D11)</f>
        <v>16999.999997999999</v>
      </c>
      <c r="E36" s="17">
        <f>SUM('06_21'!E11)</f>
        <v>51924.100000000006</v>
      </c>
      <c r="F36" s="96">
        <f>SUM('06_21'!F11)</f>
        <v>51999.999995999991</v>
      </c>
      <c r="G36" s="17">
        <f>SUM('06_21'!G11)</f>
        <v>6270.4000000000005</v>
      </c>
      <c r="H36" s="96">
        <f>SUM('06_21'!H11)</f>
        <v>9999.9999960000023</v>
      </c>
      <c r="I36" s="17">
        <f>SUM('06_21'!I11)</f>
        <v>408</v>
      </c>
      <c r="J36" s="96">
        <f>SUM('06_21'!J11)</f>
        <v>5959.9999980000011</v>
      </c>
      <c r="K36" s="17">
        <f>SUM('06_21'!K11)</f>
        <v>12039.099999999999</v>
      </c>
      <c r="L36" s="96">
        <f>SUM('06_21'!L11)</f>
        <v>15519.999996000002</v>
      </c>
      <c r="M36" s="17">
        <f>SUM('06_21'!M11)</f>
        <v>616.1</v>
      </c>
      <c r="N36" s="96">
        <f>SUM('06_21'!N11)</f>
        <v>6600</v>
      </c>
      <c r="O36" s="17">
        <f>SUM('06_21'!O11)</f>
        <v>25337.800000000003</v>
      </c>
      <c r="P36" s="96">
        <f>SUM('06_21'!P11)</f>
        <v>22279.999997999999</v>
      </c>
      <c r="Q36" s="17">
        <f>SUM('06_21'!Q11)</f>
        <v>118489.40000000001</v>
      </c>
      <c r="R36" s="96">
        <f>SUM('06_21'!R11)</f>
        <v>129359.99998200001</v>
      </c>
      <c r="S36" s="17">
        <f>SUM('06_21'!S11)</f>
        <v>4350.2999999999993</v>
      </c>
      <c r="T36" s="96">
        <f>SUM('06_21'!T11)</f>
        <v>12000</v>
      </c>
      <c r="U36" s="144">
        <f>SUM('06_21'!U11)</f>
        <v>122839.7</v>
      </c>
      <c r="V36" s="159">
        <f>SUM('06_21'!V11)</f>
        <v>141359.99998200001</v>
      </c>
      <c r="W36" s="17"/>
      <c r="X36" s="169">
        <f>SUM('06_21'!X11)</f>
        <v>18.666666666666668</v>
      </c>
      <c r="Y36" s="57" t="s">
        <v>8</v>
      </c>
    </row>
    <row r="37" spans="1:25" ht="18.5" customHeight="1">
      <c r="A37" s="149" t="s">
        <v>11</v>
      </c>
      <c r="B37" s="150" t="s">
        <v>63</v>
      </c>
      <c r="C37" s="17">
        <f>SUM('06_21'!C19)</f>
        <v>19474.399999999998</v>
      </c>
      <c r="D37" s="96">
        <f>SUM('06_21'!D19)</f>
        <v>19833.333330999998</v>
      </c>
      <c r="E37" s="17">
        <f>SUM('06_21'!E19)</f>
        <v>65513.1</v>
      </c>
      <c r="F37" s="96">
        <f>SUM('06_21'!F19)</f>
        <v>60666.666661999989</v>
      </c>
      <c r="G37" s="17">
        <f>SUM('06_21'!G19)</f>
        <v>6691.7999999999993</v>
      </c>
      <c r="H37" s="96">
        <f>SUM('06_21'!H19)</f>
        <v>11666.666662000003</v>
      </c>
      <c r="I37" s="17">
        <f>SUM('06_21'!I19)</f>
        <v>3525</v>
      </c>
      <c r="J37" s="96">
        <f>SUM('06_21'!J19)</f>
        <v>6953.3333310000016</v>
      </c>
      <c r="K37" s="17">
        <f>SUM('06_21'!K19)</f>
        <v>7788.4</v>
      </c>
      <c r="L37" s="96">
        <f>SUM('06_21'!L19)</f>
        <v>18106.666662000003</v>
      </c>
      <c r="M37" s="17">
        <f>SUM('06_21'!M19)</f>
        <v>15462</v>
      </c>
      <c r="N37" s="96">
        <f>SUM('06_21'!N19)</f>
        <v>7700</v>
      </c>
      <c r="O37" s="17">
        <f>SUM('06_21'!O19)</f>
        <v>25542.000000000004</v>
      </c>
      <c r="P37" s="96">
        <f>SUM('06_21'!P19)</f>
        <v>25993.333330999998</v>
      </c>
      <c r="Q37" s="17">
        <f>SUM('06_21'!Q19)</f>
        <v>143996.70000000001</v>
      </c>
      <c r="R37" s="96">
        <f>SUM('06_21'!R19)</f>
        <v>150919.99997900001</v>
      </c>
      <c r="S37" s="17">
        <f>SUM('06_21'!S19)</f>
        <v>14790.1</v>
      </c>
      <c r="T37" s="96">
        <f>SUM('06_21'!T19)</f>
        <v>14000</v>
      </c>
      <c r="U37" s="144">
        <f>SUM('06_21'!U19)</f>
        <v>158786.79999999999</v>
      </c>
      <c r="V37" s="159">
        <f>SUM('06_21'!V19)</f>
        <v>164919.99997900001</v>
      </c>
      <c r="W37" s="17"/>
      <c r="X37" s="169">
        <f>SUM('06_21'!X19)</f>
        <v>22.285714285714285</v>
      </c>
      <c r="Y37" s="57" t="s">
        <v>8</v>
      </c>
    </row>
    <row r="38" spans="1:25" ht="18.5" customHeight="1">
      <c r="A38" s="149" t="s">
        <v>11</v>
      </c>
      <c r="B38" s="150" t="s">
        <v>64</v>
      </c>
      <c r="C38" s="17">
        <f>SUM('06_21'!C27)</f>
        <v>9456.7000000000007</v>
      </c>
      <c r="D38" s="96">
        <f>SUM('06_21'!D27)</f>
        <v>19833.333330999998</v>
      </c>
      <c r="E38" s="17">
        <f>SUM('06_21'!E27)</f>
        <v>83110.3</v>
      </c>
      <c r="F38" s="96">
        <f>SUM('06_21'!F27)</f>
        <v>60666.666661999989</v>
      </c>
      <c r="G38" s="17">
        <f>SUM('06_21'!G27)</f>
        <v>9058.4</v>
      </c>
      <c r="H38" s="96">
        <f>SUM('06_21'!H27)</f>
        <v>11666.666662000003</v>
      </c>
      <c r="I38" s="17">
        <f>SUM('06_21'!I27)</f>
        <v>0</v>
      </c>
      <c r="J38" s="96">
        <f>SUM('06_21'!J27)</f>
        <v>6953.3333310000016</v>
      </c>
      <c r="K38" s="17">
        <f>SUM('06_21'!K27)</f>
        <v>8999.2000000000007</v>
      </c>
      <c r="L38" s="96">
        <f>SUM('06_21'!L27)</f>
        <v>18106.666662000003</v>
      </c>
      <c r="M38" s="17">
        <f>SUM('06_21'!M27)</f>
        <v>1548.1</v>
      </c>
      <c r="N38" s="96">
        <f>SUM('06_21'!N27)</f>
        <v>7700</v>
      </c>
      <c r="O38" s="17">
        <f>SUM('06_21'!O27)</f>
        <v>32503.199999999997</v>
      </c>
      <c r="P38" s="96">
        <f>SUM('06_21'!P27)</f>
        <v>25993.333330999998</v>
      </c>
      <c r="Q38" s="17">
        <f>SUM('06_21'!Q27)</f>
        <v>144675.90000000002</v>
      </c>
      <c r="R38" s="96">
        <f>SUM('06_21'!R27)</f>
        <v>150919.99997900001</v>
      </c>
      <c r="S38" s="17">
        <f>SUM('06_21'!S27)</f>
        <v>31364.799999999999</v>
      </c>
      <c r="T38" s="96">
        <f>SUM('06_21'!T27)</f>
        <v>14000</v>
      </c>
      <c r="U38" s="144">
        <f>SUM('06_21'!U27)</f>
        <v>176040.69999999998</v>
      </c>
      <c r="V38" s="159">
        <f>SUM('06_21'!V27)</f>
        <v>164919.99997900001</v>
      </c>
      <c r="W38" s="17"/>
      <c r="X38" s="169">
        <f>SUM('06_21'!X27)</f>
        <v>29.285714285714285</v>
      </c>
      <c r="Y38" s="57" t="s">
        <v>8</v>
      </c>
    </row>
    <row r="39" spans="1:25" ht="18.5" customHeight="1">
      <c r="A39" s="149" t="s">
        <v>11</v>
      </c>
      <c r="B39" s="150" t="s">
        <v>65</v>
      </c>
      <c r="C39" s="17">
        <f>SUM('06_21'!C35)</f>
        <v>25740.699999999997</v>
      </c>
      <c r="D39" s="96">
        <f>SUM('06_21'!D35)</f>
        <v>19833.333330999998</v>
      </c>
      <c r="E39" s="17">
        <f>SUM('06_21'!E35)</f>
        <v>62416.7</v>
      </c>
      <c r="F39" s="96">
        <f>SUM('06_21'!F35)</f>
        <v>60666.666661999989</v>
      </c>
      <c r="G39" s="17">
        <f>SUM('06_21'!G35)</f>
        <v>7363.9</v>
      </c>
      <c r="H39" s="96">
        <f>SUM('06_21'!H35)</f>
        <v>11666.666662000003</v>
      </c>
      <c r="I39" s="17">
        <f>SUM('06_21'!I35)</f>
        <v>2593.8000000000002</v>
      </c>
      <c r="J39" s="96">
        <f>SUM('06_21'!J35)</f>
        <v>6953.3333310000016</v>
      </c>
      <c r="K39" s="17">
        <f>SUM('06_21'!K35)</f>
        <v>16538.800000000003</v>
      </c>
      <c r="L39" s="96">
        <f>SUM('06_21'!L35)</f>
        <v>18106.666662000003</v>
      </c>
      <c r="M39" s="17">
        <f>SUM('06_21'!M35)</f>
        <v>2048.6999999999998</v>
      </c>
      <c r="N39" s="96">
        <f>SUM('06_21'!N35)</f>
        <v>7700</v>
      </c>
      <c r="O39" s="17">
        <f>SUM('06_21'!O35)</f>
        <v>27697.1</v>
      </c>
      <c r="P39" s="96">
        <f>SUM('06_21'!P35)</f>
        <v>25993.333330999998</v>
      </c>
      <c r="Q39" s="17">
        <f>SUM('06_21'!Q35)</f>
        <v>144399.69999999998</v>
      </c>
      <c r="R39" s="96">
        <f>SUM('06_21'!R35)</f>
        <v>150919.99997900001</v>
      </c>
      <c r="S39" s="17">
        <f>SUM('06_21'!S35)</f>
        <v>11871</v>
      </c>
      <c r="T39" s="96">
        <f>SUM('06_21'!T35)</f>
        <v>14000</v>
      </c>
      <c r="U39" s="144">
        <f>SUM('06_21'!U35)</f>
        <v>156270.69999999998</v>
      </c>
      <c r="V39" s="159">
        <f>SUM('06_21'!V35)</f>
        <v>164919.99997900001</v>
      </c>
      <c r="W39" s="17"/>
      <c r="X39" s="169">
        <f>SUM('06_21'!X35)</f>
        <v>22.142857142857142</v>
      </c>
      <c r="Y39" s="57" t="s">
        <v>8</v>
      </c>
    </row>
    <row r="40" spans="1:25" ht="18.5" customHeight="1">
      <c r="A40" s="149" t="s">
        <v>11</v>
      </c>
      <c r="B40" s="150" t="s">
        <v>66</v>
      </c>
      <c r="C40" s="17">
        <f>SUM('06_21'!C39)</f>
        <v>12164</v>
      </c>
      <c r="D40" s="96">
        <f>SUM('06_21'!D39)</f>
        <v>8499.9999900000003</v>
      </c>
      <c r="E40" s="17">
        <f>SUM('06_21'!E39)</f>
        <v>8004.7999999999993</v>
      </c>
      <c r="F40" s="96">
        <f>SUM('06_21'!F39)</f>
        <v>25999.999997999999</v>
      </c>
      <c r="G40" s="17">
        <f>SUM('06_21'!G39)</f>
        <v>913.7</v>
      </c>
      <c r="H40" s="96">
        <f>SUM('06_21'!H39)</f>
        <v>4999.9999980000002</v>
      </c>
      <c r="I40" s="17">
        <f>SUM('06_21'!I39)</f>
        <v>0</v>
      </c>
      <c r="J40" s="96">
        <f>SUM('06_21'!J39)</f>
        <v>2979.9999990000001</v>
      </c>
      <c r="K40" s="17">
        <f>SUM('06_21'!K39)</f>
        <v>10150.700000000001</v>
      </c>
      <c r="L40" s="96">
        <f>SUM('06_21'!L39)</f>
        <v>7759.9999980000002</v>
      </c>
      <c r="M40" s="17">
        <f>SUM('06_21'!M39)</f>
        <v>0</v>
      </c>
      <c r="N40" s="96">
        <f>SUM('06_21'!N39)</f>
        <v>3300</v>
      </c>
      <c r="O40" s="17">
        <f>SUM('06_21'!O39)</f>
        <v>15242.720000000001</v>
      </c>
      <c r="P40" s="96">
        <f>SUM('06_21'!P39)</f>
        <v>11139.999999</v>
      </c>
      <c r="Q40" s="17">
        <f>SUM('06_21'!Q39)</f>
        <v>46475.92</v>
      </c>
      <c r="R40" s="96">
        <f>SUM('06_21'!R39)</f>
        <v>64679.999981999994</v>
      </c>
      <c r="S40" s="17">
        <f>SUM('06_21'!S39)</f>
        <v>1094</v>
      </c>
      <c r="T40" s="96">
        <f>SUM('06_21'!T39)</f>
        <v>6000</v>
      </c>
      <c r="U40" s="144">
        <f>SUM('06_21'!U39)</f>
        <v>47569.919999999998</v>
      </c>
      <c r="V40" s="159">
        <f>SUM('06_21'!V39)</f>
        <v>70679.999981999994</v>
      </c>
      <c r="W40" s="17"/>
      <c r="X40" s="169">
        <f>SUM('06_21'!X39)</f>
        <v>24</v>
      </c>
      <c r="Y40" s="57" t="s">
        <v>8</v>
      </c>
    </row>
    <row r="41" spans="1:25" ht="18.5" customHeight="1" thickBot="1">
      <c r="A41" s="371" t="s">
        <v>67</v>
      </c>
      <c r="B41" s="372"/>
      <c r="C41" s="153">
        <f>SUM(C36:C40)</f>
        <v>88729.7</v>
      </c>
      <c r="D41" s="153">
        <f t="shared" ref="D41:T41" si="17">SUM(D36:D40)</f>
        <v>84999.999981000001</v>
      </c>
      <c r="E41" s="153">
        <f t="shared" si="17"/>
        <v>270969</v>
      </c>
      <c r="F41" s="153">
        <f t="shared" si="17"/>
        <v>259999.99997999996</v>
      </c>
      <c r="G41" s="153">
        <f t="shared" si="17"/>
        <v>30298.2</v>
      </c>
      <c r="H41" s="153">
        <f t="shared" si="17"/>
        <v>49999.999980000008</v>
      </c>
      <c r="I41" s="153">
        <f t="shared" si="17"/>
        <v>6526.8</v>
      </c>
      <c r="J41" s="153">
        <f t="shared" si="17"/>
        <v>29799.999990000004</v>
      </c>
      <c r="K41" s="153">
        <f t="shared" si="17"/>
        <v>55516.2</v>
      </c>
      <c r="L41" s="153">
        <f t="shared" si="17"/>
        <v>77599.999980000008</v>
      </c>
      <c r="M41" s="153">
        <f t="shared" si="17"/>
        <v>19674.900000000001</v>
      </c>
      <c r="N41" s="153">
        <f t="shared" si="17"/>
        <v>33000</v>
      </c>
      <c r="O41" s="153">
        <f t="shared" si="17"/>
        <v>126322.82</v>
      </c>
      <c r="P41" s="153">
        <f t="shared" si="17"/>
        <v>111399.99999000001</v>
      </c>
      <c r="Q41" s="153">
        <f t="shared" si="17"/>
        <v>598037.62000000011</v>
      </c>
      <c r="R41" s="153">
        <f t="shared" si="17"/>
        <v>646799.99990100006</v>
      </c>
      <c r="S41" s="153">
        <f t="shared" si="17"/>
        <v>63470.2</v>
      </c>
      <c r="T41" s="153">
        <f t="shared" si="17"/>
        <v>60000</v>
      </c>
      <c r="U41" s="153">
        <f>SUM(U36:U40)</f>
        <v>661507.81999999995</v>
      </c>
      <c r="V41" s="153">
        <f t="shared" ref="V41" si="18">SUM(V36:V40)</f>
        <v>706799.99990100006</v>
      </c>
      <c r="W41" s="171" t="s">
        <v>12</v>
      </c>
      <c r="X41" s="172">
        <f>SUM(X36:X39)/5</f>
        <v>18.476190476190474</v>
      </c>
      <c r="Y41" s="173" t="s">
        <v>8</v>
      </c>
    </row>
    <row r="42" spans="1:25" ht="19.25" customHeight="1" thickBot="1">
      <c r="A42" s="151" t="s">
        <v>17</v>
      </c>
      <c r="B42" s="152"/>
      <c r="C42" s="154">
        <f t="shared" ref="C42:V42" si="19">SUM(C41,C35,C28,C22,C16,C11)</f>
        <v>294202.5</v>
      </c>
      <c r="D42" s="157">
        <f t="shared" si="19"/>
        <v>561999.99979000003</v>
      </c>
      <c r="E42" s="162">
        <f t="shared" si="19"/>
        <v>494796.79999999999</v>
      </c>
      <c r="F42" s="163">
        <f t="shared" si="19"/>
        <v>541899.9990999999</v>
      </c>
      <c r="G42" s="160">
        <f t="shared" si="19"/>
        <v>61454.2</v>
      </c>
      <c r="H42" s="161">
        <f t="shared" si="19"/>
        <v>127749.999218</v>
      </c>
      <c r="I42" s="160">
        <f t="shared" ref="I42:J42" si="20">SUM(I41,I35,I28,I22,I16,I11)</f>
        <v>6676.8</v>
      </c>
      <c r="J42" s="161">
        <f t="shared" si="20"/>
        <v>41399.999978000007</v>
      </c>
      <c r="K42" s="113">
        <f t="shared" si="19"/>
        <v>88050.2</v>
      </c>
      <c r="L42" s="164">
        <f t="shared" si="19"/>
        <v>277099.99932499998</v>
      </c>
      <c r="M42" s="167">
        <f t="shared" si="19"/>
        <v>55868.000000000007</v>
      </c>
      <c r="N42" s="168">
        <f t="shared" si="19"/>
        <v>126249.99767800001</v>
      </c>
      <c r="O42" s="165">
        <f t="shared" si="19"/>
        <v>497836.37000000005</v>
      </c>
      <c r="P42" s="166">
        <f t="shared" si="19"/>
        <v>306784.99764100002</v>
      </c>
      <c r="Q42" s="154">
        <f t="shared" si="19"/>
        <v>1498884.87</v>
      </c>
      <c r="R42" s="157">
        <f t="shared" si="19"/>
        <v>1983184.9927299998</v>
      </c>
      <c r="S42" s="154">
        <f t="shared" si="19"/>
        <v>73028.5</v>
      </c>
      <c r="T42" s="157">
        <f t="shared" si="19"/>
        <v>91999.999785000007</v>
      </c>
      <c r="U42" s="154">
        <f t="shared" si="19"/>
        <v>1571913.37</v>
      </c>
      <c r="V42" s="157">
        <f t="shared" si="19"/>
        <v>2075184.992515</v>
      </c>
      <c r="W42" s="151" t="s">
        <v>17</v>
      </c>
      <c r="X42" s="174">
        <f>SUM(X11+X16+X22+X28+X35+X41)/6</f>
        <v>8.7865079365079364</v>
      </c>
      <c r="Y42" s="175" t="s">
        <v>8</v>
      </c>
    </row>
    <row r="43" spans="1:25" ht="19.25" customHeight="1">
      <c r="A43" s="72" t="s">
        <v>68</v>
      </c>
      <c r="B43" s="70"/>
      <c r="C43" s="71">
        <f>SUM('01_21'!C43+'02_21'!C39+'03_21'!C43+'04_21'!C42+'05_21'!C43+'06_21'!C42)</f>
        <v>9680.2115437788016</v>
      </c>
      <c r="D43" s="99">
        <f>SUM('01_21'!D43+'02_21'!D39+'03_21'!D43+'04_21'!D42+'05_21'!D43+'06_21'!D42)</f>
        <v>18405.9139717</v>
      </c>
      <c r="E43" s="71">
        <f>SUM('01_21'!E43+'02_21'!E39+'03_21'!E43+'04_21'!E42+'05_21'!E43+'06_21'!E42)</f>
        <v>16330.429569892473</v>
      </c>
      <c r="F43" s="99">
        <f>SUM('01_21'!F43+'02_21'!F39+'03_21'!F43+'04_21'!F42+'05_21'!F43+'06_21'!F42)</f>
        <v>17849.692750999999</v>
      </c>
      <c r="G43" s="71">
        <f>SUM('01_21'!G43+'02_21'!G39+'03_21'!G43+'04_21'!G42+'05_21'!G43+'06_21'!G42)</f>
        <v>2028.9920430107527</v>
      </c>
      <c r="H43" s="99">
        <f>SUM('01_21'!H43+'02_21'!H39+'03_21'!H43+'04_21'!H42+'05_21'!H43+'06_21'!H42)</f>
        <v>4205.0690990000003</v>
      </c>
      <c r="I43" s="71">
        <f>SUM('01_21'!I43+'02_21'!I39+'03_21'!I43+'04_21'!I42+'05_21'!I43+'06_21'!I42)</f>
        <v>222.39870967741936</v>
      </c>
      <c r="J43" s="99">
        <f>SUM('01_21'!J43+'02_21'!J39+'03_21'!J43+'04_21'!J42+'05_21'!J43+'06_21'!J42)</f>
        <v>1367.5268810000002</v>
      </c>
      <c r="K43" s="71">
        <f>SUM('01_21'!K43+'02_21'!K39+'03_21'!K43+'04_21'!K42+'05_21'!K43+'06_21'!K42)</f>
        <v>2912.9730875576038</v>
      </c>
      <c r="L43" s="99">
        <f>SUM('01_21'!L43+'02_21'!L39+'03_21'!L43+'04_21'!L42+'05_21'!L43+'06_21'!L42)</f>
        <v>9105.8678734999994</v>
      </c>
      <c r="M43" s="71">
        <f>SUM('01_21'!M43+'02_21'!M39+'03_21'!M43+'04_21'!M42+'05_21'!M43+'06_21'!M42)</f>
        <v>1849.4356451612903</v>
      </c>
      <c r="N43" s="99">
        <f>SUM('01_21'!N43+'02_21'!N39+'03_21'!N43+'04_21'!N42+'05_21'!N43+'06_21'!N42)</f>
        <v>4154.1473905000003</v>
      </c>
      <c r="O43" s="71">
        <f>SUM('01_21'!O43+'02_21'!O39+'03_21'!O43+'04_21'!O42+'05_21'!O43+'06_21'!O42)</f>
        <v>16348.464545314901</v>
      </c>
      <c r="P43" s="99">
        <f>SUM('01_21'!P43+'02_21'!P39+'03_21'!P43+'04_21'!P42+'05_21'!P43+'06_21'!P42)</f>
        <v>10097.582489</v>
      </c>
      <c r="Q43" s="71">
        <f>SUM('01_21'!Q43+'02_21'!Q39+'03_21'!Q43+'04_21'!Q42+'05_21'!Q43+'06_21'!Q42)</f>
        <v>49372.905144393248</v>
      </c>
      <c r="R43" s="99">
        <f>SUM('01_21'!R43+'02_21'!R39+'03_21'!R43+'04_21'!R42+'05_21'!R43+'06_21'!R42)</f>
        <v>65185.800455699995</v>
      </c>
      <c r="S43" s="71">
        <f>SUM('01_21'!S43+'02_21'!S39+'03_21'!S43+'04_21'!S42+'05_21'!S43+'06_21'!S42)</f>
        <v>2424.0055913978495</v>
      </c>
      <c r="T43" s="99">
        <f>SUM('01_21'!T43+'02_21'!T39+'03_21'!T43+'04_21'!T42+'05_21'!T43+'06_21'!T42)</f>
        <v>3034.4085949999999</v>
      </c>
      <c r="U43" s="71">
        <f>SUM('01_21'!U43+'02_21'!U39+'03_21'!U43+'04_21'!U42+'05_21'!U43+'06_21'!U42)</f>
        <v>51796.910735791091</v>
      </c>
      <c r="V43" s="99">
        <f>SUM('01_21'!V43+'02_21'!V39+'03_21'!V43+'04_21'!V42+'05_21'!V43+'06_21'!V42)</f>
        <v>68220.209050699996</v>
      </c>
      <c r="W43" s="72" t="s">
        <v>68</v>
      </c>
      <c r="X43" s="73"/>
      <c r="Y43" s="176"/>
    </row>
    <row r="44" spans="1:25" ht="19.25" customHeight="1" thickBot="1">
      <c r="A44" s="80" t="s">
        <v>69</v>
      </c>
      <c r="B44" s="75"/>
      <c r="C44" s="76">
        <f t="shared" ref="C44:V44" si="21">C43/6</f>
        <v>1613.3685906298003</v>
      </c>
      <c r="D44" s="100">
        <f t="shared" si="21"/>
        <v>3067.6523286166666</v>
      </c>
      <c r="E44" s="76">
        <f t="shared" si="21"/>
        <v>2721.7382616487453</v>
      </c>
      <c r="F44" s="100">
        <f t="shared" si="21"/>
        <v>2974.948791833333</v>
      </c>
      <c r="G44" s="76">
        <f t="shared" si="21"/>
        <v>338.16534050179212</v>
      </c>
      <c r="H44" s="100">
        <f t="shared" si="21"/>
        <v>700.84484983333334</v>
      </c>
      <c r="I44" s="76">
        <f t="shared" ref="I44:J44" si="22">I43/6</f>
        <v>37.066451612903229</v>
      </c>
      <c r="J44" s="100">
        <f t="shared" si="22"/>
        <v>227.92114683333338</v>
      </c>
      <c r="K44" s="76">
        <f t="shared" si="21"/>
        <v>485.49551459293394</v>
      </c>
      <c r="L44" s="100">
        <f t="shared" si="21"/>
        <v>1517.6446455833332</v>
      </c>
      <c r="M44" s="76">
        <f t="shared" si="21"/>
        <v>308.2392741935484</v>
      </c>
      <c r="N44" s="100">
        <f t="shared" si="21"/>
        <v>692.35789841666667</v>
      </c>
      <c r="O44" s="76">
        <f t="shared" si="21"/>
        <v>2724.7440908858166</v>
      </c>
      <c r="P44" s="100">
        <f t="shared" si="21"/>
        <v>1682.9304148333333</v>
      </c>
      <c r="Q44" s="76">
        <f t="shared" si="21"/>
        <v>8228.8175240655419</v>
      </c>
      <c r="R44" s="100">
        <f t="shared" si="21"/>
        <v>10864.300075949999</v>
      </c>
      <c r="S44" s="76">
        <f t="shared" si="21"/>
        <v>404.00093189964156</v>
      </c>
      <c r="T44" s="100">
        <f t="shared" si="21"/>
        <v>505.73476583333331</v>
      </c>
      <c r="U44" s="76">
        <f t="shared" si="21"/>
        <v>8632.8184559651818</v>
      </c>
      <c r="V44" s="100">
        <f t="shared" si="21"/>
        <v>11370.034841783332</v>
      </c>
      <c r="W44" s="80" t="s">
        <v>69</v>
      </c>
      <c r="X44" s="81"/>
      <c r="Y44" s="83"/>
    </row>
    <row r="45" spans="1:25">
      <c r="A45" s="2"/>
      <c r="F45" s="6"/>
      <c r="G45" s="2"/>
      <c r="H45" s="2"/>
      <c r="I45" s="2"/>
      <c r="J45" s="2"/>
      <c r="T45" s="4"/>
      <c r="Y45" s="2"/>
    </row>
    <row r="46" spans="1:25">
      <c r="F46" s="6"/>
      <c r="G46" s="2"/>
      <c r="H46" s="2"/>
      <c r="I46" s="2"/>
      <c r="J46" s="2"/>
      <c r="T46" s="4"/>
      <c r="Y46" s="2"/>
    </row>
    <row r="47" spans="1:25" ht="34.25" customHeight="1">
      <c r="A47" s="146" t="s">
        <v>32</v>
      </c>
      <c r="G47" s="2"/>
      <c r="H47" s="3" t="s">
        <v>33</v>
      </c>
      <c r="I47" s="2"/>
      <c r="J47" s="3"/>
      <c r="U47" s="4"/>
      <c r="Y47" s="2"/>
    </row>
    <row r="48" spans="1:25" ht="34.25" customHeight="1">
      <c r="A48" s="2"/>
      <c r="C48" s="147"/>
      <c r="H48" s="269" t="s">
        <v>102</v>
      </c>
      <c r="J48" s="147"/>
      <c r="U48" s="4"/>
      <c r="Y48" s="2"/>
    </row>
    <row r="49" spans="1:25" ht="19" thickBot="1">
      <c r="A49" s="129"/>
      <c r="F49" s="6"/>
      <c r="G49" s="2"/>
      <c r="H49" s="2"/>
      <c r="I49" s="2"/>
      <c r="J49" s="2"/>
      <c r="T49" s="4"/>
      <c r="Y49" s="2"/>
    </row>
    <row r="50" spans="1:25" s="8" customFormat="1" ht="36" customHeight="1" thickBot="1">
      <c r="A50" s="129"/>
      <c r="B50" s="148"/>
      <c r="C50" s="362" t="s">
        <v>21</v>
      </c>
      <c r="D50" s="363"/>
      <c r="E50" s="364" t="s">
        <v>24</v>
      </c>
      <c r="F50" s="365"/>
      <c r="G50" s="353" t="s">
        <v>25</v>
      </c>
      <c r="H50" s="354"/>
      <c r="I50" s="353" t="s">
        <v>118</v>
      </c>
      <c r="J50" s="354"/>
      <c r="K50" s="366" t="s">
        <v>26</v>
      </c>
      <c r="L50" s="367"/>
      <c r="M50" s="368" t="s">
        <v>31</v>
      </c>
      <c r="N50" s="369"/>
      <c r="O50" s="370" t="s">
        <v>2</v>
      </c>
      <c r="P50" s="370"/>
      <c r="Q50" s="346" t="s">
        <v>30</v>
      </c>
      <c r="R50" s="347"/>
      <c r="S50" s="344" t="s">
        <v>27</v>
      </c>
      <c r="T50" s="345"/>
      <c r="U50" s="348" t="s">
        <v>28</v>
      </c>
      <c r="V50" s="349"/>
      <c r="W50" s="357" t="s">
        <v>0</v>
      </c>
      <c r="X50" s="358"/>
      <c r="Y50" s="359"/>
    </row>
    <row r="51" spans="1:25" s="4" customFormat="1" ht="18.5" customHeight="1">
      <c r="A51" s="130" t="s">
        <v>1</v>
      </c>
      <c r="B51" s="10"/>
      <c r="C51" s="11" t="s">
        <v>23</v>
      </c>
      <c r="D51" s="12" t="s">
        <v>22</v>
      </c>
      <c r="E51" s="11" t="s">
        <v>23</v>
      </c>
      <c r="F51" s="12" t="s">
        <v>22</v>
      </c>
      <c r="G51" s="11" t="s">
        <v>23</v>
      </c>
      <c r="H51" s="12" t="s">
        <v>22</v>
      </c>
      <c r="I51" s="11" t="s">
        <v>23</v>
      </c>
      <c r="J51" s="12" t="s">
        <v>22</v>
      </c>
      <c r="K51" s="11" t="s">
        <v>23</v>
      </c>
      <c r="L51" s="12" t="s">
        <v>22</v>
      </c>
      <c r="M51" s="11" t="s">
        <v>23</v>
      </c>
      <c r="N51" s="12" t="s">
        <v>22</v>
      </c>
      <c r="O51" s="101" t="s">
        <v>23</v>
      </c>
      <c r="P51" s="12" t="s">
        <v>22</v>
      </c>
      <c r="Q51" s="101" t="s">
        <v>23</v>
      </c>
      <c r="R51" s="12" t="s">
        <v>22</v>
      </c>
      <c r="S51" s="11" t="s">
        <v>23</v>
      </c>
      <c r="T51" s="12" t="s">
        <v>22</v>
      </c>
      <c r="U51" s="133" t="s">
        <v>23</v>
      </c>
      <c r="V51" s="134" t="s">
        <v>22</v>
      </c>
      <c r="W51" s="13"/>
      <c r="X51" s="360" t="s">
        <v>4</v>
      </c>
      <c r="Y51" s="361"/>
    </row>
    <row r="52" spans="1:25" ht="18.5" customHeight="1">
      <c r="A52" s="149" t="s">
        <v>11</v>
      </c>
      <c r="B52" s="150" t="s">
        <v>66</v>
      </c>
      <c r="C52" s="17">
        <f>SUM('07_21'!C9)</f>
        <v>13822.5</v>
      </c>
      <c r="D52" s="96">
        <f>SUM('07_21'!D9)</f>
        <v>11612.903224</v>
      </c>
      <c r="E52" s="17">
        <f>SUM('07_21'!E9)</f>
        <v>33394.1</v>
      </c>
      <c r="F52" s="96">
        <f>SUM('07_21'!F9)</f>
        <v>41290.32258</v>
      </c>
      <c r="G52" s="17">
        <f>SUM('07_21'!G9)</f>
        <v>3968.4000000000005</v>
      </c>
      <c r="H52" s="96">
        <f>SUM('07_21'!H9)</f>
        <v>6451.6129000000001</v>
      </c>
      <c r="I52" s="17">
        <f>SUM('07_21'!I9)</f>
        <v>7223.5</v>
      </c>
      <c r="J52" s="96">
        <f>SUM('07_21'!J9)</f>
        <v>2580.64516</v>
      </c>
      <c r="K52" s="17">
        <f>SUM('07_21'!K9)</f>
        <v>17832.900000000001</v>
      </c>
      <c r="L52" s="96">
        <f>SUM('07_21'!L9)</f>
        <v>12180.64516</v>
      </c>
      <c r="M52" s="17">
        <f>SUM('07_21'!M9)</f>
        <v>1564</v>
      </c>
      <c r="N52" s="96">
        <f>SUM('07_21'!N9)</f>
        <v>1548.3870959999999</v>
      </c>
      <c r="O52" s="17">
        <f>SUM('07_21'!O9)</f>
        <v>18591.5</v>
      </c>
      <c r="P52" s="96">
        <f>SUM('07_21'!P9)</f>
        <v>17741.93548</v>
      </c>
      <c r="Q52" s="17">
        <f>SUM('07_21'!Q9)</f>
        <v>96396.900000000009</v>
      </c>
      <c r="R52" s="96">
        <f>SUM('07_21'!R9)</f>
        <v>93406.4516</v>
      </c>
      <c r="S52" s="17">
        <f>SUM('07_21'!S9)</f>
        <v>2850.2</v>
      </c>
      <c r="T52" s="96">
        <f>SUM('07_21'!T9)</f>
        <v>9677.4193520000008</v>
      </c>
      <c r="U52" s="17">
        <f>SUM('07_21'!U9)</f>
        <v>99247.099999999991</v>
      </c>
      <c r="V52" s="96">
        <f>SUM('07_21'!V9)</f>
        <v>103083.870952</v>
      </c>
      <c r="W52" s="17"/>
      <c r="X52" s="169">
        <f>SUM('07_21'!X9)</f>
        <v>20.75</v>
      </c>
      <c r="Y52" s="57" t="s">
        <v>8</v>
      </c>
    </row>
    <row r="53" spans="1:25" ht="18.5" customHeight="1">
      <c r="A53" s="149" t="s">
        <v>11</v>
      </c>
      <c r="B53" s="150" t="s">
        <v>70</v>
      </c>
      <c r="C53" s="17">
        <f>SUM('07_21'!C17)</f>
        <v>26616</v>
      </c>
      <c r="D53" s="96">
        <f>SUM('07_21'!D17)</f>
        <v>20322.580641999997</v>
      </c>
      <c r="E53" s="17">
        <f>SUM('07_21'!E17)</f>
        <v>61666.8</v>
      </c>
      <c r="F53" s="96">
        <f>SUM('07_21'!F17)</f>
        <v>72258.064515000005</v>
      </c>
      <c r="G53" s="17">
        <f>SUM('07_21'!G17)</f>
        <v>6671.3</v>
      </c>
      <c r="H53" s="96">
        <f>SUM('07_21'!H17)</f>
        <v>11290.322575</v>
      </c>
      <c r="I53" s="17">
        <f>SUM('07_21'!I17)</f>
        <v>2848</v>
      </c>
      <c r="J53" s="96">
        <f>SUM('07_21'!J17)</f>
        <v>4516.1290300000001</v>
      </c>
      <c r="K53" s="17">
        <f>SUM('07_21'!K17)</f>
        <v>26209.3</v>
      </c>
      <c r="L53" s="96">
        <f>SUM('07_21'!L17)</f>
        <v>21316.12903</v>
      </c>
      <c r="M53" s="17">
        <f>SUM('07_21'!M17)</f>
        <v>2000.5</v>
      </c>
      <c r="N53" s="96">
        <f>SUM('07_21'!N17)</f>
        <v>2709.6774180000002</v>
      </c>
      <c r="O53" s="17">
        <f>SUM('07_21'!O17)</f>
        <v>32244.100000000002</v>
      </c>
      <c r="P53" s="96">
        <f>SUM('07_21'!P17)</f>
        <v>31048.38709</v>
      </c>
      <c r="Q53" s="17">
        <f>SUM('07_21'!Q17)</f>
        <v>158256</v>
      </c>
      <c r="R53" s="96">
        <f>SUM('07_21'!R17)</f>
        <v>163461.29030000002</v>
      </c>
      <c r="S53" s="17">
        <f>SUM('07_21'!S17)</f>
        <v>7446.9</v>
      </c>
      <c r="T53" s="96">
        <f>SUM('07_21'!T17)</f>
        <v>16935.483865999999</v>
      </c>
      <c r="U53" s="17">
        <f>SUM('07_21'!U17)</f>
        <v>165702.9</v>
      </c>
      <c r="V53" s="96">
        <f>SUM('07_21'!V17)</f>
        <v>180396.77416600002</v>
      </c>
      <c r="W53" s="17"/>
      <c r="X53" s="169">
        <f>SUM('07_21'!X17)</f>
        <v>21.571428571428573</v>
      </c>
      <c r="Y53" s="57" t="s">
        <v>8</v>
      </c>
    </row>
    <row r="54" spans="1:25" ht="18.5" customHeight="1">
      <c r="A54" s="149" t="s">
        <v>11</v>
      </c>
      <c r="B54" s="150" t="s">
        <v>71</v>
      </c>
      <c r="C54" s="17">
        <f>SUM('07_21'!C25)</f>
        <v>35509.999999999993</v>
      </c>
      <c r="D54" s="96">
        <f>SUM('07_21'!D25)</f>
        <v>20322.580641999997</v>
      </c>
      <c r="E54" s="17">
        <f>SUM('07_21'!E25)</f>
        <v>34531.5</v>
      </c>
      <c r="F54" s="96">
        <f>SUM('07_21'!F25)</f>
        <v>72258.064515000005</v>
      </c>
      <c r="G54" s="17">
        <f>SUM('07_21'!G25)</f>
        <v>5319.2999999999993</v>
      </c>
      <c r="H54" s="96">
        <f>SUM('07_21'!H25)</f>
        <v>11290.322575</v>
      </c>
      <c r="I54" s="17">
        <f>SUM('07_21'!I25)</f>
        <v>351.1</v>
      </c>
      <c r="J54" s="96">
        <f>SUM('07_21'!J25)</f>
        <v>4516.1290300000001</v>
      </c>
      <c r="K54" s="17">
        <f>SUM('07_21'!K25)</f>
        <v>35527</v>
      </c>
      <c r="L54" s="96">
        <f>SUM('07_21'!L25)</f>
        <v>21316.12903</v>
      </c>
      <c r="M54" s="17">
        <f>SUM('07_21'!M25)</f>
        <v>75</v>
      </c>
      <c r="N54" s="96">
        <f>SUM('07_21'!N25)</f>
        <v>2709.6774180000002</v>
      </c>
      <c r="O54" s="17">
        <f>SUM('07_21'!O25)</f>
        <v>31985.100000000002</v>
      </c>
      <c r="P54" s="96">
        <f>SUM('07_21'!P25)</f>
        <v>31048.38709</v>
      </c>
      <c r="Q54" s="17">
        <f>SUM('07_21'!Q25)</f>
        <v>143299</v>
      </c>
      <c r="R54" s="96">
        <f>SUM('07_21'!R25)</f>
        <v>163461.29030000002</v>
      </c>
      <c r="S54" s="17">
        <f>SUM('07_21'!S25)</f>
        <v>3280</v>
      </c>
      <c r="T54" s="96">
        <f>SUM('07_21'!T25)</f>
        <v>16935.483865999999</v>
      </c>
      <c r="U54" s="17">
        <f>SUM('07_21'!U25)</f>
        <v>146579</v>
      </c>
      <c r="V54" s="96">
        <f>SUM('07_21'!V25)</f>
        <v>180396.77416600002</v>
      </c>
      <c r="W54" s="17"/>
      <c r="X54" s="169">
        <f>SUM('07_21'!X25)</f>
        <v>21</v>
      </c>
      <c r="Y54" s="57" t="s">
        <v>8</v>
      </c>
    </row>
    <row r="55" spans="1:25" ht="18.5" customHeight="1">
      <c r="A55" s="149" t="s">
        <v>11</v>
      </c>
      <c r="B55" s="150" t="s">
        <v>72</v>
      </c>
      <c r="C55" s="17">
        <f>SUM('07_21'!C33)</f>
        <v>21256.600000000002</v>
      </c>
      <c r="D55" s="96">
        <f>SUM('07_21'!D33)</f>
        <v>20322.580641999997</v>
      </c>
      <c r="E55" s="17">
        <f>SUM('07_21'!E33)</f>
        <v>78326.899999999994</v>
      </c>
      <c r="F55" s="96">
        <f>SUM('07_21'!F33)</f>
        <v>72258.064515000005</v>
      </c>
      <c r="G55" s="17">
        <f>SUM('07_21'!G33)</f>
        <v>11056.7</v>
      </c>
      <c r="H55" s="96">
        <f>SUM('07_21'!H33)</f>
        <v>11290.322575</v>
      </c>
      <c r="I55" s="17">
        <f>SUM('07_21'!I33)</f>
        <v>0</v>
      </c>
      <c r="J55" s="96">
        <f>SUM('07_21'!J33)</f>
        <v>4516.1290300000001</v>
      </c>
      <c r="K55" s="17">
        <f>SUM('07_21'!K33)</f>
        <v>14029.5</v>
      </c>
      <c r="L55" s="96">
        <f>SUM('07_21'!L33)</f>
        <v>21316.12903</v>
      </c>
      <c r="M55" s="17">
        <f>SUM('07_21'!M33)</f>
        <v>2945.2</v>
      </c>
      <c r="N55" s="96">
        <f>SUM('07_21'!N33)</f>
        <v>2709.6774180000002</v>
      </c>
      <c r="O55" s="17">
        <f>SUM('07_21'!O33)</f>
        <v>39332.5</v>
      </c>
      <c r="P55" s="96">
        <f>SUM('07_21'!P33)</f>
        <v>31048.38709</v>
      </c>
      <c r="Q55" s="17">
        <f>SUM('07_21'!Q33)</f>
        <v>166947.40000000002</v>
      </c>
      <c r="R55" s="96">
        <f>SUM('07_21'!R33)</f>
        <v>163461.29030000002</v>
      </c>
      <c r="S55" s="17">
        <f>SUM('07_21'!S33)</f>
        <v>21617.3</v>
      </c>
      <c r="T55" s="96">
        <f>SUM('07_21'!T33)</f>
        <v>16935.483865999999</v>
      </c>
      <c r="U55" s="17">
        <f>SUM('07_21'!U33)</f>
        <v>188564.7</v>
      </c>
      <c r="V55" s="96">
        <f>SUM('07_21'!V33)</f>
        <v>180396.77416600002</v>
      </c>
      <c r="W55" s="17"/>
      <c r="X55" s="169">
        <f>SUM('07_21'!X33)</f>
        <v>28.857142857142858</v>
      </c>
      <c r="Y55" s="57" t="s">
        <v>8</v>
      </c>
    </row>
    <row r="56" spans="1:25" ht="18.5" customHeight="1">
      <c r="A56" s="149" t="s">
        <v>11</v>
      </c>
      <c r="B56" s="150" t="s">
        <v>73</v>
      </c>
      <c r="C56" s="17">
        <f>SUM('07_21'!C40)</f>
        <v>19693.2</v>
      </c>
      <c r="D56" s="96">
        <f>SUM('07_21'!D40)</f>
        <v>17419.354835999999</v>
      </c>
      <c r="E56" s="17">
        <f>SUM('07_21'!E40)</f>
        <v>46395.7</v>
      </c>
      <c r="F56" s="96">
        <f>SUM('07_21'!F40)</f>
        <v>61935.483870000004</v>
      </c>
      <c r="G56" s="17">
        <f>SUM('07_21'!G40)</f>
        <v>5560.4999999999991</v>
      </c>
      <c r="H56" s="96">
        <f>SUM('07_21'!H40)</f>
        <v>9677.4193500000001</v>
      </c>
      <c r="I56" s="17">
        <f>SUM('07_21'!I40)</f>
        <v>555.5</v>
      </c>
      <c r="J56" s="96">
        <f>SUM('07_21'!J40)</f>
        <v>3870.96774</v>
      </c>
      <c r="K56" s="17">
        <f>SUM('07_21'!K40)</f>
        <v>20727.5</v>
      </c>
      <c r="L56" s="96">
        <f>SUM('07_21'!L40)</f>
        <v>18270.96774</v>
      </c>
      <c r="M56" s="17">
        <f>SUM('07_21'!M40)</f>
        <v>25</v>
      </c>
      <c r="N56" s="96">
        <f>SUM('07_21'!N40)</f>
        <v>2322.5806440000001</v>
      </c>
      <c r="O56" s="17">
        <f>SUM('07_21'!O40)</f>
        <v>33412.499999999993</v>
      </c>
      <c r="P56" s="96">
        <f>SUM('07_21'!P40)</f>
        <v>26612.90322</v>
      </c>
      <c r="Q56" s="17">
        <f>SUM('07_21'!Q40)</f>
        <v>126369.90000000001</v>
      </c>
      <c r="R56" s="96">
        <f>SUM('07_21'!R40)</f>
        <v>140109.67740000002</v>
      </c>
      <c r="S56" s="17">
        <f>SUM('07_21'!S40)</f>
        <v>4544.8</v>
      </c>
      <c r="T56" s="96">
        <f>SUM('07_21'!T40)</f>
        <v>14516.129027999999</v>
      </c>
      <c r="U56" s="17">
        <f>SUM('07_21'!U40)</f>
        <v>130914.7</v>
      </c>
      <c r="V56" s="96">
        <f>SUM('07_21'!V40)</f>
        <v>154625.80642800001</v>
      </c>
      <c r="W56" s="21"/>
      <c r="X56" s="169">
        <f>SUM('07_21'!X40)</f>
        <v>24.166666666666668</v>
      </c>
      <c r="Y56" s="57" t="s">
        <v>8</v>
      </c>
    </row>
    <row r="57" spans="1:25" s="45" customFormat="1" ht="18.5" customHeight="1">
      <c r="A57" s="355" t="s">
        <v>74</v>
      </c>
      <c r="B57" s="356"/>
      <c r="C57" s="37">
        <f t="shared" ref="C57:V57" si="23">SUM(C52:C56)</f>
        <v>116898.3</v>
      </c>
      <c r="D57" s="98">
        <f t="shared" si="23"/>
        <v>89999.999985999995</v>
      </c>
      <c r="E57" s="37">
        <f t="shared" si="23"/>
        <v>254315</v>
      </c>
      <c r="F57" s="98">
        <f t="shared" si="23"/>
        <v>319999.99999500002</v>
      </c>
      <c r="G57" s="37">
        <f t="shared" si="23"/>
        <v>32576.2</v>
      </c>
      <c r="H57" s="98">
        <f t="shared" si="23"/>
        <v>49999.999974999999</v>
      </c>
      <c r="I57" s="37">
        <f t="shared" ref="I57:J57" si="24">SUM(I52:I56)</f>
        <v>10978.1</v>
      </c>
      <c r="J57" s="98">
        <f t="shared" si="24"/>
        <v>19999.99999</v>
      </c>
      <c r="K57" s="37">
        <f t="shared" si="23"/>
        <v>114326.2</v>
      </c>
      <c r="L57" s="98">
        <f t="shared" si="23"/>
        <v>94399.999989999982</v>
      </c>
      <c r="M57" s="37">
        <f t="shared" si="23"/>
        <v>6609.7</v>
      </c>
      <c r="N57" s="98">
        <f t="shared" si="23"/>
        <v>11999.999994</v>
      </c>
      <c r="O57" s="37">
        <f t="shared" si="23"/>
        <v>155565.70000000001</v>
      </c>
      <c r="P57" s="98">
        <f t="shared" si="23"/>
        <v>137499.99997</v>
      </c>
      <c r="Q57" s="37">
        <f t="shared" si="23"/>
        <v>691269.20000000007</v>
      </c>
      <c r="R57" s="98">
        <f t="shared" si="23"/>
        <v>723899.99990000005</v>
      </c>
      <c r="S57" s="37">
        <f t="shared" si="23"/>
        <v>39739.199999999997</v>
      </c>
      <c r="T57" s="98">
        <f t="shared" si="23"/>
        <v>74999.999977999993</v>
      </c>
      <c r="U57" s="37">
        <f t="shared" si="23"/>
        <v>731008.39999999991</v>
      </c>
      <c r="V57" s="98">
        <f t="shared" si="23"/>
        <v>798899.999878</v>
      </c>
      <c r="W57" s="117" t="s">
        <v>12</v>
      </c>
      <c r="X57" s="170">
        <f>SUM(X52:X56)/5</f>
        <v>23.269047619047619</v>
      </c>
      <c r="Y57" s="44" t="s">
        <v>8</v>
      </c>
    </row>
    <row r="58" spans="1:25" ht="18.5" customHeight="1">
      <c r="A58" s="149" t="s">
        <v>11</v>
      </c>
      <c r="B58" s="150" t="s">
        <v>73</v>
      </c>
      <c r="C58" s="17">
        <f>SUM('08_21'!C6)</f>
        <v>7087.3</v>
      </c>
      <c r="D58" s="96">
        <f>SUM('08_21'!D6)</f>
        <v>2903.2258000000002</v>
      </c>
      <c r="E58" s="17">
        <f>SUM('08_21'!E6)</f>
        <v>414.6</v>
      </c>
      <c r="F58" s="96">
        <f>SUM('08_21'!F6)</f>
        <v>10161.29032</v>
      </c>
      <c r="G58" s="17">
        <f>SUM('08_21'!G6)</f>
        <v>292</v>
      </c>
      <c r="H58" s="96">
        <f>SUM('08_21'!H6)</f>
        <v>1612.9032199999999</v>
      </c>
      <c r="I58" s="17">
        <f>SUM('08_21'!I6)</f>
        <v>0</v>
      </c>
      <c r="J58" s="96">
        <f>SUM('08_21'!J6)</f>
        <v>806.45159999999998</v>
      </c>
      <c r="K58" s="17">
        <f>SUM('08_21'!K6)</f>
        <v>5603.8</v>
      </c>
      <c r="L58" s="96">
        <f>SUM('08_21'!L6)</f>
        <v>2954.8386999999998</v>
      </c>
      <c r="M58" s="17">
        <f>SUM('08_21'!M6)</f>
        <v>0</v>
      </c>
      <c r="N58" s="96">
        <f>SUM('08_21'!N6)</f>
        <v>774.19353999999998</v>
      </c>
      <c r="O58" s="17">
        <f>SUM('08_21'!O6)</f>
        <v>3930.4</v>
      </c>
      <c r="P58" s="96">
        <f>SUM('08_21'!P6)</f>
        <v>4116.1290300000001</v>
      </c>
      <c r="Q58" s="17">
        <f>SUM('08_21'!Q6)</f>
        <v>17328.100000000002</v>
      </c>
      <c r="R58" s="96">
        <f>SUM('08_21'!R6)</f>
        <v>23329.032210000001</v>
      </c>
      <c r="S58" s="17">
        <f>SUM('08_21'!S6)</f>
        <v>0</v>
      </c>
      <c r="T58" s="96">
        <f>SUM('08_21'!T6)</f>
        <v>2419.3548000000001</v>
      </c>
      <c r="U58" s="17">
        <f>SUM('08_21'!U6)</f>
        <v>17328.100000000002</v>
      </c>
      <c r="V58" s="96">
        <f>SUM('08_21'!V6)</f>
        <v>25748.387010000002</v>
      </c>
      <c r="W58" s="17"/>
      <c r="X58" s="169">
        <f>SUM('08_21'!X6)</f>
        <v>20</v>
      </c>
      <c r="Y58" s="57" t="s">
        <v>8</v>
      </c>
    </row>
    <row r="59" spans="1:25" ht="18.5" customHeight="1">
      <c r="A59" s="149" t="s">
        <v>11</v>
      </c>
      <c r="B59" s="150" t="s">
        <v>75</v>
      </c>
      <c r="C59" s="17">
        <f>SUM('08_21'!C14)</f>
        <v>37233.699999999997</v>
      </c>
      <c r="D59" s="96">
        <f>SUM('08_21'!D14)</f>
        <v>20322.580600000001</v>
      </c>
      <c r="E59" s="17">
        <f>SUM('08_21'!E14)</f>
        <v>37344.699999999997</v>
      </c>
      <c r="F59" s="96">
        <f>SUM('08_21'!F14)</f>
        <v>71129.03224</v>
      </c>
      <c r="G59" s="17">
        <f>SUM('08_21'!G14)</f>
        <v>5455.6</v>
      </c>
      <c r="H59" s="96">
        <f>SUM('08_21'!H14)</f>
        <v>11290.322539999999</v>
      </c>
      <c r="I59" s="17">
        <f>SUM('08_21'!I14)</f>
        <v>1347.5</v>
      </c>
      <c r="J59" s="96">
        <f>SUM('08_21'!J14)</f>
        <v>5645.1612000000005</v>
      </c>
      <c r="K59" s="17">
        <f>SUM('08_21'!K14)</f>
        <v>27827.699999999997</v>
      </c>
      <c r="L59" s="96">
        <f>SUM('08_21'!L14)</f>
        <v>20683.870899999998</v>
      </c>
      <c r="M59" s="17">
        <f>SUM('08_21'!M14)</f>
        <v>706.4</v>
      </c>
      <c r="N59" s="96">
        <f>SUM('08_21'!N14)</f>
        <v>5419.3547800000006</v>
      </c>
      <c r="O59" s="17">
        <f>SUM('08_21'!O14)</f>
        <v>36875.300000000003</v>
      </c>
      <c r="P59" s="96">
        <f>SUM('08_21'!P14)</f>
        <v>28812.90321</v>
      </c>
      <c r="Q59" s="17">
        <f>SUM('08_21'!Q14)</f>
        <v>146790.90000000002</v>
      </c>
      <c r="R59" s="96">
        <f>SUM('08_21'!R14)</f>
        <v>163303.22547</v>
      </c>
      <c r="S59" s="17">
        <f>SUM('08_21'!S14)</f>
        <v>1101.4999999999998</v>
      </c>
      <c r="T59" s="96">
        <f>SUM('08_21'!T14)</f>
        <v>16935.483600000003</v>
      </c>
      <c r="U59" s="17">
        <f>SUM('08_21'!U14)</f>
        <v>147892.40000000002</v>
      </c>
      <c r="V59" s="96">
        <f>SUM('08_21'!V14)</f>
        <v>180238.70907000001</v>
      </c>
      <c r="W59" s="17"/>
      <c r="X59" s="169">
        <f>SUM('08_21'!X14)</f>
        <v>20.285714285714285</v>
      </c>
      <c r="Y59" s="57" t="s">
        <v>8</v>
      </c>
    </row>
    <row r="60" spans="1:25" ht="18.5" customHeight="1">
      <c r="A60" s="149" t="s">
        <v>11</v>
      </c>
      <c r="B60" s="150" t="s">
        <v>76</v>
      </c>
      <c r="C60" s="17">
        <f>SUM('08_21'!C22)</f>
        <v>18092.3</v>
      </c>
      <c r="D60" s="96">
        <f>SUM('08_21'!D22)</f>
        <v>20322.580600000001</v>
      </c>
      <c r="E60" s="17">
        <f>SUM('08_21'!E22)</f>
        <v>95188.6</v>
      </c>
      <c r="F60" s="96">
        <f>SUM('08_21'!F22)</f>
        <v>71129.03224</v>
      </c>
      <c r="G60" s="17">
        <f>SUM('08_21'!G22)</f>
        <v>11931.000000000002</v>
      </c>
      <c r="H60" s="96">
        <f>SUM('08_21'!H22)</f>
        <v>11290.322539999999</v>
      </c>
      <c r="I60" s="17">
        <f>SUM('08_21'!I22)</f>
        <v>8778</v>
      </c>
      <c r="J60" s="96">
        <f>SUM('08_21'!J22)</f>
        <v>5645.1612000000005</v>
      </c>
      <c r="K60" s="17">
        <f>SUM('08_21'!K22)</f>
        <v>20558.800000000003</v>
      </c>
      <c r="L60" s="96">
        <f>SUM('08_21'!L22)</f>
        <v>20683.870899999998</v>
      </c>
      <c r="M60" s="17">
        <f>SUM('08_21'!M22)</f>
        <v>0</v>
      </c>
      <c r="N60" s="96">
        <f>SUM('08_21'!N22)</f>
        <v>5419.3547800000006</v>
      </c>
      <c r="O60" s="17">
        <f>SUM('08_21'!O22)</f>
        <v>37655.300000000003</v>
      </c>
      <c r="P60" s="96">
        <f>SUM('08_21'!P22)</f>
        <v>28812.90321</v>
      </c>
      <c r="Q60" s="17">
        <f>SUM('08_21'!Q22)</f>
        <v>192204</v>
      </c>
      <c r="R60" s="96">
        <f>SUM('08_21'!R22)</f>
        <v>163303.22547</v>
      </c>
      <c r="S60" s="17">
        <f>SUM('08_21'!S22)</f>
        <v>36667.300000000003</v>
      </c>
      <c r="T60" s="96">
        <f>SUM('08_21'!T22)</f>
        <v>16935.483600000003</v>
      </c>
      <c r="U60" s="17">
        <f>SUM('08_21'!U22)</f>
        <v>228871.3</v>
      </c>
      <c r="V60" s="96">
        <f>SUM('08_21'!V22)</f>
        <v>180238.70907000001</v>
      </c>
      <c r="W60" s="17"/>
      <c r="X60" s="169">
        <f>SUM('08_21'!X22)</f>
        <v>28</v>
      </c>
      <c r="Y60" s="57" t="s">
        <v>8</v>
      </c>
    </row>
    <row r="61" spans="1:25" ht="18.5" customHeight="1">
      <c r="A61" s="149" t="s">
        <v>11</v>
      </c>
      <c r="B61" s="150" t="s">
        <v>77</v>
      </c>
      <c r="C61" s="17">
        <f>SUM('08_21'!C30)</f>
        <v>20193.650000000001</v>
      </c>
      <c r="D61" s="96">
        <f>SUM('08_21'!D30)</f>
        <v>20322.580600000001</v>
      </c>
      <c r="E61" s="17">
        <f>SUM('08_21'!E30)</f>
        <v>71944.600000000006</v>
      </c>
      <c r="F61" s="96">
        <f>SUM('08_21'!F30)</f>
        <v>71129.03224</v>
      </c>
      <c r="G61" s="17">
        <f>SUM('08_21'!G30)</f>
        <v>7400.4</v>
      </c>
      <c r="H61" s="96">
        <f>SUM('08_21'!H30)</f>
        <v>11290.322539999999</v>
      </c>
      <c r="I61" s="17">
        <f>SUM('08_21'!I30)</f>
        <v>7558</v>
      </c>
      <c r="J61" s="96">
        <f>SUM('08_21'!J30)</f>
        <v>5645.1612000000005</v>
      </c>
      <c r="K61" s="17">
        <f>SUM('08_21'!K30)</f>
        <v>23746.899999999998</v>
      </c>
      <c r="L61" s="96">
        <f>SUM('08_21'!L30)</f>
        <v>20683.870899999998</v>
      </c>
      <c r="M61" s="17">
        <f>SUM('08_21'!M30)</f>
        <v>5621.2000000000007</v>
      </c>
      <c r="N61" s="96">
        <f>SUM('08_21'!N30)</f>
        <v>5419.3547800000006</v>
      </c>
      <c r="O61" s="17">
        <f>SUM('08_21'!O30)</f>
        <v>35626.699999999997</v>
      </c>
      <c r="P61" s="96">
        <f>SUM('08_21'!P30)</f>
        <v>28812.90321</v>
      </c>
      <c r="Q61" s="17">
        <f>SUM('08_21'!Q30)</f>
        <v>172091.45</v>
      </c>
      <c r="R61" s="96">
        <f>SUM('08_21'!R30)</f>
        <v>163303.22547</v>
      </c>
      <c r="S61" s="17">
        <f>SUM('08_21'!S30)</f>
        <v>10868.3</v>
      </c>
      <c r="T61" s="96">
        <f>SUM('08_21'!T30)</f>
        <v>16935.483600000003</v>
      </c>
      <c r="U61" s="17">
        <f>SUM('08_21'!U30)</f>
        <v>182959.75</v>
      </c>
      <c r="V61" s="96">
        <f>SUM('08_21'!V30)</f>
        <v>180238.70907000001</v>
      </c>
      <c r="W61" s="17"/>
      <c r="X61" s="169">
        <f>SUM('08_21'!X30)</f>
        <v>20.714285714285715</v>
      </c>
      <c r="Y61" s="57" t="s">
        <v>8</v>
      </c>
    </row>
    <row r="62" spans="1:25" ht="18.5" customHeight="1">
      <c r="A62" s="149" t="s">
        <v>11</v>
      </c>
      <c r="B62" s="150" t="s">
        <v>78</v>
      </c>
      <c r="C62" s="17">
        <f>SUM('08_21'!C38)</f>
        <v>33731.799999999996</v>
      </c>
      <c r="D62" s="96">
        <f>SUM('08_21'!D38)</f>
        <v>20322.580600000001</v>
      </c>
      <c r="E62" s="17">
        <f>SUM('08_21'!E38)</f>
        <v>34050.999999999993</v>
      </c>
      <c r="F62" s="96">
        <f>SUM('08_21'!F38)</f>
        <v>71129.03224</v>
      </c>
      <c r="G62" s="17">
        <f>SUM('08_21'!G38)</f>
        <v>4465.8</v>
      </c>
      <c r="H62" s="96">
        <f>SUM('08_21'!H38)</f>
        <v>11290.322539999999</v>
      </c>
      <c r="I62" s="17">
        <f>SUM('08_21'!I38)</f>
        <v>16517.5</v>
      </c>
      <c r="J62" s="96">
        <f>SUM('08_21'!J38)</f>
        <v>5645.1612000000005</v>
      </c>
      <c r="K62" s="17">
        <f>SUM('08_21'!K38)</f>
        <v>36335.599999999999</v>
      </c>
      <c r="L62" s="96">
        <f>SUM('08_21'!L38)</f>
        <v>20683.870899999998</v>
      </c>
      <c r="M62" s="17">
        <f>SUM('08_21'!M38)</f>
        <v>12857.800000000001</v>
      </c>
      <c r="N62" s="96">
        <f>SUM('08_21'!N38)</f>
        <v>5419.3547800000006</v>
      </c>
      <c r="O62" s="17">
        <f>SUM('08_21'!O38)</f>
        <v>34987</v>
      </c>
      <c r="P62" s="96">
        <f>SUM('08_21'!P38)</f>
        <v>28812.90321</v>
      </c>
      <c r="Q62" s="17">
        <f>SUM('08_21'!Q38)</f>
        <v>172946.5</v>
      </c>
      <c r="R62" s="96">
        <f>SUM('08_21'!R38)</f>
        <v>163303.22547</v>
      </c>
      <c r="S62" s="17">
        <f>SUM('08_21'!S38)</f>
        <v>984.9</v>
      </c>
      <c r="T62" s="96">
        <f>SUM('08_21'!T38)</f>
        <v>16935.483600000003</v>
      </c>
      <c r="U62" s="17">
        <f>SUM('08_21'!U38)</f>
        <v>173931.40000000002</v>
      </c>
      <c r="V62" s="96">
        <f>SUM('08_21'!V38)</f>
        <v>180238.70907000001</v>
      </c>
      <c r="W62" s="17"/>
      <c r="X62" s="169">
        <f>SUM('08_21'!X38)</f>
        <v>19.857142857142858</v>
      </c>
      <c r="Y62" s="57" t="s">
        <v>8</v>
      </c>
    </row>
    <row r="63" spans="1:25" ht="18.5" customHeight="1">
      <c r="A63" s="149" t="s">
        <v>11</v>
      </c>
      <c r="B63" s="150" t="s">
        <v>79</v>
      </c>
      <c r="C63" s="17">
        <f>SUM('08_21'!C41)</f>
        <v>8848.2999999999993</v>
      </c>
      <c r="D63" s="96">
        <f>SUM('08_21'!D41)</f>
        <v>5806.4516000000003</v>
      </c>
      <c r="E63" s="17">
        <f>SUM('08_21'!E41)</f>
        <v>5826.2</v>
      </c>
      <c r="F63" s="96">
        <f>SUM('08_21'!F41)</f>
        <v>20322.58064</v>
      </c>
      <c r="G63" s="17">
        <f>SUM('08_21'!G41)</f>
        <v>499.2</v>
      </c>
      <c r="H63" s="96">
        <f>SUM('08_21'!H41)</f>
        <v>3225.8064399999998</v>
      </c>
      <c r="I63" s="17">
        <f>SUM('08_21'!I41)</f>
        <v>0</v>
      </c>
      <c r="J63" s="96">
        <f>SUM('08_21'!J41)</f>
        <v>1612.9032</v>
      </c>
      <c r="K63" s="17">
        <f>SUM('08_21'!K41)</f>
        <v>5574.6</v>
      </c>
      <c r="L63" s="96">
        <f>SUM('08_21'!L41)</f>
        <v>5909.6773999999996</v>
      </c>
      <c r="M63" s="17">
        <f>SUM('08_21'!M41)</f>
        <v>3597</v>
      </c>
      <c r="N63" s="96">
        <f>SUM('08_21'!N41)</f>
        <v>1548.38708</v>
      </c>
      <c r="O63" s="17">
        <f>SUM('08_21'!O41)</f>
        <v>6919.2</v>
      </c>
      <c r="P63" s="96">
        <f>SUM('08_21'!P41)</f>
        <v>8232.2580600000001</v>
      </c>
      <c r="Q63" s="17">
        <f>SUM('08_21'!Q41)</f>
        <v>31264.5</v>
      </c>
      <c r="R63" s="96">
        <f>SUM('08_21'!R41)</f>
        <v>46658.064420000002</v>
      </c>
      <c r="S63" s="17">
        <f>SUM('08_21'!S41)</f>
        <v>33</v>
      </c>
      <c r="T63" s="96">
        <f>SUM('08_21'!T41)</f>
        <v>4838.7096000000001</v>
      </c>
      <c r="U63" s="17">
        <f>SUM('08_21'!U41)</f>
        <v>31297.5</v>
      </c>
      <c r="V63" s="96">
        <f>SUM('08_21'!V41)</f>
        <v>51496.774020000004</v>
      </c>
      <c r="W63" s="21"/>
      <c r="X63" s="169">
        <f>SUM('08_21'!X41)</f>
        <v>22</v>
      </c>
      <c r="Y63" s="57" t="s">
        <v>8</v>
      </c>
    </row>
    <row r="64" spans="1:25" s="45" customFormat="1" ht="18.5" customHeight="1">
      <c r="A64" s="355" t="s">
        <v>80</v>
      </c>
      <c r="B64" s="356"/>
      <c r="C64" s="37">
        <f t="shared" ref="C64:V64" si="25">SUM(C58:C63)</f>
        <v>125187.05</v>
      </c>
      <c r="D64" s="98">
        <f t="shared" si="25"/>
        <v>89999.999800000005</v>
      </c>
      <c r="E64" s="37">
        <f t="shared" si="25"/>
        <v>244769.7</v>
      </c>
      <c r="F64" s="98">
        <f t="shared" si="25"/>
        <v>314999.99992000003</v>
      </c>
      <c r="G64" s="37">
        <f t="shared" si="25"/>
        <v>30044</v>
      </c>
      <c r="H64" s="98">
        <f t="shared" si="25"/>
        <v>49999.999819999997</v>
      </c>
      <c r="I64" s="37">
        <f t="shared" ref="I64:J64" si="26">SUM(I58:I63)</f>
        <v>34201</v>
      </c>
      <c r="J64" s="98">
        <f t="shared" si="26"/>
        <v>24999.999600000003</v>
      </c>
      <c r="K64" s="37">
        <f t="shared" si="25"/>
        <v>119647.4</v>
      </c>
      <c r="L64" s="98">
        <f t="shared" si="25"/>
        <v>91599.999699999986</v>
      </c>
      <c r="M64" s="37">
        <f t="shared" si="25"/>
        <v>22782.400000000001</v>
      </c>
      <c r="N64" s="98">
        <f t="shared" si="25"/>
        <v>23999.999740000003</v>
      </c>
      <c r="O64" s="37">
        <f t="shared" si="25"/>
        <v>155993.90000000002</v>
      </c>
      <c r="P64" s="98">
        <f t="shared" si="25"/>
        <v>127599.99993000002</v>
      </c>
      <c r="Q64" s="37">
        <f t="shared" si="25"/>
        <v>732625.45</v>
      </c>
      <c r="R64" s="98">
        <f t="shared" si="25"/>
        <v>723199.99850999995</v>
      </c>
      <c r="S64" s="37">
        <f t="shared" si="25"/>
        <v>49655.000000000007</v>
      </c>
      <c r="T64" s="98">
        <f t="shared" si="25"/>
        <v>74999.998800000016</v>
      </c>
      <c r="U64" s="37">
        <f t="shared" si="25"/>
        <v>782280.45000000007</v>
      </c>
      <c r="V64" s="98">
        <f t="shared" si="25"/>
        <v>798199.99731000001</v>
      </c>
      <c r="W64" s="41" t="s">
        <v>12</v>
      </c>
      <c r="X64" s="170">
        <f>SUM(X58:X63)/6</f>
        <v>21.80952380952381</v>
      </c>
      <c r="Y64" s="44" t="s">
        <v>8</v>
      </c>
    </row>
    <row r="65" spans="1:25" ht="18.5" customHeight="1">
      <c r="A65" s="149" t="s">
        <v>11</v>
      </c>
      <c r="B65" s="150" t="s">
        <v>79</v>
      </c>
      <c r="C65" s="17">
        <f>SUM('09_21'!C10)</f>
        <v>11700.5</v>
      </c>
      <c r="D65" s="96">
        <f>SUM('09_21'!D10)</f>
        <v>25000</v>
      </c>
      <c r="E65" s="17">
        <f>SUM('09_21'!E10)</f>
        <v>66524.400000000009</v>
      </c>
      <c r="F65" s="96">
        <f>SUM('09_21'!F10)</f>
        <v>25000</v>
      </c>
      <c r="G65" s="17">
        <f>SUM('09_21'!G10)</f>
        <v>7743.4</v>
      </c>
      <c r="H65" s="96">
        <f>SUM('09_21'!H10)</f>
        <v>4166.6666500000001</v>
      </c>
      <c r="I65" s="17">
        <f>SUM('09_21'!I10)</f>
        <v>4339.8</v>
      </c>
      <c r="J65" s="96">
        <f>SUM('09_21'!J10)</f>
        <v>5000</v>
      </c>
      <c r="K65" s="17">
        <f>SUM('09_21'!K10)</f>
        <v>19658</v>
      </c>
      <c r="L65" s="96">
        <f>SUM('09_21'!L10)</f>
        <v>15000</v>
      </c>
      <c r="M65" s="17">
        <f>SUM('09_21'!M10)</f>
        <v>3543.8</v>
      </c>
      <c r="N65" s="96">
        <f>SUM('09_21'!N10)</f>
        <v>4166.6666500000001</v>
      </c>
      <c r="O65" s="17">
        <f>SUM('09_21'!O10)</f>
        <v>22287.199999999997</v>
      </c>
      <c r="P65" s="96">
        <f>SUM('09_21'!P10)</f>
        <v>16433.333299999998</v>
      </c>
      <c r="Q65" s="17">
        <f>SUM('09_21'!Q10)</f>
        <v>135797.1</v>
      </c>
      <c r="R65" s="96">
        <f>SUM('09_21'!R10)</f>
        <v>94766.666599999997</v>
      </c>
      <c r="S65" s="17">
        <f>SUM('09_21'!S10)</f>
        <v>11308.5</v>
      </c>
      <c r="T65" s="96">
        <f>SUM('09_21'!T10)</f>
        <v>2500</v>
      </c>
      <c r="U65" s="17">
        <f>SUM('09_21'!U10)</f>
        <v>147105.60000000003</v>
      </c>
      <c r="V65" s="96">
        <f>SUM('09_21'!V10)</f>
        <v>97266.666599999997</v>
      </c>
      <c r="W65" s="17"/>
      <c r="X65" s="169">
        <f>SUM('09_21'!X10)</f>
        <v>22.8</v>
      </c>
      <c r="Y65" s="57" t="s">
        <v>8</v>
      </c>
    </row>
    <row r="66" spans="1:25" ht="18.5" customHeight="1">
      <c r="A66" s="149" t="s">
        <v>11</v>
      </c>
      <c r="B66" s="150" t="s">
        <v>81</v>
      </c>
      <c r="C66" s="17">
        <f>SUM('09_21'!C18)</f>
        <v>23416.2</v>
      </c>
      <c r="D66" s="96">
        <f>SUM('09_21'!D18)</f>
        <v>35000</v>
      </c>
      <c r="E66" s="17">
        <f>SUM('09_21'!E18)</f>
        <v>73745.399999999994</v>
      </c>
      <c r="F66" s="96">
        <f>SUM('09_21'!F18)</f>
        <v>35000</v>
      </c>
      <c r="G66" s="17">
        <f>SUM('09_21'!G18)</f>
        <v>7590.3</v>
      </c>
      <c r="H66" s="96">
        <f>SUM('09_21'!H18)</f>
        <v>5833.3333100000009</v>
      </c>
      <c r="I66" s="17">
        <f>SUM('09_21'!I18)</f>
        <v>2181.9</v>
      </c>
      <c r="J66" s="96">
        <f>SUM('09_21'!J18)</f>
        <v>7000</v>
      </c>
      <c r="K66" s="17">
        <f>SUM('09_21'!K18)</f>
        <v>12550</v>
      </c>
      <c r="L66" s="96">
        <f>SUM('09_21'!L18)</f>
        <v>21000</v>
      </c>
      <c r="M66" s="17">
        <f>SUM('09_21'!M18)</f>
        <v>1285.0999999999999</v>
      </c>
      <c r="N66" s="96">
        <f>SUM('09_21'!N18)</f>
        <v>5833.3333100000009</v>
      </c>
      <c r="O66" s="17">
        <f>SUM('09_21'!O18)</f>
        <v>31755.7</v>
      </c>
      <c r="P66" s="96">
        <f>SUM('09_21'!P18)</f>
        <v>23006.666619999996</v>
      </c>
      <c r="Q66" s="17">
        <f>SUM('09_21'!Q18)</f>
        <v>152524.6</v>
      </c>
      <c r="R66" s="96">
        <f>SUM('09_21'!R18)</f>
        <v>132673.33324000001</v>
      </c>
      <c r="S66" s="17">
        <f>SUM('09_21'!S18)</f>
        <v>8867.6</v>
      </c>
      <c r="T66" s="96">
        <f>SUM('09_21'!T18)</f>
        <v>3500</v>
      </c>
      <c r="U66" s="17">
        <f>SUM('09_21'!U18)</f>
        <v>161392.20000000001</v>
      </c>
      <c r="V66" s="96">
        <f>SUM('09_21'!V18)</f>
        <v>136173.33324000001</v>
      </c>
      <c r="W66" s="17"/>
      <c r="X66" s="169">
        <f>SUM('09_21'!X18)</f>
        <v>23.714285714285715</v>
      </c>
      <c r="Y66" s="57" t="s">
        <v>8</v>
      </c>
    </row>
    <row r="67" spans="1:25" ht="18.5" customHeight="1">
      <c r="A67" s="149" t="s">
        <v>11</v>
      </c>
      <c r="B67" s="150" t="s">
        <v>82</v>
      </c>
      <c r="C67" s="17">
        <f>SUM('09_21'!C26)</f>
        <v>23109.300000000003</v>
      </c>
      <c r="D67" s="96">
        <f>SUM('09_21'!D26)</f>
        <v>35000</v>
      </c>
      <c r="E67" s="17">
        <f>SUM('09_21'!E26)</f>
        <v>39420.799999999996</v>
      </c>
      <c r="F67" s="96">
        <f>SUM('09_21'!F26)</f>
        <v>35000</v>
      </c>
      <c r="G67" s="17">
        <f>SUM('09_21'!G26)</f>
        <v>4107.5999999999995</v>
      </c>
      <c r="H67" s="96">
        <f>SUM('09_21'!H26)</f>
        <v>5833.3333100000009</v>
      </c>
      <c r="I67" s="17">
        <f>SUM('09_21'!I26)</f>
        <v>5621.5</v>
      </c>
      <c r="J67" s="96">
        <f>SUM('09_21'!J26)</f>
        <v>7000</v>
      </c>
      <c r="K67" s="17">
        <f>SUM('09_21'!K26)</f>
        <v>21701.3</v>
      </c>
      <c r="L67" s="96">
        <f>SUM('09_21'!L26)</f>
        <v>21000</v>
      </c>
      <c r="M67" s="17">
        <f>SUM('09_21'!M26)</f>
        <v>12530.6</v>
      </c>
      <c r="N67" s="96">
        <f>SUM('09_21'!N26)</f>
        <v>5833.3333100000009</v>
      </c>
      <c r="O67" s="17">
        <f>SUM('09_21'!O26)</f>
        <v>25286.2</v>
      </c>
      <c r="P67" s="96">
        <f>SUM('09_21'!P26)</f>
        <v>23006.666619999996</v>
      </c>
      <c r="Q67" s="17">
        <f>SUM('09_21'!Q26)</f>
        <v>131777.30000000002</v>
      </c>
      <c r="R67" s="96">
        <f>SUM('09_21'!R26)</f>
        <v>132673.33324000001</v>
      </c>
      <c r="S67" s="17">
        <f>SUM('09_21'!S26)</f>
        <v>3808.5</v>
      </c>
      <c r="T67" s="96">
        <f>SUM('09_21'!T26)</f>
        <v>3500</v>
      </c>
      <c r="U67" s="17">
        <f>SUM('09_21'!U26)</f>
        <v>135585.80000000002</v>
      </c>
      <c r="V67" s="96">
        <f>SUM('09_21'!V26)</f>
        <v>136173.33324000001</v>
      </c>
      <c r="W67" s="17"/>
      <c r="X67" s="169">
        <f>SUM('09_21'!X26)</f>
        <v>19.571428571428573</v>
      </c>
      <c r="Y67" s="57" t="s">
        <v>8</v>
      </c>
    </row>
    <row r="68" spans="1:25" ht="18.5" customHeight="1">
      <c r="A68" s="149" t="s">
        <v>11</v>
      </c>
      <c r="B68" s="150" t="s">
        <v>83</v>
      </c>
      <c r="C68" s="17">
        <f>SUM('09_21'!C34)</f>
        <v>30018.1</v>
      </c>
      <c r="D68" s="96">
        <f>SUM('09_21'!D34)</f>
        <v>35000</v>
      </c>
      <c r="E68" s="17">
        <f>SUM('09_21'!E34)</f>
        <v>35020.9</v>
      </c>
      <c r="F68" s="96">
        <f>SUM('09_21'!F34)</f>
        <v>35000</v>
      </c>
      <c r="G68" s="17">
        <f>SUM('09_21'!G34)</f>
        <v>5928.9000000000005</v>
      </c>
      <c r="H68" s="96">
        <f>SUM('09_21'!H34)</f>
        <v>5833.3333100000009</v>
      </c>
      <c r="I68" s="17">
        <f>SUM('09_21'!I34)</f>
        <v>6372.8</v>
      </c>
      <c r="J68" s="96">
        <f>SUM('09_21'!J34)</f>
        <v>7000</v>
      </c>
      <c r="K68" s="17">
        <f>SUM('09_21'!K34)</f>
        <v>24205.600000000002</v>
      </c>
      <c r="L68" s="96">
        <f>SUM('09_21'!L34)</f>
        <v>21000</v>
      </c>
      <c r="M68" s="17">
        <f>SUM('09_21'!M34)</f>
        <v>12794.800000000001</v>
      </c>
      <c r="N68" s="96">
        <f>SUM('09_21'!N34)</f>
        <v>5833.3333100000009</v>
      </c>
      <c r="O68" s="17">
        <f>SUM('09_21'!O34)</f>
        <v>25263.7</v>
      </c>
      <c r="P68" s="96">
        <f>SUM('09_21'!P34)</f>
        <v>23006.666619999996</v>
      </c>
      <c r="Q68" s="17">
        <f>SUM('09_21'!Q34)</f>
        <v>139604.79999999999</v>
      </c>
      <c r="R68" s="96">
        <f>SUM('09_21'!R34)</f>
        <v>132673.33324000001</v>
      </c>
      <c r="S68" s="17">
        <f>SUM('09_21'!S34)</f>
        <v>1781.6</v>
      </c>
      <c r="T68" s="96">
        <f>SUM('09_21'!T34)</f>
        <v>3500</v>
      </c>
      <c r="U68" s="17">
        <f>SUM('09_21'!U34)</f>
        <v>141386.4</v>
      </c>
      <c r="V68" s="96">
        <f>SUM('09_21'!V34)</f>
        <v>136173.33324000001</v>
      </c>
      <c r="W68" s="17"/>
      <c r="X68" s="169">
        <f>SUM('09_21'!X34)</f>
        <v>18.714285714285715</v>
      </c>
      <c r="Y68" s="57" t="s">
        <v>8</v>
      </c>
    </row>
    <row r="69" spans="1:25" ht="18.5" customHeight="1">
      <c r="A69" s="149" t="s">
        <v>11</v>
      </c>
      <c r="B69" s="150" t="s">
        <v>84</v>
      </c>
      <c r="C69" s="17">
        <f>SUM('09_21'!C39)</f>
        <v>14784.3</v>
      </c>
      <c r="D69" s="96">
        <f>SUM('09_21'!D39)</f>
        <v>20000</v>
      </c>
      <c r="E69" s="17">
        <f>SUM('09_21'!E39)</f>
        <v>11755.800000000001</v>
      </c>
      <c r="F69" s="96">
        <f>SUM('09_21'!F39)</f>
        <v>20000</v>
      </c>
      <c r="G69" s="17">
        <f>SUM('09_21'!G39)</f>
        <v>1478.3</v>
      </c>
      <c r="H69" s="96">
        <f>SUM('09_21'!H39)</f>
        <v>3333.3333200000002</v>
      </c>
      <c r="I69" s="17">
        <f>SUM('09_21'!I39)</f>
        <v>0</v>
      </c>
      <c r="J69" s="96">
        <f>SUM('09_21'!J39)</f>
        <v>4000</v>
      </c>
      <c r="K69" s="17">
        <f>SUM('09_21'!K39)</f>
        <v>0</v>
      </c>
      <c r="L69" s="96">
        <f>SUM('09_21'!L39)</f>
        <v>12000</v>
      </c>
      <c r="M69" s="17">
        <f>SUM('09_21'!M39)</f>
        <v>6938.3</v>
      </c>
      <c r="N69" s="96">
        <f>SUM('09_21'!N39)</f>
        <v>3333.3333200000002</v>
      </c>
      <c r="O69" s="17">
        <f>SUM('09_21'!O39)</f>
        <v>11248.6</v>
      </c>
      <c r="P69" s="96">
        <f>SUM('09_21'!P39)</f>
        <v>13146.666639999999</v>
      </c>
      <c r="Q69" s="17">
        <f>SUM('09_21'!Q39)</f>
        <v>46205.299999999996</v>
      </c>
      <c r="R69" s="96">
        <f>SUM('09_21'!R39)</f>
        <v>75813.333279999992</v>
      </c>
      <c r="S69" s="17">
        <f>SUM('09_21'!S39)</f>
        <v>512.29999999999995</v>
      </c>
      <c r="T69" s="96">
        <f>SUM('09_21'!T39)</f>
        <v>2000</v>
      </c>
      <c r="U69" s="17">
        <f>SUM('09_21'!U39)</f>
        <v>46717.599999999991</v>
      </c>
      <c r="V69" s="96">
        <f>SUM('09_21'!V39)</f>
        <v>77813.333279999992</v>
      </c>
      <c r="W69" s="17"/>
      <c r="X69" s="169">
        <f>SUM('09_21'!X39)</f>
        <v>18.25</v>
      </c>
      <c r="Y69" s="57" t="s">
        <v>8</v>
      </c>
    </row>
    <row r="70" spans="1:25" s="45" customFormat="1" ht="18.5" customHeight="1">
      <c r="A70" s="355" t="s">
        <v>85</v>
      </c>
      <c r="B70" s="356"/>
      <c r="C70" s="37">
        <f t="shared" ref="C70:V70" si="27">SUM(C65:C69)</f>
        <v>103028.40000000001</v>
      </c>
      <c r="D70" s="98">
        <f t="shared" si="27"/>
        <v>150000</v>
      </c>
      <c r="E70" s="37">
        <f t="shared" si="27"/>
        <v>226467.29999999996</v>
      </c>
      <c r="F70" s="98">
        <f t="shared" si="27"/>
        <v>150000</v>
      </c>
      <c r="G70" s="37">
        <f t="shared" si="27"/>
        <v>26848.5</v>
      </c>
      <c r="H70" s="98">
        <f t="shared" si="27"/>
        <v>24999.999900000006</v>
      </c>
      <c r="I70" s="37">
        <f t="shared" ref="I70:J70" si="28">SUM(I65:I69)</f>
        <v>18516</v>
      </c>
      <c r="J70" s="98">
        <f t="shared" si="28"/>
        <v>30000</v>
      </c>
      <c r="K70" s="37">
        <f t="shared" si="27"/>
        <v>78114.900000000009</v>
      </c>
      <c r="L70" s="98">
        <f t="shared" si="27"/>
        <v>90000</v>
      </c>
      <c r="M70" s="37">
        <f t="shared" si="27"/>
        <v>37092.600000000006</v>
      </c>
      <c r="N70" s="98">
        <f t="shared" si="27"/>
        <v>24999.999900000006</v>
      </c>
      <c r="O70" s="37">
        <f t="shared" si="27"/>
        <v>115841.4</v>
      </c>
      <c r="P70" s="98">
        <f t="shared" si="27"/>
        <v>98599.999799999976</v>
      </c>
      <c r="Q70" s="37">
        <f t="shared" si="27"/>
        <v>605909.10000000009</v>
      </c>
      <c r="R70" s="98">
        <f t="shared" si="27"/>
        <v>568599.99959999998</v>
      </c>
      <c r="S70" s="37">
        <f t="shared" si="27"/>
        <v>26278.499999999996</v>
      </c>
      <c r="T70" s="98">
        <f t="shared" si="27"/>
        <v>15000</v>
      </c>
      <c r="U70" s="37">
        <f t="shared" si="27"/>
        <v>632187.60000000009</v>
      </c>
      <c r="V70" s="98">
        <f t="shared" si="27"/>
        <v>583599.99959999998</v>
      </c>
      <c r="W70" s="117" t="s">
        <v>12</v>
      </c>
      <c r="X70" s="170">
        <f>SUM(X65:X69)/5</f>
        <v>20.610000000000003</v>
      </c>
      <c r="Y70" s="44" t="s">
        <v>8</v>
      </c>
    </row>
    <row r="71" spans="1:25" ht="18.5" customHeight="1">
      <c r="A71" s="149" t="s">
        <v>11</v>
      </c>
      <c r="B71" s="150" t="s">
        <v>84</v>
      </c>
      <c r="C71" s="17">
        <f>SUM('10_21'!C8)</f>
        <v>12847.099999999999</v>
      </c>
      <c r="D71" s="96">
        <f>SUM('10_21'!D8)</f>
        <v>13064.516100000001</v>
      </c>
      <c r="E71" s="17">
        <f>SUM('10_21'!E8)</f>
        <v>19281.400000000001</v>
      </c>
      <c r="F71" s="96">
        <f>SUM('10_21'!F8)</f>
        <v>4838.7096750000001</v>
      </c>
      <c r="G71" s="17">
        <f>SUM('10_21'!G8)</f>
        <v>2320</v>
      </c>
      <c r="H71" s="96">
        <f>SUM('10_21'!H8)</f>
        <v>1451.6129031</v>
      </c>
      <c r="I71" s="17">
        <f>SUM('10_21'!I8)</f>
        <v>3232.7</v>
      </c>
      <c r="J71" s="96">
        <f>SUM('10_21'!J8)</f>
        <v>0</v>
      </c>
      <c r="K71" s="17">
        <f>SUM('10_21'!K8)</f>
        <v>13065.4</v>
      </c>
      <c r="L71" s="96">
        <f>SUM('10_21'!L8)</f>
        <v>4838.7096750000001</v>
      </c>
      <c r="M71" s="17">
        <f>SUM('10_21'!M8)</f>
        <v>-132</v>
      </c>
      <c r="N71" s="96">
        <f>SUM('10_21'!N8)</f>
        <v>2419.354836</v>
      </c>
      <c r="O71" s="17">
        <f>SUM('10_21'!O8)</f>
        <v>10128.200000000001</v>
      </c>
      <c r="P71" s="96">
        <f>SUM('10_21'!P8)</f>
        <v>5472.5806439999997</v>
      </c>
      <c r="Q71" s="17">
        <f>SUM('10_21'!Q8)</f>
        <v>60742.8</v>
      </c>
      <c r="R71" s="96">
        <f>SUM('10_21'!R8)</f>
        <v>32085.483833099999</v>
      </c>
      <c r="S71" s="17">
        <f>SUM('10_21'!S8)</f>
        <v>725.3</v>
      </c>
      <c r="T71" s="96">
        <f>SUM('10_21'!T8)</f>
        <v>0</v>
      </c>
      <c r="U71" s="17">
        <f>SUM('10_21'!U8)</f>
        <v>61468.100000000006</v>
      </c>
      <c r="V71" s="96">
        <f>SUM('10_21'!V8)</f>
        <v>32085.483833099999</v>
      </c>
      <c r="W71" s="17"/>
      <c r="X71" s="169">
        <f>SUM('10_21'!X8)</f>
        <v>20</v>
      </c>
      <c r="Y71" s="57" t="s">
        <v>8</v>
      </c>
    </row>
    <row r="72" spans="1:25" ht="18.5" customHeight="1">
      <c r="A72" s="149" t="s">
        <v>11</v>
      </c>
      <c r="B72" s="150" t="s">
        <v>86</v>
      </c>
      <c r="C72" s="17">
        <f>SUM('10_21'!C16)</f>
        <v>36902.200000000004</v>
      </c>
      <c r="D72" s="96">
        <f>SUM('10_21'!D16)</f>
        <v>30483.870900000002</v>
      </c>
      <c r="E72" s="17">
        <f>SUM('10_21'!E16)</f>
        <v>3109.9</v>
      </c>
      <c r="F72" s="96">
        <f>SUM('10_21'!F16)</f>
        <v>11290.322575</v>
      </c>
      <c r="G72" s="17">
        <f>SUM('10_21'!G16)</f>
        <v>1393</v>
      </c>
      <c r="H72" s="96">
        <f>SUM('10_21'!H16)</f>
        <v>3387.0967739000002</v>
      </c>
      <c r="I72" s="17">
        <f>SUM('10_21'!I16)</f>
        <v>6920</v>
      </c>
      <c r="J72" s="96">
        <f>SUM('10_21'!J16)</f>
        <v>0</v>
      </c>
      <c r="K72" s="17">
        <f>SUM('10_21'!K16)</f>
        <v>25255.3</v>
      </c>
      <c r="L72" s="96">
        <f>SUM('10_21'!L16)</f>
        <v>11290.322575</v>
      </c>
      <c r="M72" s="17">
        <f>SUM('10_21'!M16)</f>
        <v>6205.2</v>
      </c>
      <c r="N72" s="96">
        <f>SUM('10_21'!N16)</f>
        <v>5645.1612839999998</v>
      </c>
      <c r="O72" s="17">
        <f>SUM('10_21'!O16)</f>
        <v>18627.300000000003</v>
      </c>
      <c r="P72" s="96">
        <f>SUM('10_21'!P16)</f>
        <v>12769.354835999999</v>
      </c>
      <c r="Q72" s="17">
        <f>SUM('10_21'!Q16)</f>
        <v>98512.9</v>
      </c>
      <c r="R72" s="96">
        <f>SUM('10_21'!R16)</f>
        <v>74866.128943899996</v>
      </c>
      <c r="S72" s="17">
        <f>SUM('10_21'!S16)</f>
        <v>0</v>
      </c>
      <c r="T72" s="96">
        <f>SUM('10_21'!T16)</f>
        <v>0</v>
      </c>
      <c r="U72" s="17">
        <f>SUM('10_21'!U16)</f>
        <v>98512.9</v>
      </c>
      <c r="V72" s="96">
        <f>SUM('10_21'!V16)</f>
        <v>74866.128943899996</v>
      </c>
      <c r="W72" s="17"/>
      <c r="X72" s="169">
        <f>SUM('10_21'!X16)</f>
        <v>12.571428571428571</v>
      </c>
      <c r="Y72" s="57" t="s">
        <v>8</v>
      </c>
    </row>
    <row r="73" spans="1:25" ht="18.5" customHeight="1">
      <c r="A73" s="149" t="s">
        <v>11</v>
      </c>
      <c r="B73" s="150" t="s">
        <v>87</v>
      </c>
      <c r="C73" s="17">
        <f>SUM('10_21'!C24)</f>
        <v>39761.299999999996</v>
      </c>
      <c r="D73" s="96">
        <f>SUM('10_21'!D24)</f>
        <v>30483.870900000002</v>
      </c>
      <c r="E73" s="17">
        <f>SUM('10_21'!E24)</f>
        <v>13648.899999999998</v>
      </c>
      <c r="F73" s="96">
        <f>SUM('10_21'!F24)</f>
        <v>11290.322575</v>
      </c>
      <c r="G73" s="17">
        <f>SUM('10_21'!G24)</f>
        <v>3013.4</v>
      </c>
      <c r="H73" s="96">
        <f>SUM('10_21'!H24)</f>
        <v>3387.0967739000002</v>
      </c>
      <c r="I73" s="17">
        <f>SUM('10_21'!I24)</f>
        <v>0</v>
      </c>
      <c r="J73" s="96">
        <f>SUM('10_21'!J24)</f>
        <v>0</v>
      </c>
      <c r="K73" s="17">
        <f>SUM('10_21'!K24)</f>
        <v>15860.599999999999</v>
      </c>
      <c r="L73" s="96">
        <f>SUM('10_21'!L24)</f>
        <v>11290.322575</v>
      </c>
      <c r="M73" s="17">
        <f>SUM('10_21'!M24)</f>
        <v>75</v>
      </c>
      <c r="N73" s="96">
        <f>SUM('10_21'!N24)</f>
        <v>5645.1612839999998</v>
      </c>
      <c r="O73" s="17">
        <f>SUM('10_21'!O24)</f>
        <v>24486.3</v>
      </c>
      <c r="P73" s="96">
        <f>SUM('10_21'!P24)</f>
        <v>12769.354835999999</v>
      </c>
      <c r="Q73" s="17">
        <f>SUM('10_21'!Q24)</f>
        <v>96845.5</v>
      </c>
      <c r="R73" s="96">
        <f>SUM('10_21'!R24)</f>
        <v>74866.128943899996</v>
      </c>
      <c r="S73" s="17">
        <f>SUM('10_21'!S24)</f>
        <v>0</v>
      </c>
      <c r="T73" s="96">
        <f>SUM('10_21'!T24)</f>
        <v>0</v>
      </c>
      <c r="U73" s="17">
        <f>SUM('10_21'!U24)</f>
        <v>96845.5</v>
      </c>
      <c r="V73" s="96">
        <f>SUM('10_21'!V24)</f>
        <v>74866.128943899996</v>
      </c>
      <c r="W73" s="17"/>
      <c r="X73" s="169">
        <f>SUM('10_21'!X24)</f>
        <v>12.857142857142858</v>
      </c>
      <c r="Y73" s="57" t="s">
        <v>8</v>
      </c>
    </row>
    <row r="74" spans="1:25" ht="18.5" customHeight="1">
      <c r="A74" s="149" t="s">
        <v>11</v>
      </c>
      <c r="B74" s="150" t="s">
        <v>88</v>
      </c>
      <c r="C74" s="17">
        <f>SUM('10_21'!C32)</f>
        <v>36043.1</v>
      </c>
      <c r="D74" s="96">
        <f>SUM('10_21'!D32)</f>
        <v>30483.870900000002</v>
      </c>
      <c r="E74" s="17">
        <f>SUM('10_21'!E32)</f>
        <v>14087.5</v>
      </c>
      <c r="F74" s="96">
        <f>SUM('10_21'!F32)</f>
        <v>11290.322575</v>
      </c>
      <c r="G74" s="17">
        <f>SUM('10_21'!G32)</f>
        <v>2375.1</v>
      </c>
      <c r="H74" s="96">
        <f>SUM('10_21'!H32)</f>
        <v>3387.0967739000002</v>
      </c>
      <c r="I74" s="17">
        <f>SUM('10_21'!I32)</f>
        <v>0</v>
      </c>
      <c r="J74" s="96">
        <f>SUM('10_21'!J32)</f>
        <v>0</v>
      </c>
      <c r="K74" s="17">
        <f>SUM('10_21'!K32)</f>
        <v>17157.2</v>
      </c>
      <c r="L74" s="96">
        <f>SUM('10_21'!L32)</f>
        <v>11290.322575</v>
      </c>
      <c r="M74" s="17">
        <f>SUM('10_21'!M32)</f>
        <v>5322.3</v>
      </c>
      <c r="N74" s="96">
        <f>SUM('10_21'!N32)</f>
        <v>5645.1612839999998</v>
      </c>
      <c r="O74" s="17">
        <f>SUM('10_21'!O32)</f>
        <v>21637.899999999998</v>
      </c>
      <c r="P74" s="96">
        <f>SUM('10_21'!P32)</f>
        <v>12769.354835999999</v>
      </c>
      <c r="Q74" s="17">
        <f>SUM('10_21'!Q32)</f>
        <v>96623.1</v>
      </c>
      <c r="R74" s="96">
        <f>SUM('10_21'!R32)</f>
        <v>74866.128943899996</v>
      </c>
      <c r="S74" s="17">
        <f>SUM('10_21'!S32)</f>
        <v>0</v>
      </c>
      <c r="T74" s="96">
        <f>SUM('10_21'!T32)</f>
        <v>0</v>
      </c>
      <c r="U74" s="17">
        <f>SUM('10_21'!U32)</f>
        <v>96623.1</v>
      </c>
      <c r="V74" s="96">
        <f>SUM('10_21'!V32)</f>
        <v>74866.128943899996</v>
      </c>
      <c r="W74" s="17"/>
      <c r="X74" s="169">
        <f>SUM('10_21'!X32)</f>
        <v>15.428571428571429</v>
      </c>
      <c r="Y74" s="57" t="s">
        <v>8</v>
      </c>
    </row>
    <row r="75" spans="1:25" ht="18.5" customHeight="1">
      <c r="A75" s="149" t="s">
        <v>11</v>
      </c>
      <c r="B75" s="150" t="s">
        <v>89</v>
      </c>
      <c r="C75" s="17">
        <f>SUM('10_21'!C40)</f>
        <v>40333.199999999997</v>
      </c>
      <c r="D75" s="96">
        <f>SUM('10_21'!D40)</f>
        <v>30483.870900000002</v>
      </c>
      <c r="E75" s="17">
        <f>SUM('10_21'!E40)</f>
        <v>7352.2999999999993</v>
      </c>
      <c r="F75" s="96">
        <f>SUM('10_21'!F40)</f>
        <v>11290.322575</v>
      </c>
      <c r="G75" s="17">
        <f>SUM('10_21'!G40)</f>
        <v>1982.2</v>
      </c>
      <c r="H75" s="96">
        <f>SUM('10_21'!H40)</f>
        <v>3387.0967739000002</v>
      </c>
      <c r="I75" s="17">
        <f>SUM('10_21'!I40)</f>
        <v>0</v>
      </c>
      <c r="J75" s="96">
        <f>SUM('10_21'!J40)</f>
        <v>0</v>
      </c>
      <c r="K75" s="17">
        <f>SUM('10_21'!K40)</f>
        <v>11772.7</v>
      </c>
      <c r="L75" s="96">
        <f>SUM('10_21'!L40)</f>
        <v>11290.322575</v>
      </c>
      <c r="M75" s="17">
        <f>SUM('10_21'!M40)</f>
        <v>8006.2</v>
      </c>
      <c r="N75" s="96">
        <f>SUM('10_21'!N40)</f>
        <v>5645.1612839999998</v>
      </c>
      <c r="O75" s="17">
        <f>SUM('10_21'!O40)</f>
        <v>17611.620000000003</v>
      </c>
      <c r="P75" s="96">
        <f>SUM('10_21'!P40)</f>
        <v>12769.354835999999</v>
      </c>
      <c r="Q75" s="17">
        <f>SUM('10_21'!Q40)</f>
        <v>87058.22</v>
      </c>
      <c r="R75" s="96">
        <f>SUM('10_21'!R40)</f>
        <v>74866.128943899996</v>
      </c>
      <c r="S75" s="17">
        <f>SUM('10_21'!S40)</f>
        <v>0</v>
      </c>
      <c r="T75" s="96">
        <f>SUM('10_21'!T40)</f>
        <v>0</v>
      </c>
      <c r="U75" s="17">
        <f>SUM('10_21'!U40)</f>
        <v>87058.22</v>
      </c>
      <c r="V75" s="96">
        <f>SUM('10_21'!V40)</f>
        <v>74866.128943899996</v>
      </c>
      <c r="W75" s="17"/>
      <c r="X75" s="169">
        <f>SUM('10_21'!X40)</f>
        <v>12.428571428571429</v>
      </c>
      <c r="Y75" s="57" t="s">
        <v>8</v>
      </c>
    </row>
    <row r="76" spans="1:25" s="45" customFormat="1" ht="18.5" customHeight="1">
      <c r="A76" s="355" t="s">
        <v>90</v>
      </c>
      <c r="B76" s="356"/>
      <c r="C76" s="37">
        <f t="shared" ref="C76:V76" si="29">SUM(C71:C75)</f>
        <v>165886.90000000002</v>
      </c>
      <c r="D76" s="98">
        <f t="shared" si="29"/>
        <v>134999.99970000001</v>
      </c>
      <c r="E76" s="37">
        <f t="shared" si="29"/>
        <v>57480</v>
      </c>
      <c r="F76" s="98">
        <f t="shared" si="29"/>
        <v>49999.999974999999</v>
      </c>
      <c r="G76" s="37">
        <f t="shared" si="29"/>
        <v>11083.7</v>
      </c>
      <c r="H76" s="98">
        <f t="shared" si="29"/>
        <v>14999.999998700003</v>
      </c>
      <c r="I76" s="37">
        <f t="shared" ref="I76:J76" si="30">SUM(I71:I75)</f>
        <v>10152.700000000001</v>
      </c>
      <c r="J76" s="98">
        <f t="shared" si="30"/>
        <v>0</v>
      </c>
      <c r="K76" s="37">
        <f t="shared" si="29"/>
        <v>83111.199999999997</v>
      </c>
      <c r="L76" s="98">
        <f t="shared" si="29"/>
        <v>49999.999974999999</v>
      </c>
      <c r="M76" s="37">
        <f t="shared" si="29"/>
        <v>19476.7</v>
      </c>
      <c r="N76" s="98">
        <f t="shared" si="29"/>
        <v>24999.999971999998</v>
      </c>
      <c r="O76" s="37">
        <f t="shared" si="29"/>
        <v>92491.32</v>
      </c>
      <c r="P76" s="98">
        <f t="shared" si="29"/>
        <v>56549.999987999996</v>
      </c>
      <c r="Q76" s="37">
        <f t="shared" si="29"/>
        <v>439782.52</v>
      </c>
      <c r="R76" s="98">
        <f t="shared" si="29"/>
        <v>331549.99960869999</v>
      </c>
      <c r="S76" s="37">
        <f t="shared" si="29"/>
        <v>725.3</v>
      </c>
      <c r="T76" s="98">
        <f t="shared" si="29"/>
        <v>0</v>
      </c>
      <c r="U76" s="37">
        <f t="shared" si="29"/>
        <v>440507.81999999995</v>
      </c>
      <c r="V76" s="98">
        <f t="shared" si="29"/>
        <v>331549.99960869999</v>
      </c>
      <c r="W76" s="117" t="s">
        <v>12</v>
      </c>
      <c r="X76" s="170">
        <f>SUM(X71:X75)/5</f>
        <v>14.657142857142858</v>
      </c>
      <c r="Y76" s="44" t="s">
        <v>8</v>
      </c>
    </row>
    <row r="77" spans="1:25" ht="18.5" customHeight="1">
      <c r="A77" s="149" t="s">
        <v>11</v>
      </c>
      <c r="B77" s="150" t="s">
        <v>91</v>
      </c>
      <c r="C77" s="17">
        <f>SUM('11_21'!C12)</f>
        <v>33788.800000000003</v>
      </c>
      <c r="D77" s="96">
        <f>SUM('11_21'!D12)</f>
        <v>31500</v>
      </c>
      <c r="E77" s="17">
        <f>SUM('11_21'!E12)</f>
        <v>3320.2000000000003</v>
      </c>
      <c r="F77" s="96">
        <f>SUM('11_21'!F12)</f>
        <v>1166.66662</v>
      </c>
      <c r="G77" s="17">
        <f>SUM('11_21'!G12)</f>
        <v>961.6</v>
      </c>
      <c r="H77" s="96">
        <f>SUM('11_21'!H12)</f>
        <v>466.66661999999991</v>
      </c>
      <c r="I77" s="17">
        <f>SUM('11_21'!I12)</f>
        <v>0</v>
      </c>
      <c r="J77" s="96">
        <f>SUM('11_21'!J12)</f>
        <v>0</v>
      </c>
      <c r="K77" s="17">
        <f>SUM('11_21'!K12)</f>
        <v>9905.5</v>
      </c>
      <c r="L77" s="96">
        <f>SUM('11_21'!L12)</f>
        <v>10500</v>
      </c>
      <c r="M77" s="17">
        <f>SUM('11_21'!M12)</f>
        <v>9932.9</v>
      </c>
      <c r="N77" s="96">
        <f>SUM('11_21'!N12)</f>
        <v>10500</v>
      </c>
      <c r="O77" s="17">
        <f>SUM('11_21'!O12)</f>
        <v>7133.9000000000005</v>
      </c>
      <c r="P77" s="96">
        <f>SUM('11_21'!P12)</f>
        <v>13171.666620000002</v>
      </c>
      <c r="Q77" s="17">
        <f>SUM('11_21'!Q12)</f>
        <v>65042.9</v>
      </c>
      <c r="R77" s="96">
        <f>SUM('11_21'!R12)</f>
        <v>67304.999860000011</v>
      </c>
      <c r="S77" s="17">
        <f>SUM('11_21'!S12)</f>
        <v>0</v>
      </c>
      <c r="T77" s="96">
        <f>SUM('11_21'!T12)</f>
        <v>0</v>
      </c>
      <c r="U77" s="17">
        <f>SUM('11_21'!U12)</f>
        <v>65042.9</v>
      </c>
      <c r="V77" s="96">
        <f>SUM('11_21'!V12)</f>
        <v>67304.999860000011</v>
      </c>
      <c r="W77" s="17"/>
      <c r="X77" s="169">
        <f>SUM('11_21'!X12)</f>
        <v>8.7142857142857135</v>
      </c>
      <c r="Y77" s="57" t="s">
        <v>8</v>
      </c>
    </row>
    <row r="78" spans="1:25" ht="18.5" customHeight="1">
      <c r="A78" s="149" t="s">
        <v>11</v>
      </c>
      <c r="B78" s="150" t="s">
        <v>92</v>
      </c>
      <c r="C78" s="17">
        <f>SUM('11_21'!C20)</f>
        <v>31138.2</v>
      </c>
      <c r="D78" s="96">
        <f>SUM('11_21'!D20)</f>
        <v>31500</v>
      </c>
      <c r="E78" s="17">
        <f>SUM('11_21'!E20)</f>
        <v>411.7</v>
      </c>
      <c r="F78" s="96">
        <f>SUM('11_21'!F20)</f>
        <v>1166.66662</v>
      </c>
      <c r="G78" s="17">
        <f>SUM('11_21'!G20)</f>
        <v>96.1</v>
      </c>
      <c r="H78" s="96">
        <f>SUM('11_21'!H20)</f>
        <v>466.66661999999991</v>
      </c>
      <c r="I78" s="17">
        <f>SUM('11_21'!I20)</f>
        <v>0</v>
      </c>
      <c r="J78" s="96">
        <f>SUM('11_21'!J20)</f>
        <v>0</v>
      </c>
      <c r="K78" s="17">
        <f>SUM('11_21'!K20)</f>
        <v>9872.6</v>
      </c>
      <c r="L78" s="96">
        <f>SUM('11_21'!L20)</f>
        <v>10500</v>
      </c>
      <c r="M78" s="17">
        <f>SUM('11_21'!M20)</f>
        <v>13148.7</v>
      </c>
      <c r="N78" s="96">
        <f>SUM('11_21'!N20)</f>
        <v>10500</v>
      </c>
      <c r="O78" s="17">
        <f>SUM('11_21'!O20)</f>
        <v>12876.499999999998</v>
      </c>
      <c r="P78" s="96">
        <f>SUM('11_21'!P20)</f>
        <v>13171.666620000002</v>
      </c>
      <c r="Q78" s="17">
        <f>SUM('11_21'!Q20)</f>
        <v>67543.799999999988</v>
      </c>
      <c r="R78" s="96">
        <f>SUM('11_21'!R20)</f>
        <v>67304.999860000011</v>
      </c>
      <c r="S78" s="17">
        <f>SUM('11_21'!S20)</f>
        <v>0</v>
      </c>
      <c r="T78" s="96">
        <f>SUM('11_21'!T20)</f>
        <v>0</v>
      </c>
      <c r="U78" s="17">
        <f>SUM('11_21'!U20)</f>
        <v>67543.799999999988</v>
      </c>
      <c r="V78" s="96">
        <f>SUM('11_21'!V20)</f>
        <v>67304.999860000011</v>
      </c>
      <c r="W78" s="17"/>
      <c r="X78" s="169">
        <f>SUM('11_21'!X20)</f>
        <v>7.8571428571428568</v>
      </c>
      <c r="Y78" s="57" t="s">
        <v>8</v>
      </c>
    </row>
    <row r="79" spans="1:25" ht="18.5" customHeight="1">
      <c r="A79" s="149" t="s">
        <v>11</v>
      </c>
      <c r="B79" s="150" t="s">
        <v>93</v>
      </c>
      <c r="C79" s="17">
        <f>SUM('11_21'!C28)</f>
        <v>32481</v>
      </c>
      <c r="D79" s="96">
        <f>SUM('11_21'!D28)</f>
        <v>31500</v>
      </c>
      <c r="E79" s="17">
        <f>SUM('11_21'!E28)</f>
        <v>0</v>
      </c>
      <c r="F79" s="96">
        <f>SUM('11_21'!F28)</f>
        <v>1166.66662</v>
      </c>
      <c r="G79" s="17">
        <f>SUM('11_21'!G28)</f>
        <v>61.1</v>
      </c>
      <c r="H79" s="96">
        <f>SUM('11_21'!H28)</f>
        <v>466.66661999999991</v>
      </c>
      <c r="I79" s="17">
        <f>SUM('11_21'!I28)</f>
        <v>0</v>
      </c>
      <c r="J79" s="96">
        <f>SUM('11_21'!J28)</f>
        <v>0</v>
      </c>
      <c r="K79" s="17">
        <f>SUM('11_21'!K28)</f>
        <v>8199.4500000000007</v>
      </c>
      <c r="L79" s="96">
        <f>SUM('11_21'!L28)</f>
        <v>10500</v>
      </c>
      <c r="M79" s="17">
        <f>SUM('11_21'!M28)</f>
        <v>7429.2000000000007</v>
      </c>
      <c r="N79" s="96">
        <f>SUM('11_21'!N28)</f>
        <v>10500</v>
      </c>
      <c r="O79" s="17">
        <f>SUM('11_21'!O28)</f>
        <v>14212.599999999999</v>
      </c>
      <c r="P79" s="96">
        <f>SUM('11_21'!P28)</f>
        <v>13171.666620000002</v>
      </c>
      <c r="Q79" s="17">
        <f>SUM('11_21'!Q28)</f>
        <v>62383.350000000006</v>
      </c>
      <c r="R79" s="96">
        <f>SUM('11_21'!R28)</f>
        <v>67304.999860000011</v>
      </c>
      <c r="S79" s="17">
        <f>SUM('11_21'!S28)</f>
        <v>0</v>
      </c>
      <c r="T79" s="96">
        <f>SUM('11_21'!T28)</f>
        <v>0</v>
      </c>
      <c r="U79" s="17">
        <f>SUM('11_21'!U28)</f>
        <v>62383.350000000006</v>
      </c>
      <c r="V79" s="96">
        <f>SUM('11_21'!V28)</f>
        <v>67304.999860000011</v>
      </c>
      <c r="W79" s="17"/>
      <c r="X79" s="169">
        <f>SUM('11_21'!X28)</f>
        <v>6.4285714285714288</v>
      </c>
      <c r="Y79" s="57" t="s">
        <v>8</v>
      </c>
    </row>
    <row r="80" spans="1:25" ht="18.5" customHeight="1">
      <c r="A80" s="149" t="s">
        <v>11</v>
      </c>
      <c r="B80" s="150" t="s">
        <v>94</v>
      </c>
      <c r="C80" s="17">
        <f>SUM('11_21'!C36)</f>
        <v>35649.300000000003</v>
      </c>
      <c r="D80" s="96">
        <f>SUM('11_21'!D36)</f>
        <v>31500</v>
      </c>
      <c r="E80" s="17">
        <f>SUM('11_21'!E36)</f>
        <v>0</v>
      </c>
      <c r="F80" s="96">
        <f>SUM('11_21'!F36)</f>
        <v>1166.66662</v>
      </c>
      <c r="G80" s="17">
        <f>SUM('11_21'!G36)</f>
        <v>104.5</v>
      </c>
      <c r="H80" s="96">
        <f>SUM('11_21'!H36)</f>
        <v>466.66661999999991</v>
      </c>
      <c r="I80" s="17">
        <f>SUM('11_21'!I36)</f>
        <v>0</v>
      </c>
      <c r="J80" s="96">
        <f>SUM('11_21'!J36)</f>
        <v>0</v>
      </c>
      <c r="K80" s="17">
        <f>SUM('11_21'!K36)</f>
        <v>13128.2</v>
      </c>
      <c r="L80" s="96">
        <f>SUM('11_21'!L36)</f>
        <v>10500</v>
      </c>
      <c r="M80" s="17">
        <f>SUM('11_21'!M36)</f>
        <v>11019.95</v>
      </c>
      <c r="N80" s="96">
        <f>SUM('11_21'!N36)</f>
        <v>10500</v>
      </c>
      <c r="O80" s="17">
        <f>SUM('11_21'!O36)</f>
        <v>11801.55</v>
      </c>
      <c r="P80" s="96">
        <f>SUM('11_21'!P36)</f>
        <v>13171.666620000002</v>
      </c>
      <c r="Q80" s="17">
        <f>SUM('11_21'!Q36)</f>
        <v>71703.5</v>
      </c>
      <c r="R80" s="96">
        <f>SUM('11_21'!R36)</f>
        <v>67304.999860000011</v>
      </c>
      <c r="S80" s="17">
        <f>SUM('11_21'!S36)</f>
        <v>0</v>
      </c>
      <c r="T80" s="96">
        <f>SUM('11_21'!T36)</f>
        <v>0</v>
      </c>
      <c r="U80" s="17">
        <f>SUM('11_21'!U36)</f>
        <v>71703.5</v>
      </c>
      <c r="V80" s="96">
        <f>SUM('11_21'!V36)</f>
        <v>67304.999860000011</v>
      </c>
      <c r="W80" s="17"/>
      <c r="X80" s="169">
        <f>SUM('11_21'!X36)</f>
        <v>3</v>
      </c>
      <c r="Y80" s="57" t="s">
        <v>8</v>
      </c>
    </row>
    <row r="81" spans="1:25" ht="18.5" customHeight="1">
      <c r="A81" s="149" t="s">
        <v>11</v>
      </c>
      <c r="B81" s="150" t="s">
        <v>95</v>
      </c>
      <c r="C81" s="17">
        <f>SUM('11_21'!C39)</f>
        <v>6059.4</v>
      </c>
      <c r="D81" s="96">
        <f>SUM('11_21'!D39)</f>
        <v>9000</v>
      </c>
      <c r="E81" s="17">
        <f>SUM('11_21'!E39)</f>
        <v>0</v>
      </c>
      <c r="F81" s="96">
        <f>SUM('11_21'!F39)</f>
        <v>333.33332000000001</v>
      </c>
      <c r="G81" s="17">
        <f>SUM('11_21'!G39)</f>
        <v>0</v>
      </c>
      <c r="H81" s="96">
        <f>SUM('11_21'!H39)</f>
        <v>133.33331999999999</v>
      </c>
      <c r="I81" s="17">
        <f>SUM('11_21'!I39)</f>
        <v>0</v>
      </c>
      <c r="J81" s="96">
        <f>SUM('11_21'!J39)</f>
        <v>0</v>
      </c>
      <c r="K81" s="17">
        <f>SUM('11_21'!K39)</f>
        <v>157.1</v>
      </c>
      <c r="L81" s="96">
        <f>SUM('11_21'!L39)</f>
        <v>3000</v>
      </c>
      <c r="M81" s="17">
        <f>SUM('11_21'!M39)</f>
        <v>41.4</v>
      </c>
      <c r="N81" s="96">
        <f>SUM('11_21'!N39)</f>
        <v>3000</v>
      </c>
      <c r="O81" s="17">
        <f>SUM('11_21'!O39)</f>
        <v>2352.8000000000002</v>
      </c>
      <c r="P81" s="96">
        <f>SUM('11_21'!P39)</f>
        <v>3763.3333200000002</v>
      </c>
      <c r="Q81" s="17">
        <f>SUM('11_21'!Q39)</f>
        <v>8610.7000000000007</v>
      </c>
      <c r="R81" s="96">
        <f>SUM('11_21'!R39)</f>
        <v>19229.999960000001</v>
      </c>
      <c r="S81" s="17">
        <f>SUM('11_21'!S39)</f>
        <v>0</v>
      </c>
      <c r="T81" s="96">
        <f>SUM('11_21'!T39)</f>
        <v>0</v>
      </c>
      <c r="U81" s="17">
        <f>SUM('11_21'!U39)</f>
        <v>8610.7000000000007</v>
      </c>
      <c r="V81" s="96">
        <f>SUM('11_21'!V39)</f>
        <v>19229.999960000001</v>
      </c>
      <c r="W81" s="17"/>
      <c r="X81" s="169">
        <f>SUM('11_21'!X39)</f>
        <v>1</v>
      </c>
      <c r="Y81" s="57" t="s">
        <v>8</v>
      </c>
    </row>
    <row r="82" spans="1:25" s="45" customFormat="1" ht="18.5" customHeight="1">
      <c r="A82" s="355" t="s">
        <v>96</v>
      </c>
      <c r="B82" s="356"/>
      <c r="C82" s="37">
        <f t="shared" ref="C82" si="31">SUM(C77:C81)</f>
        <v>139116.69999999998</v>
      </c>
      <c r="D82" s="98">
        <f t="shared" ref="D82:E82" si="32">SUM(D77:D81)</f>
        <v>135000</v>
      </c>
      <c r="E82" s="37">
        <f t="shared" si="32"/>
        <v>3731.9</v>
      </c>
      <c r="F82" s="98">
        <f t="shared" ref="F82:V82" si="33">SUM(F77:F81)</f>
        <v>4999.9997999999996</v>
      </c>
      <c r="G82" s="37">
        <f t="shared" si="33"/>
        <v>1223.3</v>
      </c>
      <c r="H82" s="98">
        <f t="shared" si="33"/>
        <v>1999.9997999999996</v>
      </c>
      <c r="I82" s="37">
        <f t="shared" ref="I82:J82" si="34">SUM(I77:I81)</f>
        <v>0</v>
      </c>
      <c r="J82" s="98">
        <f t="shared" si="34"/>
        <v>0</v>
      </c>
      <c r="K82" s="37">
        <f t="shared" si="33"/>
        <v>41262.85</v>
      </c>
      <c r="L82" s="98">
        <f t="shared" si="33"/>
        <v>45000</v>
      </c>
      <c r="M82" s="37">
        <f t="shared" si="33"/>
        <v>41572.15</v>
      </c>
      <c r="N82" s="98">
        <f t="shared" si="33"/>
        <v>45000</v>
      </c>
      <c r="O82" s="37">
        <f t="shared" si="33"/>
        <v>48377.350000000006</v>
      </c>
      <c r="P82" s="98">
        <f t="shared" si="33"/>
        <v>56449.999800000005</v>
      </c>
      <c r="Q82" s="37">
        <f t="shared" si="33"/>
        <v>275284.25</v>
      </c>
      <c r="R82" s="98">
        <f t="shared" si="33"/>
        <v>288449.99940000003</v>
      </c>
      <c r="S82" s="37">
        <f t="shared" si="33"/>
        <v>0</v>
      </c>
      <c r="T82" s="98">
        <f t="shared" si="33"/>
        <v>0</v>
      </c>
      <c r="U82" s="37">
        <f t="shared" si="33"/>
        <v>275284.25</v>
      </c>
      <c r="V82" s="98">
        <f t="shared" si="33"/>
        <v>288449.99940000003</v>
      </c>
      <c r="W82" s="117" t="s">
        <v>12</v>
      </c>
      <c r="X82" s="170">
        <f>SUM(X77:X81)/5</f>
        <v>5.4</v>
      </c>
      <c r="Y82" s="44" t="s">
        <v>8</v>
      </c>
    </row>
    <row r="83" spans="1:25" ht="18.5" customHeight="1">
      <c r="A83" s="149" t="s">
        <v>11</v>
      </c>
      <c r="B83" s="150" t="s">
        <v>95</v>
      </c>
      <c r="C83" s="17">
        <f>SUM('12_21'!C10)</f>
        <v>25808.799999999999</v>
      </c>
      <c r="D83" s="96">
        <f>SUM('12_21'!D10)</f>
        <v>24193.548350000001</v>
      </c>
      <c r="E83" s="17">
        <f>SUM('12_21'!E10)</f>
        <v>0</v>
      </c>
      <c r="F83" s="96">
        <f>SUM('12_21'!F10)</f>
        <v>161.2903</v>
      </c>
      <c r="G83" s="17">
        <f>SUM('12_21'!G10)</f>
        <v>0</v>
      </c>
      <c r="H83" s="96">
        <f>SUM('12_21'!H10)</f>
        <v>161.2903</v>
      </c>
      <c r="I83" s="17">
        <f>SUM('12_21'!I10)</f>
        <v>0</v>
      </c>
      <c r="J83" s="96">
        <f>SUM('12_21'!J10)</f>
        <v>0</v>
      </c>
      <c r="K83" s="17">
        <f>SUM('12_21'!K10)</f>
        <v>12621.599999999999</v>
      </c>
      <c r="L83" s="96">
        <f>SUM('12_21'!L10)</f>
        <v>9516.128999999999</v>
      </c>
      <c r="M83" s="17">
        <f>SUM('12_21'!M10)</f>
        <v>2587.3000000000002</v>
      </c>
      <c r="N83" s="96">
        <f>SUM('12_21'!N10)</f>
        <v>2419.3548000000001</v>
      </c>
      <c r="O83" s="17">
        <f>SUM('12_21'!O10)</f>
        <v>8883.2000000000007</v>
      </c>
      <c r="P83" s="96">
        <f>SUM('12_21'!P10)</f>
        <v>7322.580645</v>
      </c>
      <c r="Q83" s="17">
        <f>SUM('12_21'!Q10)</f>
        <v>49900.9</v>
      </c>
      <c r="R83" s="96">
        <f>SUM('12_21'!R10)</f>
        <v>43774.193395000002</v>
      </c>
      <c r="S83" s="17">
        <f>SUM('12_21'!S10)</f>
        <v>0</v>
      </c>
      <c r="T83" s="96">
        <f>SUM('12_21'!T10)</f>
        <v>0</v>
      </c>
      <c r="U83" s="17">
        <f>SUM('12_21'!U10)</f>
        <v>49900.9</v>
      </c>
      <c r="V83" s="96">
        <f>SUM('12_21'!V10)</f>
        <v>43774.193395000002</v>
      </c>
      <c r="W83" s="17"/>
      <c r="X83" s="169">
        <f>SUM('12_21'!X10)</f>
        <v>2.1428571428571428</v>
      </c>
      <c r="Y83" s="57" t="s">
        <v>8</v>
      </c>
    </row>
    <row r="84" spans="1:25" ht="18.5" customHeight="1">
      <c r="A84" s="149" t="s">
        <v>11</v>
      </c>
      <c r="B84" s="150" t="s">
        <v>97</v>
      </c>
      <c r="C84" s="17">
        <f>SUM('12_21'!C18)</f>
        <v>27868.1</v>
      </c>
      <c r="D84" s="96">
        <f>SUM('12_21'!D18)</f>
        <v>33870.967690000005</v>
      </c>
      <c r="E84" s="17">
        <f>SUM('12_21'!E18)</f>
        <v>119.3</v>
      </c>
      <c r="F84" s="96">
        <f>SUM('12_21'!F18)</f>
        <v>225.80642</v>
      </c>
      <c r="G84" s="17">
        <f>SUM('12_21'!G18)</f>
        <v>16.2</v>
      </c>
      <c r="H84" s="96">
        <f>SUM('12_21'!H18)</f>
        <v>225.80642</v>
      </c>
      <c r="I84" s="17">
        <f>SUM('12_21'!I18)</f>
        <v>0</v>
      </c>
      <c r="J84" s="96">
        <f>SUM('12_21'!J18)</f>
        <v>0</v>
      </c>
      <c r="K84" s="17">
        <f>SUM('12_21'!K18)</f>
        <v>16058.800000000001</v>
      </c>
      <c r="L84" s="96">
        <f>SUM('12_21'!L18)</f>
        <v>13322.580599999999</v>
      </c>
      <c r="M84" s="17">
        <f>SUM('12_21'!M18)</f>
        <v>4307.2999999999993</v>
      </c>
      <c r="N84" s="96">
        <f>SUM('12_21'!N18)</f>
        <v>3387.0967200000005</v>
      </c>
      <c r="O84" s="17">
        <f>SUM('12_21'!O18)</f>
        <v>10208.700000000001</v>
      </c>
      <c r="P84" s="96">
        <f>SUM('12_21'!P18)</f>
        <v>10251.612902999999</v>
      </c>
      <c r="Q84" s="17">
        <f>SUM('12_21'!Q18)</f>
        <v>58578.400000000001</v>
      </c>
      <c r="R84" s="96">
        <f>SUM('12_21'!R18)</f>
        <v>61283.870753000003</v>
      </c>
      <c r="S84" s="17">
        <f>SUM('12_21'!S18)</f>
        <v>0</v>
      </c>
      <c r="T84" s="96">
        <f>SUM('12_21'!T18)</f>
        <v>0</v>
      </c>
      <c r="U84" s="17">
        <f>SUM('12_21'!U18)</f>
        <v>58578.400000000001</v>
      </c>
      <c r="V84" s="96">
        <f>SUM('12_21'!V18)</f>
        <v>61283.870753000003</v>
      </c>
      <c r="W84" s="17"/>
      <c r="X84" s="169">
        <f>SUM('12_21'!X18)</f>
        <v>1.4285714285714286</v>
      </c>
      <c r="Y84" s="57" t="s">
        <v>8</v>
      </c>
    </row>
    <row r="85" spans="1:25" ht="18.5" customHeight="1">
      <c r="A85" s="149" t="s">
        <v>11</v>
      </c>
      <c r="B85" s="150" t="s">
        <v>98</v>
      </c>
      <c r="C85" s="17">
        <f>SUM('12_21'!C26)</f>
        <v>32363.599999999999</v>
      </c>
      <c r="D85" s="96">
        <f>SUM('12_21'!D26)</f>
        <v>33870.967690000005</v>
      </c>
      <c r="E85" s="17">
        <f>SUM('12_21'!E26)</f>
        <v>121.1</v>
      </c>
      <c r="F85" s="96">
        <f>SUM('12_21'!F26)</f>
        <v>225.80642</v>
      </c>
      <c r="G85" s="17">
        <f>SUM('12_21'!G26)</f>
        <v>48</v>
      </c>
      <c r="H85" s="96">
        <f>SUM('12_21'!H26)</f>
        <v>225.80642</v>
      </c>
      <c r="I85" s="17">
        <f>SUM('12_21'!I26)</f>
        <v>0</v>
      </c>
      <c r="J85" s="96">
        <f>SUM('12_21'!J26)</f>
        <v>0</v>
      </c>
      <c r="K85" s="17">
        <f>SUM('12_21'!K26)</f>
        <v>7629.1</v>
      </c>
      <c r="L85" s="96">
        <f>SUM('12_21'!L26)</f>
        <v>13322.580599999999</v>
      </c>
      <c r="M85" s="17">
        <f>SUM('12_21'!M26)</f>
        <v>2690.2</v>
      </c>
      <c r="N85" s="96">
        <f>SUM('12_21'!N26)</f>
        <v>3387.0967200000005</v>
      </c>
      <c r="O85" s="17">
        <f>SUM('12_21'!O26)</f>
        <v>9325.3000000000011</v>
      </c>
      <c r="P85" s="96">
        <f>SUM('12_21'!P26)</f>
        <v>10251.612902999999</v>
      </c>
      <c r="Q85" s="17">
        <f>SUM('12_21'!Q26)</f>
        <v>52177.299999999996</v>
      </c>
      <c r="R85" s="96">
        <f>SUM('12_21'!R26)</f>
        <v>61283.870753000003</v>
      </c>
      <c r="S85" s="17">
        <f>SUM('12_21'!S26)</f>
        <v>0</v>
      </c>
      <c r="T85" s="96">
        <f>SUM('12_21'!T26)</f>
        <v>0</v>
      </c>
      <c r="U85" s="17">
        <f>SUM('12_21'!U26)</f>
        <v>52177.299999999996</v>
      </c>
      <c r="V85" s="96">
        <f>SUM('12_21'!V26)</f>
        <v>61283.870753000003</v>
      </c>
      <c r="W85" s="17"/>
      <c r="X85" s="169">
        <f>SUM('12_21'!X26)</f>
        <v>2.7142857142857144</v>
      </c>
      <c r="Y85" s="57" t="s">
        <v>8</v>
      </c>
    </row>
    <row r="86" spans="1:25" ht="18.5" customHeight="1">
      <c r="A86" s="149" t="s">
        <v>11</v>
      </c>
      <c r="B86" s="150" t="s">
        <v>99</v>
      </c>
      <c r="C86" s="17">
        <f>SUM('12_21'!C34)</f>
        <v>25305.850000000002</v>
      </c>
      <c r="D86" s="96">
        <f>SUM('12_21'!D34)</f>
        <v>33870.967690000005</v>
      </c>
      <c r="E86" s="17">
        <f>SUM('12_21'!E34)</f>
        <v>21</v>
      </c>
      <c r="F86" s="96">
        <f>SUM('12_21'!F34)</f>
        <v>225.80642</v>
      </c>
      <c r="G86" s="17">
        <f>SUM('12_21'!G34)</f>
        <v>9.1999999999999993</v>
      </c>
      <c r="H86" s="96">
        <f>SUM('12_21'!H34)</f>
        <v>225.80642</v>
      </c>
      <c r="I86" s="17">
        <f>SUM('12_21'!I34)</f>
        <v>0</v>
      </c>
      <c r="J86" s="96">
        <f>SUM('12_21'!J34)</f>
        <v>0</v>
      </c>
      <c r="K86" s="17">
        <f>SUM('12_21'!K34)</f>
        <v>7605.2000000000007</v>
      </c>
      <c r="L86" s="96">
        <f>SUM('12_21'!L34)</f>
        <v>13322.580599999999</v>
      </c>
      <c r="M86" s="17">
        <f>SUM('12_21'!M34)</f>
        <v>585.20000000000005</v>
      </c>
      <c r="N86" s="96">
        <f>SUM('12_21'!N34)</f>
        <v>3387.0967200000005</v>
      </c>
      <c r="O86" s="17">
        <f>SUM('12_21'!O34)</f>
        <v>4289.8</v>
      </c>
      <c r="P86" s="96">
        <f>SUM('12_21'!P34)</f>
        <v>10251.612902999999</v>
      </c>
      <c r="Q86" s="17">
        <f>SUM('12_21'!Q34)</f>
        <v>37816.25</v>
      </c>
      <c r="R86" s="96">
        <f>SUM('12_21'!R34)</f>
        <v>61283.870753000003</v>
      </c>
      <c r="S86" s="17">
        <f>SUM('12_21'!S34)</f>
        <v>0</v>
      </c>
      <c r="T86" s="96">
        <f>SUM('12_21'!T34)</f>
        <v>0</v>
      </c>
      <c r="U86" s="17">
        <f>SUM('12_21'!U34)</f>
        <v>37816.25</v>
      </c>
      <c r="V86" s="96">
        <f>SUM('12_21'!V34)</f>
        <v>61283.870753000003</v>
      </c>
      <c r="W86" s="17"/>
      <c r="X86" s="169">
        <f>SUM('12_21'!X34)</f>
        <v>2</v>
      </c>
      <c r="Y86" s="57" t="s">
        <v>8</v>
      </c>
    </row>
    <row r="87" spans="1:25" ht="18.5" customHeight="1">
      <c r="A87" s="149" t="s">
        <v>11</v>
      </c>
      <c r="B87" s="150" t="s">
        <v>100</v>
      </c>
      <c r="C87" s="17">
        <f>SUM('12_21'!C40)</f>
        <v>29408.7</v>
      </c>
      <c r="D87" s="96">
        <f>SUM('12_21'!D40)</f>
        <v>24193.548350000001</v>
      </c>
      <c r="E87" s="17">
        <f>SUM('12_21'!E40)</f>
        <v>1491.4</v>
      </c>
      <c r="F87" s="96">
        <f>SUM('12_21'!F40)</f>
        <v>161.2903</v>
      </c>
      <c r="G87" s="17">
        <f>SUM('12_21'!G40)</f>
        <v>207.79999999999998</v>
      </c>
      <c r="H87" s="96">
        <f>SUM('12_21'!H40)</f>
        <v>161.2903</v>
      </c>
      <c r="I87" s="17">
        <f>SUM('12_21'!I40)</f>
        <v>0</v>
      </c>
      <c r="J87" s="96">
        <f>SUM('12_21'!J40)</f>
        <v>0</v>
      </c>
      <c r="K87" s="17">
        <f>SUM('12_21'!K40)</f>
        <v>6687.6</v>
      </c>
      <c r="L87" s="96">
        <f>SUM('12_21'!L40)</f>
        <v>9516.128999999999</v>
      </c>
      <c r="M87" s="17">
        <f>SUM('12_21'!M40)</f>
        <v>0</v>
      </c>
      <c r="N87" s="96">
        <f>SUM('12_21'!N40)</f>
        <v>2419.3548000000001</v>
      </c>
      <c r="O87" s="17">
        <f>SUM('12_21'!O40)</f>
        <v>10407.65</v>
      </c>
      <c r="P87" s="96">
        <f>SUM('12_21'!P40)</f>
        <v>7322.580645</v>
      </c>
      <c r="Q87" s="17">
        <f>SUM('12_21'!Q40)</f>
        <v>48203.150000000009</v>
      </c>
      <c r="R87" s="96">
        <f>SUM('12_21'!R40)</f>
        <v>43774.193395000002</v>
      </c>
      <c r="S87" s="17">
        <f>SUM('12_21'!S40)</f>
        <v>0</v>
      </c>
      <c r="T87" s="96">
        <f>SUM('12_21'!T40)</f>
        <v>0</v>
      </c>
      <c r="U87" s="17">
        <f>SUM('12_21'!U40)</f>
        <v>48203.150000000009</v>
      </c>
      <c r="V87" s="96">
        <f>SUM('12_21'!V40)</f>
        <v>43774.193395000002</v>
      </c>
      <c r="W87" s="17"/>
      <c r="X87" s="169">
        <f>SUM('12_21'!X40)</f>
        <v>7.8</v>
      </c>
      <c r="Y87" s="57" t="s">
        <v>8</v>
      </c>
    </row>
    <row r="88" spans="1:25" s="45" customFormat="1" ht="18.5" customHeight="1" thickBot="1">
      <c r="A88" s="371" t="s">
        <v>101</v>
      </c>
      <c r="B88" s="372"/>
      <c r="C88" s="153">
        <f t="shared" ref="C88:V88" si="35">SUM(C83:C87)</f>
        <v>140755.05000000002</v>
      </c>
      <c r="D88" s="156">
        <f t="shared" si="35"/>
        <v>149999.99977000002</v>
      </c>
      <c r="E88" s="153">
        <f t="shared" si="35"/>
        <v>1752.8000000000002</v>
      </c>
      <c r="F88" s="156">
        <f t="shared" si="35"/>
        <v>999.99986000000001</v>
      </c>
      <c r="G88" s="153">
        <f t="shared" si="35"/>
        <v>281.2</v>
      </c>
      <c r="H88" s="156">
        <f t="shared" si="35"/>
        <v>999.99986000000001</v>
      </c>
      <c r="I88" s="153">
        <f t="shared" ref="I88:J88" si="36">SUM(I83:I87)</f>
        <v>0</v>
      </c>
      <c r="J88" s="156">
        <f t="shared" si="36"/>
        <v>0</v>
      </c>
      <c r="K88" s="153">
        <f t="shared" si="35"/>
        <v>50602.299999999996</v>
      </c>
      <c r="L88" s="156">
        <f t="shared" si="35"/>
        <v>58999.999799999998</v>
      </c>
      <c r="M88" s="153">
        <f t="shared" si="35"/>
        <v>10170</v>
      </c>
      <c r="N88" s="156">
        <f t="shared" si="35"/>
        <v>14999.999760000002</v>
      </c>
      <c r="O88" s="153">
        <f t="shared" si="35"/>
        <v>43114.65</v>
      </c>
      <c r="P88" s="156">
        <f t="shared" si="35"/>
        <v>45399.999999</v>
      </c>
      <c r="Q88" s="153">
        <f t="shared" si="35"/>
        <v>246676</v>
      </c>
      <c r="R88" s="156">
        <f t="shared" si="35"/>
        <v>271399.99904899998</v>
      </c>
      <c r="S88" s="153">
        <f t="shared" si="35"/>
        <v>0</v>
      </c>
      <c r="T88" s="156">
        <f t="shared" si="35"/>
        <v>0</v>
      </c>
      <c r="U88" s="153">
        <f t="shared" si="35"/>
        <v>246676</v>
      </c>
      <c r="V88" s="156">
        <f t="shared" si="35"/>
        <v>271399.99904899998</v>
      </c>
      <c r="W88" s="171" t="s">
        <v>12</v>
      </c>
      <c r="X88" s="170">
        <f>SUM(X83:X87)/5</f>
        <v>3.2171428571428571</v>
      </c>
      <c r="Y88" s="173" t="s">
        <v>8</v>
      </c>
    </row>
    <row r="89" spans="1:25" ht="19.25" customHeight="1" thickBot="1">
      <c r="A89" s="151" t="s">
        <v>17</v>
      </c>
      <c r="B89" s="152"/>
      <c r="C89" s="154">
        <f t="shared" ref="C89" si="37">SUM(C57+C64+C70+C76+C82+C88)</f>
        <v>790872.4</v>
      </c>
      <c r="D89" s="157">
        <f t="shared" ref="D89:E89" si="38">SUM(D57+D64+D70+D76+D82+D88)</f>
        <v>749999.99925600004</v>
      </c>
      <c r="E89" s="162">
        <f t="shared" si="38"/>
        <v>788516.70000000007</v>
      </c>
      <c r="F89" s="163">
        <f t="shared" ref="F89:V89" si="39">SUM(F57+F64+F70+F76+F82+F88)</f>
        <v>840999.99955000007</v>
      </c>
      <c r="G89" s="160">
        <f t="shared" si="39"/>
        <v>102056.9</v>
      </c>
      <c r="H89" s="161">
        <f t="shared" si="39"/>
        <v>142999.9993537</v>
      </c>
      <c r="I89" s="160">
        <f t="shared" ref="I89:J89" si="40">SUM(I57+I64+I70+I76+I82+I88)</f>
        <v>73847.8</v>
      </c>
      <c r="J89" s="161">
        <f t="shared" si="40"/>
        <v>74999.999590000007</v>
      </c>
      <c r="K89" s="113">
        <f t="shared" si="39"/>
        <v>487064.85</v>
      </c>
      <c r="L89" s="164">
        <f t="shared" si="39"/>
        <v>429999.99946499994</v>
      </c>
      <c r="M89" s="167">
        <f t="shared" si="39"/>
        <v>137703.55000000002</v>
      </c>
      <c r="N89" s="168">
        <f t="shared" si="39"/>
        <v>145999.999366</v>
      </c>
      <c r="O89" s="165">
        <f t="shared" si="39"/>
        <v>611384.32000000007</v>
      </c>
      <c r="P89" s="166">
        <f t="shared" si="39"/>
        <v>522099.99948700005</v>
      </c>
      <c r="Q89" s="154">
        <f t="shared" si="39"/>
        <v>2991546.52</v>
      </c>
      <c r="R89" s="157">
        <f t="shared" si="39"/>
        <v>2907099.9960677</v>
      </c>
      <c r="S89" s="154">
        <f t="shared" si="39"/>
        <v>116398.00000000001</v>
      </c>
      <c r="T89" s="157">
        <f t="shared" si="39"/>
        <v>164999.99877800001</v>
      </c>
      <c r="U89" s="154">
        <f t="shared" si="39"/>
        <v>3107944.52</v>
      </c>
      <c r="V89" s="157">
        <f t="shared" si="39"/>
        <v>3072099.9948457</v>
      </c>
      <c r="W89" s="151" t="s">
        <v>17</v>
      </c>
      <c r="X89" s="174">
        <f>SUM(X57+X64+X70+X76+X82+X88)/6</f>
        <v>14.82714285714286</v>
      </c>
      <c r="Y89" s="175" t="s">
        <v>8</v>
      </c>
    </row>
    <row r="90" spans="1:25" ht="18.5" customHeight="1">
      <c r="A90" s="72" t="s">
        <v>68</v>
      </c>
      <c r="B90" s="70"/>
      <c r="C90" s="71">
        <f>SUM('07_21'!C43+'08_21'!C44+'09_21'!C42+'10_21'!C424+'11_21'!C42+'12_21'!C43)</f>
        <v>20271.605806451615</v>
      </c>
      <c r="D90" s="99">
        <f>SUM('07_21'!D43+'08_21'!D44+'09_21'!D42+'10_21'!D424+'11_21'!D42+'12_21'!D43)</f>
        <v>19999.999985677419</v>
      </c>
      <c r="E90" s="71">
        <f>SUM('07_21'!E43+'08_21'!E44+'09_21'!E42+'10_21'!E424+'11_21'!E42+'12_21'!E43)</f>
        <v>23825.342258064513</v>
      </c>
      <c r="F90" s="99">
        <f>SUM('07_21'!F43+'08_21'!F44+'09_21'!F42+'10_21'!F424+'11_21'!F42+'12_21'!F43)</f>
        <v>25677.419341129033</v>
      </c>
      <c r="G90" s="71">
        <f>SUM('07_21'!G43+'08_21'!G44+'09_21'!G42+'10_21'!G424+'11_21'!G42+'12_21'!G43)</f>
        <v>2963.4887096774191</v>
      </c>
      <c r="H90" s="99">
        <f>SUM('07_21'!H43+'08_21'!H44+'09_21'!H42+'10_21'!H424+'11_21'!H42+'12_21'!H43)</f>
        <v>4155.9139575806457</v>
      </c>
      <c r="I90" s="71">
        <f>SUM('07_21'!I43+'08_21'!I44+'09_21'!I42+'10_21'!I424+'11_21'!I42+'12_21'!I43)</f>
        <v>2074.5903225806451</v>
      </c>
      <c r="J90" s="99">
        <f>SUM('07_21'!J43+'08_21'!J44+'09_21'!J42+'10_21'!J424+'11_21'!J42+'12_21'!J43)</f>
        <v>2451.6128900000003</v>
      </c>
      <c r="K90" s="71">
        <f>SUM('07_21'!K43+'08_21'!K44+'09_21'!K42+'10_21'!K424+'11_21'!K42+'12_21'!K43)</f>
        <v>13114.757419354839</v>
      </c>
      <c r="L90" s="99">
        <f>SUM('07_21'!L43+'08_21'!L44+'09_21'!L42+'10_21'!L424+'11_21'!L42+'12_21'!L43)</f>
        <v>12354.838693225805</v>
      </c>
      <c r="M90" s="71">
        <f>SUM('07_21'!M43+'08_21'!M44+'09_21'!M42+'10_21'!M424+'11_21'!M42+'12_21'!M43)</f>
        <v>3853.6538709677425</v>
      </c>
      <c r="N90" s="99">
        <f>SUM('07_21'!N43+'08_21'!N44+'09_21'!N42+'10_21'!N424+'11_21'!N42+'12_21'!N43)</f>
        <v>3930.1075072258068</v>
      </c>
      <c r="O90" s="71">
        <f>SUM('07_21'!O43+'08_21'!O44+'09_21'!O42+'10_21'!O424+'11_21'!O42+'12_21'!O43)</f>
        <v>16863.04451612903</v>
      </c>
      <c r="P90" s="99">
        <f>SUM('07_21'!P43+'08_21'!P44+'09_21'!P42+'10_21'!P424+'11_21'!P42+'12_21'!P43)</f>
        <v>15123.76342448387</v>
      </c>
      <c r="Q90" s="71">
        <f>SUM('07_21'!Q43+'08_21'!Q44+'09_21'!Q42+'10_21'!Q424+'11_21'!Q42+'12_21'!Q43)</f>
        <v>82966.482903225813</v>
      </c>
      <c r="R90" s="99">
        <f>SUM('07_21'!R43+'08_21'!R44+'09_21'!R42+'10_21'!R424+'11_21'!R42+'12_21'!R43)</f>
        <v>83693.655799322558</v>
      </c>
      <c r="S90" s="71">
        <f>SUM('07_21'!S43+'08_21'!S44+'09_21'!S42+'10_21'!S424+'11_21'!S42+'12_21'!S43)</f>
        <v>3759.633870967742</v>
      </c>
      <c r="T90" s="99">
        <f>SUM('07_21'!T43+'08_21'!T44+'09_21'!T42+'10_21'!T424+'11_21'!T42+'12_21'!T43)</f>
        <v>5338.7096380000003</v>
      </c>
      <c r="U90" s="71">
        <f>SUM('07_21'!U43+'08_21'!U44+'09_21'!U42+'10_21'!U424+'11_21'!U42+'12_21'!U43)</f>
        <v>86726.116774193564</v>
      </c>
      <c r="V90" s="99">
        <f>SUM('07_21'!V43+'08_21'!V44+'09_21'!V42+'10_21'!V424+'11_21'!V42+'12_21'!V43)</f>
        <v>89032.365437322558</v>
      </c>
      <c r="W90" s="72" t="s">
        <v>68</v>
      </c>
      <c r="X90" s="73"/>
      <c r="Y90" s="176"/>
    </row>
    <row r="91" spans="1:25" ht="18.5" customHeight="1" thickBot="1">
      <c r="A91" s="80" t="s">
        <v>69</v>
      </c>
      <c r="B91" s="75"/>
      <c r="C91" s="76">
        <f t="shared" ref="C91:V91" si="41">C90/6</f>
        <v>3378.6009677419356</v>
      </c>
      <c r="D91" s="100">
        <f t="shared" si="41"/>
        <v>3333.3333309462364</v>
      </c>
      <c r="E91" s="76">
        <f t="shared" si="41"/>
        <v>3970.8903763440853</v>
      </c>
      <c r="F91" s="100">
        <f t="shared" si="41"/>
        <v>4279.5698901881724</v>
      </c>
      <c r="G91" s="76">
        <f t="shared" si="41"/>
        <v>493.91478494623652</v>
      </c>
      <c r="H91" s="100">
        <f t="shared" si="41"/>
        <v>692.65232626344095</v>
      </c>
      <c r="I91" s="76">
        <f t="shared" ref="I91:J91" si="42">I90/6</f>
        <v>345.76505376344085</v>
      </c>
      <c r="J91" s="100">
        <f t="shared" si="42"/>
        <v>408.60214833333339</v>
      </c>
      <c r="K91" s="76">
        <f t="shared" si="41"/>
        <v>2185.7929032258066</v>
      </c>
      <c r="L91" s="100">
        <f t="shared" si="41"/>
        <v>2059.1397822043009</v>
      </c>
      <c r="M91" s="76">
        <f t="shared" si="41"/>
        <v>642.27564516129041</v>
      </c>
      <c r="N91" s="100">
        <f t="shared" si="41"/>
        <v>655.01791787096784</v>
      </c>
      <c r="O91" s="76">
        <f t="shared" si="41"/>
        <v>2810.5074193548385</v>
      </c>
      <c r="P91" s="100">
        <f t="shared" si="41"/>
        <v>2520.6272374139785</v>
      </c>
      <c r="Q91" s="76">
        <f t="shared" si="41"/>
        <v>13827.747150537636</v>
      </c>
      <c r="R91" s="100">
        <f t="shared" si="41"/>
        <v>13948.942633220426</v>
      </c>
      <c r="S91" s="76">
        <f t="shared" si="41"/>
        <v>626.60564516129034</v>
      </c>
      <c r="T91" s="100">
        <f t="shared" si="41"/>
        <v>889.78493966666667</v>
      </c>
      <c r="U91" s="76">
        <f t="shared" si="41"/>
        <v>14454.352795698927</v>
      </c>
      <c r="V91" s="100">
        <f t="shared" si="41"/>
        <v>14838.727572887094</v>
      </c>
      <c r="W91" s="80" t="s">
        <v>69</v>
      </c>
      <c r="X91" s="81"/>
      <c r="Y91" s="83"/>
    </row>
    <row r="92" spans="1:25">
      <c r="F92" s="6"/>
      <c r="G92" s="2"/>
      <c r="H92" s="2"/>
      <c r="I92" s="2"/>
      <c r="J92" s="2"/>
      <c r="T92" s="4"/>
      <c r="Y92" s="2"/>
    </row>
    <row r="93" spans="1:25" ht="16" thickBot="1"/>
    <row r="94" spans="1:25">
      <c r="A94" s="179" t="s">
        <v>107</v>
      </c>
      <c r="B94" s="125"/>
      <c r="C94" s="142">
        <f>SUM(C42+C89)</f>
        <v>1085074.8999999999</v>
      </c>
      <c r="D94" s="142">
        <f>SUM(D42+D89)</f>
        <v>1311999.9990460002</v>
      </c>
      <c r="E94" s="142">
        <f t="shared" ref="E94:V94" si="43">SUM(E42+E89)</f>
        <v>1283313.5</v>
      </c>
      <c r="F94" s="142">
        <f t="shared" si="43"/>
        <v>1382899.99865</v>
      </c>
      <c r="G94" s="142">
        <f t="shared" si="43"/>
        <v>163511.09999999998</v>
      </c>
      <c r="H94" s="142">
        <f t="shared" si="43"/>
        <v>270749.99857170001</v>
      </c>
      <c r="I94" s="142">
        <f t="shared" si="43"/>
        <v>80524.600000000006</v>
      </c>
      <c r="J94" s="142">
        <f t="shared" si="43"/>
        <v>116399.99956800001</v>
      </c>
      <c r="K94" s="142">
        <f t="shared" si="43"/>
        <v>575115.04999999993</v>
      </c>
      <c r="L94" s="142">
        <f t="shared" si="43"/>
        <v>707099.99878999987</v>
      </c>
      <c r="M94" s="142">
        <f t="shared" si="43"/>
        <v>193571.55000000002</v>
      </c>
      <c r="N94" s="142">
        <f t="shared" si="43"/>
        <v>272249.99704400002</v>
      </c>
      <c r="O94" s="142">
        <f t="shared" si="43"/>
        <v>1109220.6900000002</v>
      </c>
      <c r="P94" s="142">
        <f t="shared" si="43"/>
        <v>828884.99712800002</v>
      </c>
      <c r="Q94" s="142">
        <f t="shared" si="43"/>
        <v>4490431.3900000006</v>
      </c>
      <c r="R94" s="142">
        <f t="shared" si="43"/>
        <v>4890284.9887977</v>
      </c>
      <c r="S94" s="142">
        <f t="shared" si="43"/>
        <v>189426.5</v>
      </c>
      <c r="T94" s="142">
        <f t="shared" si="43"/>
        <v>256999.998563</v>
      </c>
      <c r="U94" s="142">
        <f t="shared" si="43"/>
        <v>4679857.8900000006</v>
      </c>
      <c r="V94" s="142">
        <f t="shared" si="43"/>
        <v>5147284.9873607</v>
      </c>
    </row>
    <row r="95" spans="1:25" ht="16" thickBot="1">
      <c r="A95" s="193" t="s">
        <v>108</v>
      </c>
      <c r="B95" s="122"/>
      <c r="C95" s="76">
        <f t="shared" ref="C95:V95" si="44">SUM(C74+C91)</f>
        <v>39421.700967741934</v>
      </c>
      <c r="D95" s="77">
        <f t="shared" si="44"/>
        <v>33817.204230946241</v>
      </c>
      <c r="E95" s="100">
        <f t="shared" si="44"/>
        <v>18058.390376344087</v>
      </c>
      <c r="F95" s="209">
        <f t="shared" si="44"/>
        <v>15569.892465188172</v>
      </c>
      <c r="G95" s="76">
        <f t="shared" si="44"/>
        <v>2869.0147849462364</v>
      </c>
      <c r="H95" s="77">
        <f t="shared" si="44"/>
        <v>4079.7491001634412</v>
      </c>
      <c r="I95" s="76">
        <f t="shared" si="44"/>
        <v>345.76505376344085</v>
      </c>
      <c r="J95" s="77">
        <f t="shared" si="44"/>
        <v>408.60214833333339</v>
      </c>
      <c r="K95" s="100">
        <f t="shared" si="44"/>
        <v>19342.992903225808</v>
      </c>
      <c r="L95" s="209">
        <f t="shared" si="44"/>
        <v>13349.462357204302</v>
      </c>
      <c r="M95" s="76">
        <f t="shared" si="44"/>
        <v>5964.5756451612906</v>
      </c>
      <c r="N95" s="77">
        <f t="shared" si="44"/>
        <v>6300.1792018709675</v>
      </c>
      <c r="O95" s="100">
        <f t="shared" si="44"/>
        <v>24448.407419354837</v>
      </c>
      <c r="P95" s="209">
        <f t="shared" si="44"/>
        <v>15289.982073413978</v>
      </c>
      <c r="Q95" s="76">
        <f t="shared" si="44"/>
        <v>110450.84715053764</v>
      </c>
      <c r="R95" s="77">
        <f t="shared" si="44"/>
        <v>88815.071577120427</v>
      </c>
      <c r="S95" s="100">
        <f t="shared" si="44"/>
        <v>626.60564516129034</v>
      </c>
      <c r="T95" s="209">
        <f t="shared" si="44"/>
        <v>889.78493966666667</v>
      </c>
      <c r="U95" s="76">
        <f t="shared" si="44"/>
        <v>111077.45279569893</v>
      </c>
      <c r="V95" s="77">
        <f t="shared" si="44"/>
        <v>89704.856516787084</v>
      </c>
    </row>
    <row r="96" spans="1:25">
      <c r="A96" s="131" t="s">
        <v>19</v>
      </c>
      <c r="B96" s="206"/>
      <c r="C96" s="86">
        <f t="shared" ref="C96:V96" si="45">SUM(C94-C95)</f>
        <v>1045653.199032258</v>
      </c>
      <c r="D96" s="87">
        <f t="shared" si="45"/>
        <v>1278182.7948150539</v>
      </c>
      <c r="E96" s="196">
        <f t="shared" si="45"/>
        <v>1265255.1096236559</v>
      </c>
      <c r="F96" s="210">
        <f t="shared" si="45"/>
        <v>1367330.1061848118</v>
      </c>
      <c r="G96" s="86">
        <f t="shared" si="45"/>
        <v>160642.08521505375</v>
      </c>
      <c r="H96" s="87">
        <f t="shared" si="45"/>
        <v>266670.24947153655</v>
      </c>
      <c r="I96" s="86">
        <f t="shared" si="45"/>
        <v>80178.834946236559</v>
      </c>
      <c r="J96" s="87">
        <f t="shared" si="45"/>
        <v>115991.39741966668</v>
      </c>
      <c r="K96" s="196">
        <f t="shared" si="45"/>
        <v>555772.05709677411</v>
      </c>
      <c r="L96" s="210">
        <f t="shared" si="45"/>
        <v>693750.53643279558</v>
      </c>
      <c r="M96" s="86">
        <f t="shared" si="45"/>
        <v>187606.97435483872</v>
      </c>
      <c r="N96" s="87">
        <f t="shared" si="45"/>
        <v>265949.81784212904</v>
      </c>
      <c r="O96" s="196">
        <f t="shared" si="45"/>
        <v>1084772.2825806453</v>
      </c>
      <c r="P96" s="210">
        <f t="shared" si="45"/>
        <v>813595.01505458599</v>
      </c>
      <c r="Q96" s="86">
        <f t="shared" si="45"/>
        <v>4379980.5428494634</v>
      </c>
      <c r="R96" s="87">
        <f t="shared" si="45"/>
        <v>4801469.9172205795</v>
      </c>
      <c r="S96" s="196">
        <f t="shared" si="45"/>
        <v>188799.8943548387</v>
      </c>
      <c r="T96" s="210">
        <f t="shared" si="45"/>
        <v>256110.21362333334</v>
      </c>
      <c r="U96" s="86">
        <f t="shared" si="45"/>
        <v>4568780.4372043014</v>
      </c>
      <c r="V96" s="87">
        <f t="shared" si="45"/>
        <v>5057580.1308439132</v>
      </c>
    </row>
    <row r="97" spans="1:22" ht="16" thickBot="1">
      <c r="A97" s="132" t="s">
        <v>20</v>
      </c>
      <c r="B97" s="207"/>
      <c r="C97" s="92">
        <f t="shared" ref="C97:V97" si="46">SUM(100/C95*C94)</f>
        <v>2752.4811800685547</v>
      </c>
      <c r="D97" s="93">
        <f t="shared" si="46"/>
        <v>3879.6820402006633</v>
      </c>
      <c r="E97" s="103">
        <f t="shared" si="46"/>
        <v>7106.4667074707804</v>
      </c>
      <c r="F97" s="95">
        <f t="shared" si="46"/>
        <v>8881.8853549691921</v>
      </c>
      <c r="G97" s="92">
        <f t="shared" si="46"/>
        <v>5699.2072978482074</v>
      </c>
      <c r="H97" s="93">
        <f t="shared" si="46"/>
        <v>6636.437484865266</v>
      </c>
      <c r="I97" s="92">
        <f t="shared" si="46"/>
        <v>23288.819712558874</v>
      </c>
      <c r="J97" s="93">
        <f t="shared" si="46"/>
        <v>28487.368469008172</v>
      </c>
      <c r="K97" s="103">
        <f t="shared" si="46"/>
        <v>2973.2474849023424</v>
      </c>
      <c r="L97" s="95">
        <f t="shared" si="46"/>
        <v>5296.8425234623728</v>
      </c>
      <c r="M97" s="92">
        <f t="shared" si="46"/>
        <v>3245.3532575621407</v>
      </c>
      <c r="N97" s="93">
        <f t="shared" si="46"/>
        <v>4321.3056060873596</v>
      </c>
      <c r="O97" s="103">
        <f t="shared" si="46"/>
        <v>4536.9854607456928</v>
      </c>
      <c r="P97" s="95">
        <f t="shared" si="46"/>
        <v>5421.0985542570033</v>
      </c>
      <c r="Q97" s="92">
        <f t="shared" si="46"/>
        <v>4065.5472600222088</v>
      </c>
      <c r="R97" s="93">
        <f t="shared" si="46"/>
        <v>5506.1431601182003</v>
      </c>
      <c r="S97" s="103">
        <f t="shared" si="46"/>
        <v>30230.576673346281</v>
      </c>
      <c r="T97" s="95">
        <f t="shared" si="46"/>
        <v>28883.383737566739</v>
      </c>
      <c r="U97" s="92">
        <f t="shared" si="46"/>
        <v>4213.1483682899243</v>
      </c>
      <c r="V97" s="93">
        <f t="shared" si="46"/>
        <v>5738.0226525388334</v>
      </c>
    </row>
  </sheetData>
  <mergeCells count="36">
    <mergeCell ref="A64:B64"/>
    <mergeCell ref="A70:B70"/>
    <mergeCell ref="A76:B76"/>
    <mergeCell ref="A82:B82"/>
    <mergeCell ref="A88:B88"/>
    <mergeCell ref="W50:Y50"/>
    <mergeCell ref="X51:Y51"/>
    <mergeCell ref="C50:D50"/>
    <mergeCell ref="E50:F50"/>
    <mergeCell ref="A16:B16"/>
    <mergeCell ref="A22:B22"/>
    <mergeCell ref="A28:B28"/>
    <mergeCell ref="A35:B35"/>
    <mergeCell ref="A41:B41"/>
    <mergeCell ref="S50:T50"/>
    <mergeCell ref="U50:V50"/>
    <mergeCell ref="G50:H50"/>
    <mergeCell ref="K50:L50"/>
    <mergeCell ref="M50:N50"/>
    <mergeCell ref="O50:P50"/>
    <mergeCell ref="Q50:R50"/>
    <mergeCell ref="W4:Y4"/>
    <mergeCell ref="X5:Y5"/>
    <mergeCell ref="A11:B11"/>
    <mergeCell ref="C4:D4"/>
    <mergeCell ref="E4:F4"/>
    <mergeCell ref="G4:H4"/>
    <mergeCell ref="K4:L4"/>
    <mergeCell ref="M4:N4"/>
    <mergeCell ref="O4:P4"/>
    <mergeCell ref="I4:J4"/>
    <mergeCell ref="I50:J50"/>
    <mergeCell ref="A57:B57"/>
    <mergeCell ref="Q4:R4"/>
    <mergeCell ref="S4:T4"/>
    <mergeCell ref="U4:V4"/>
  </mergeCells>
  <pageMargins left="0.59055118110236227" right="0.59055118110236227" top="1.1811023622047245" bottom="0.59055118110236227" header="0.11811023622047245" footer="0.31496062992125984"/>
  <pageSetup paperSize="9" scale="50" fitToHeight="0" orientation="landscape" r:id="rId1"/>
  <headerFooter>
    <oddHeader>&amp;L&amp;G</oddHeader>
    <oddFooter>&amp;L&amp;"DIN Offc Light,Standard"&amp;7&amp;F / Version &amp;D&amp;R&amp;"DIN Offc Light,Standard"&amp;7Seite &amp;P von &amp;N</oddFooter>
  </headerFooter>
  <rowBreaks count="1" manualBreakCount="1">
    <brk id="46" max="16383" man="1"/>
  </rowBreaks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W73"/>
  <sheetViews>
    <sheetView zoomScale="90" zoomScaleNormal="90" workbookViewId="0">
      <selection activeCell="E6" sqref="E6:E17"/>
    </sheetView>
  </sheetViews>
  <sheetFormatPr baseColWidth="10" defaultColWidth="11.5" defaultRowHeight="15"/>
  <cols>
    <col min="1" max="1" width="9.33203125" style="4" customWidth="1"/>
    <col min="2" max="2" width="9.33203125" style="2" customWidth="1"/>
    <col min="3" max="5" width="12.6640625" style="2" customWidth="1"/>
    <col min="6" max="6" width="12.6640625" style="6" customWidth="1"/>
    <col min="7" max="22" width="12.6640625" style="2" customWidth="1"/>
    <col min="23" max="23" width="12.5" style="2" bestFit="1" customWidth="1"/>
    <col min="24" max="16384" width="11.5" style="2"/>
  </cols>
  <sheetData>
    <row r="1" spans="1:23" ht="34.25" customHeight="1">
      <c r="A1" s="146" t="s">
        <v>103</v>
      </c>
      <c r="F1" s="2"/>
      <c r="H1" s="3" t="s">
        <v>33</v>
      </c>
      <c r="J1" s="3"/>
      <c r="R1" s="4"/>
    </row>
    <row r="2" spans="1:23" ht="34.25" customHeight="1">
      <c r="A2" s="2"/>
      <c r="C2" s="147"/>
      <c r="F2" s="2"/>
      <c r="G2" s="6"/>
      <c r="H2" s="269" t="s">
        <v>159</v>
      </c>
      <c r="I2" s="6"/>
      <c r="J2" s="147"/>
      <c r="R2" s="4"/>
    </row>
    <row r="3" spans="1:23" ht="19" thickBot="1">
      <c r="A3" s="129"/>
    </row>
    <row r="4" spans="1:23" s="8" customFormat="1" ht="47.25" customHeight="1" thickBot="1">
      <c r="A4" s="129"/>
      <c r="B4" s="148"/>
      <c r="C4" s="362" t="s">
        <v>21</v>
      </c>
      <c r="D4" s="363"/>
      <c r="E4" s="364" t="s">
        <v>24</v>
      </c>
      <c r="F4" s="365"/>
      <c r="G4" s="353" t="s">
        <v>25</v>
      </c>
      <c r="H4" s="354"/>
      <c r="I4" s="353" t="s">
        <v>118</v>
      </c>
      <c r="J4" s="354"/>
      <c r="K4" s="366" t="s">
        <v>26</v>
      </c>
      <c r="L4" s="367"/>
      <c r="M4" s="368" t="s">
        <v>31</v>
      </c>
      <c r="N4" s="369"/>
      <c r="O4" s="370" t="s">
        <v>2</v>
      </c>
      <c r="P4" s="370"/>
      <c r="Q4" s="346" t="s">
        <v>30</v>
      </c>
      <c r="R4" s="347"/>
      <c r="S4" s="344" t="s">
        <v>27</v>
      </c>
      <c r="T4" s="345"/>
      <c r="U4" s="348" t="s">
        <v>28</v>
      </c>
      <c r="V4" s="349"/>
    </row>
    <row r="5" spans="1:23" s="4" customFormat="1" ht="18.5" customHeight="1">
      <c r="A5" s="377"/>
      <c r="B5" s="378"/>
      <c r="C5" s="11" t="s">
        <v>23</v>
      </c>
      <c r="D5" s="177" t="s">
        <v>22</v>
      </c>
      <c r="E5" s="11" t="s">
        <v>23</v>
      </c>
      <c r="F5" s="177" t="s">
        <v>22</v>
      </c>
      <c r="G5" s="11" t="s">
        <v>23</v>
      </c>
      <c r="H5" s="177" t="s">
        <v>22</v>
      </c>
      <c r="I5" s="11" t="s">
        <v>23</v>
      </c>
      <c r="J5" s="177" t="s">
        <v>22</v>
      </c>
      <c r="K5" s="11" t="s">
        <v>23</v>
      </c>
      <c r="L5" s="177" t="s">
        <v>22</v>
      </c>
      <c r="M5" s="11" t="s">
        <v>23</v>
      </c>
      <c r="N5" s="177" t="s">
        <v>22</v>
      </c>
      <c r="O5" s="101" t="s">
        <v>23</v>
      </c>
      <c r="P5" s="177" t="s">
        <v>22</v>
      </c>
      <c r="Q5" s="101" t="s">
        <v>23</v>
      </c>
      <c r="R5" s="177" t="s">
        <v>22</v>
      </c>
      <c r="S5" s="11" t="s">
        <v>23</v>
      </c>
      <c r="T5" s="177" t="s">
        <v>22</v>
      </c>
      <c r="U5" s="199" t="s">
        <v>23</v>
      </c>
      <c r="V5" s="134" t="s">
        <v>22</v>
      </c>
    </row>
    <row r="6" spans="1:23" s="45" customFormat="1" ht="20" customHeight="1">
      <c r="A6" s="373" t="s">
        <v>40</v>
      </c>
      <c r="B6" s="374"/>
      <c r="C6" s="158">
        <f>SUM('Zusammenzug Woche 2021'!C11)</f>
        <v>19497.900000000001</v>
      </c>
      <c r="D6" s="97">
        <f>SUM('Zusammenzug Woche 2021'!D11)</f>
        <v>64999.999890000006</v>
      </c>
      <c r="E6" s="158">
        <f>SUM('Zusammenzug Woche 2021'!E11)</f>
        <v>0</v>
      </c>
      <c r="F6" s="97">
        <f>SUM('Zusammenzug Woche 2021'!F11)</f>
        <v>899.99974999999995</v>
      </c>
      <c r="G6" s="158">
        <f>SUM('Zusammenzug Woche 2021'!G11)</f>
        <v>0</v>
      </c>
      <c r="H6" s="97">
        <f>SUM('Zusammenzug Woche 2021'!H11)</f>
        <v>1749.9995999999999</v>
      </c>
      <c r="I6" s="158">
        <f>SUM('Zusammenzug Woche 2021'!I11)</f>
        <v>0</v>
      </c>
      <c r="J6" s="97">
        <f>SUM('Zusammenzug Woche 2021'!J11)</f>
        <v>0</v>
      </c>
      <c r="K6" s="158">
        <f>SUM('Zusammenzug Woche 2021'!K11)</f>
        <v>0</v>
      </c>
      <c r="L6" s="97">
        <f>SUM('Zusammenzug Woche 2021'!L11)</f>
        <v>9499.9995999999992</v>
      </c>
      <c r="M6" s="158">
        <f>SUM('Zusammenzug Woche 2021'!M11)</f>
        <v>1972.9</v>
      </c>
      <c r="N6" s="97">
        <f>SUM('Zusammenzug Woche 2021'!N11)</f>
        <v>4249.9977000000008</v>
      </c>
      <c r="O6" s="158">
        <f>SUM('Zusammenzug Woche 2021'!O11)</f>
        <v>32608.9</v>
      </c>
      <c r="P6" s="97">
        <f>SUM('Zusammenzug Woche 2021'!P11)</f>
        <v>11949.997799999999</v>
      </c>
      <c r="Q6" s="158">
        <f>SUM('Zusammenzug Woche 2021'!Q11)</f>
        <v>54079.700000000004</v>
      </c>
      <c r="R6" s="97">
        <f>SUM('Zusammenzug Woche 2021'!R11)</f>
        <v>93349.994340000005</v>
      </c>
      <c r="S6" s="158">
        <f>SUM('Zusammenzug Woche 2021'!S11)</f>
        <v>0</v>
      </c>
      <c r="T6" s="97">
        <f>SUM('Zusammenzug Woche 2021'!T11)</f>
        <v>0</v>
      </c>
      <c r="U6" s="144">
        <f>SUM('Zusammenzug Woche 2021'!U11)</f>
        <v>54079.700000000004</v>
      </c>
      <c r="V6" s="200">
        <f>SUM('Zusammenzug Woche 2021'!V11)</f>
        <v>93349.994340000005</v>
      </c>
      <c r="W6" s="342"/>
    </row>
    <row r="7" spans="1:23" s="45" customFormat="1" ht="20" customHeight="1">
      <c r="A7" s="373" t="s">
        <v>45</v>
      </c>
      <c r="B7" s="374"/>
      <c r="C7" s="158">
        <f>SUM('Zusammenzug Woche 2021'!C16)</f>
        <v>6376.7000000000007</v>
      </c>
      <c r="D7" s="97">
        <f>SUM('Zusammenzug Woche 2021'!D16)</f>
        <v>7000</v>
      </c>
      <c r="E7" s="158">
        <f>SUM('Zusammenzug Woche 2021'!E16)</f>
        <v>0</v>
      </c>
      <c r="F7" s="97">
        <f>SUM('Zusammenzug Woche 2021'!F16)</f>
        <v>999.99997999999982</v>
      </c>
      <c r="G7" s="158">
        <f>SUM('Zusammenzug Woche 2021'!G16)</f>
        <v>0</v>
      </c>
      <c r="H7" s="97">
        <f>SUM('Zusammenzug Woche 2021'!H16)</f>
        <v>999.99997999999982</v>
      </c>
      <c r="I7" s="158">
        <f>SUM('Zusammenzug Woche 2021'!I16)</f>
        <v>0</v>
      </c>
      <c r="J7" s="97">
        <f>SUM('Zusammenzug Woche 2021'!J16)</f>
        <v>0</v>
      </c>
      <c r="K7" s="158">
        <f>SUM('Zusammenzug Woche 2021'!K16)</f>
        <v>378.8</v>
      </c>
      <c r="L7" s="97">
        <f>SUM('Zusammenzug Woche 2021'!L16)</f>
        <v>3999.9999900000003</v>
      </c>
      <c r="M7" s="158">
        <f>SUM('Zusammenzug Woche 2021'!M16)</f>
        <v>1302.7</v>
      </c>
      <c r="N7" s="97">
        <f>SUM('Zusammenzug Woche 2021'!N16)</f>
        <v>3999.9999900000003</v>
      </c>
      <c r="O7" s="158">
        <f>SUM('Zusammenzug Woche 2021'!O16)</f>
        <v>7326.42</v>
      </c>
      <c r="P7" s="97">
        <f>SUM('Zusammenzug Woche 2021'!P16)</f>
        <v>5304.9999799999996</v>
      </c>
      <c r="Q7" s="158">
        <f>SUM('Zusammenzug Woche 2021'!Q16)</f>
        <v>15384.62</v>
      </c>
      <c r="R7" s="97">
        <f>SUM('Zusammenzug Woche 2021'!R16)</f>
        <v>22304.999920000002</v>
      </c>
      <c r="S7" s="158">
        <f>SUM('Zusammenzug Woche 2021'!S16)</f>
        <v>0</v>
      </c>
      <c r="T7" s="97">
        <f>SUM('Zusammenzug Woche 2021'!T16)</f>
        <v>0</v>
      </c>
      <c r="U7" s="144">
        <f>SUM('Zusammenzug Woche 2021'!U16)</f>
        <v>15384.62</v>
      </c>
      <c r="V7" s="200">
        <f>SUM('Zusammenzug Woche 2021'!V16)</f>
        <v>22304.999920000002</v>
      </c>
      <c r="W7" s="342"/>
    </row>
    <row r="8" spans="1:23" s="45" customFormat="1" ht="20" customHeight="1">
      <c r="A8" s="373" t="s">
        <v>51</v>
      </c>
      <c r="B8" s="374"/>
      <c r="C8" s="158">
        <f>SUM('Zusammenzug Woche 2021'!C22)</f>
        <v>42299.1</v>
      </c>
      <c r="D8" s="97">
        <f>SUM('Zusammenzug Woche 2021'!D22)</f>
        <v>139999.99992999999</v>
      </c>
      <c r="E8" s="158">
        <f>SUM('Zusammenzug Woche 2021'!E22)</f>
        <v>153.30000000000001</v>
      </c>
      <c r="F8" s="97">
        <f>SUM('Zusammenzug Woche 2021'!F22)</f>
        <v>34999.999750000003</v>
      </c>
      <c r="G8" s="158">
        <f>SUM('Zusammenzug Woche 2021'!G22)</f>
        <v>481.6</v>
      </c>
      <c r="H8" s="97">
        <f>SUM('Zusammenzug Woche 2021'!H22)</f>
        <v>14999.999760000002</v>
      </c>
      <c r="I8" s="158">
        <f>SUM('Zusammenzug Woche 2021'!I22)</f>
        <v>0</v>
      </c>
      <c r="J8" s="97">
        <f>SUM('Zusammenzug Woche 2021'!J22)</f>
        <v>0</v>
      </c>
      <c r="K8" s="158">
        <f>SUM('Zusammenzug Woche 2021'!K22)</f>
        <v>7049.4999999999991</v>
      </c>
      <c r="L8" s="97">
        <f>SUM('Zusammenzug Woche 2021'!L22)</f>
        <v>29999.999985000002</v>
      </c>
      <c r="M8" s="158">
        <f>SUM('Zusammenzug Woche 2021'!M22)</f>
        <v>10619.3</v>
      </c>
      <c r="N8" s="97">
        <f>SUM('Zusammenzug Woche 2021'!N22)</f>
        <v>19999.99999</v>
      </c>
      <c r="O8" s="158">
        <f>SUM('Zusammenzug Woche 2021'!O22)</f>
        <v>69619.25</v>
      </c>
      <c r="P8" s="97">
        <f>SUM('Zusammenzug Woche 2021'!P22)</f>
        <v>29379.999985000002</v>
      </c>
      <c r="Q8" s="158">
        <f>SUM('Zusammenzug Woche 2021'!Q22)</f>
        <v>130222.05000000002</v>
      </c>
      <c r="R8" s="97">
        <f>SUM('Zusammenzug Woche 2021'!R22)</f>
        <v>269379.99940000003</v>
      </c>
      <c r="S8" s="158">
        <f>SUM('Zusammenzug Woche 2021'!S22)</f>
        <v>0</v>
      </c>
      <c r="T8" s="97">
        <f>SUM('Zusammenzug Woche 2021'!T22)</f>
        <v>0</v>
      </c>
      <c r="U8" s="144">
        <f>SUM('Zusammenzug Woche 2021'!U22)</f>
        <v>130222.05000000002</v>
      </c>
      <c r="V8" s="200">
        <f>SUM('Zusammenzug Woche 2021'!V22)</f>
        <v>269379.99940000003</v>
      </c>
      <c r="W8" s="342"/>
    </row>
    <row r="9" spans="1:23" s="45" customFormat="1" ht="20" customHeight="1">
      <c r="A9" s="373" t="s">
        <v>56</v>
      </c>
      <c r="B9" s="374"/>
      <c r="C9" s="158">
        <f>SUM('Zusammenzug Woche 2021'!C28)</f>
        <v>67295.5</v>
      </c>
      <c r="D9" s="97">
        <f>SUM('Zusammenzug Woche 2021'!D28)</f>
        <v>150000</v>
      </c>
      <c r="E9" s="158">
        <f>SUM('Zusammenzug Woche 2021'!E28)</f>
        <v>72426.5</v>
      </c>
      <c r="F9" s="97">
        <f>SUM('Zusammenzug Woche 2021'!F28)</f>
        <v>79999.999799999991</v>
      </c>
      <c r="G9" s="158">
        <f>SUM('Zusammenzug Woche 2021'!G28)</f>
        <v>13038.400000000001</v>
      </c>
      <c r="H9" s="97">
        <f>SUM('Zusammenzug Woche 2021'!H28)</f>
        <v>24999.999900000003</v>
      </c>
      <c r="I9" s="158">
        <f>SUM('Zusammenzug Woche 2021'!I28)</f>
        <v>0</v>
      </c>
      <c r="J9" s="97">
        <f>SUM('Zusammenzug Woche 2021'!J28)</f>
        <v>0</v>
      </c>
      <c r="K9" s="158">
        <f>SUM('Zusammenzug Woche 2021'!K28)</f>
        <v>10825.2</v>
      </c>
      <c r="L9" s="97">
        <f>SUM('Zusammenzug Woche 2021'!L28)</f>
        <v>64999.999799999983</v>
      </c>
      <c r="M9" s="158">
        <f>SUM('Zusammenzug Woche 2021'!M28)</f>
        <v>20073</v>
      </c>
      <c r="N9" s="97">
        <f>SUM('Zusammenzug Woche 2021'!N28)</f>
        <v>30000</v>
      </c>
      <c r="O9" s="158">
        <f>SUM('Zusammenzug Woche 2021'!O28)</f>
        <v>119108.9</v>
      </c>
      <c r="P9" s="97">
        <f>SUM('Zusammenzug Woche 2021'!P28)</f>
        <v>58749.999899999995</v>
      </c>
      <c r="Q9" s="158">
        <f>SUM('Zusammenzug Woche 2021'!Q28)</f>
        <v>302767.5</v>
      </c>
      <c r="R9" s="97">
        <f>SUM('Zusammenzug Woche 2021'!R28)</f>
        <v>408749.99939999991</v>
      </c>
      <c r="S9" s="158">
        <f>SUM('Zusammenzug Woche 2021'!S28)</f>
        <v>0</v>
      </c>
      <c r="T9" s="97">
        <f>SUM('Zusammenzug Woche 2021'!T28)</f>
        <v>1999.9997999999998</v>
      </c>
      <c r="U9" s="144">
        <f>SUM('Zusammenzug Woche 2021'!U28)</f>
        <v>302767.5</v>
      </c>
      <c r="V9" s="200">
        <f>SUM('Zusammenzug Woche 2021'!V28)</f>
        <v>410749.99919999996</v>
      </c>
      <c r="W9" s="342"/>
    </row>
    <row r="10" spans="1:23" s="45" customFormat="1" ht="20" customHeight="1">
      <c r="A10" s="373" t="s">
        <v>61</v>
      </c>
      <c r="B10" s="374"/>
      <c r="C10" s="158">
        <f>SUM('Zusammenzug Woche 2021'!C35)</f>
        <v>70003.600000000006</v>
      </c>
      <c r="D10" s="97">
        <f>SUM('Zusammenzug Woche 2021'!D35)</f>
        <v>114999.999989</v>
      </c>
      <c r="E10" s="158">
        <f>SUM('Zusammenzug Woche 2021'!E35)</f>
        <v>151248</v>
      </c>
      <c r="F10" s="97">
        <f>SUM('Zusammenzug Woche 2021'!F35)</f>
        <v>164999.99984</v>
      </c>
      <c r="G10" s="158">
        <f>SUM('Zusammenzug Woche 2021'!G35)</f>
        <v>17636</v>
      </c>
      <c r="H10" s="97">
        <f>SUM('Zusammenzug Woche 2021'!H35)</f>
        <v>34999.999998000007</v>
      </c>
      <c r="I10" s="158">
        <f>SUM('Zusammenzug Woche 2021'!I35)</f>
        <v>150</v>
      </c>
      <c r="J10" s="97">
        <f>SUM('Zusammenzug Woche 2021'!J35)</f>
        <v>11599.999988000001</v>
      </c>
      <c r="K10" s="158">
        <f>SUM('Zusammenzug Woche 2021'!K35)</f>
        <v>14280.5</v>
      </c>
      <c r="L10" s="97">
        <f>SUM('Zusammenzug Woche 2021'!L35)</f>
        <v>90999.999970000004</v>
      </c>
      <c r="M10" s="158">
        <f>SUM('Zusammenzug Woche 2021'!M35)</f>
        <v>2225.2000000000003</v>
      </c>
      <c r="N10" s="97">
        <f>SUM('Zusammenzug Woche 2021'!N35)</f>
        <v>34999.999998000007</v>
      </c>
      <c r="O10" s="158">
        <f>SUM('Zusammenzug Woche 2021'!O35)</f>
        <v>142850.07999999999</v>
      </c>
      <c r="P10" s="97">
        <f>SUM('Zusammenzug Woche 2021'!P35)</f>
        <v>89999.999985999995</v>
      </c>
      <c r="Q10" s="158">
        <f>SUM('Zusammenzug Woche 2021'!Q35)</f>
        <v>398393.38</v>
      </c>
      <c r="R10" s="97">
        <f>SUM('Zusammenzug Woche 2021'!R35)</f>
        <v>542599.99976899975</v>
      </c>
      <c r="S10" s="158">
        <f>SUM('Zusammenzug Woche 2021'!S35)</f>
        <v>9558.3000000000011</v>
      </c>
      <c r="T10" s="97">
        <f>SUM('Zusammenzug Woche 2021'!T35)</f>
        <v>29999.999985000002</v>
      </c>
      <c r="U10" s="144">
        <f>SUM('Zusammenzug Woche 2021'!U35)</f>
        <v>407951.68</v>
      </c>
      <c r="V10" s="200">
        <f>SUM('Zusammenzug Woche 2021'!V35)</f>
        <v>572599.99975399987</v>
      </c>
      <c r="W10" s="342"/>
    </row>
    <row r="11" spans="1:23" s="45" customFormat="1" ht="20" customHeight="1" thickBot="1">
      <c r="A11" s="375" t="s">
        <v>67</v>
      </c>
      <c r="B11" s="376"/>
      <c r="C11" s="178">
        <f>'06_21'!C40</f>
        <v>88729.7</v>
      </c>
      <c r="D11" s="198">
        <f>'06_21'!D40</f>
        <v>84999.999981000001</v>
      </c>
      <c r="E11" s="178">
        <f>'06_21'!E40</f>
        <v>270969</v>
      </c>
      <c r="F11" s="198">
        <f>'06_21'!F40</f>
        <v>259999.99997999996</v>
      </c>
      <c r="G11" s="178">
        <f>'06_21'!G40</f>
        <v>30298.2</v>
      </c>
      <c r="H11" s="198">
        <f>'06_21'!H40</f>
        <v>49999.999980000008</v>
      </c>
      <c r="I11" s="178">
        <f>'06_21'!I40</f>
        <v>6526.8</v>
      </c>
      <c r="J11" s="198">
        <f>'06_21'!J40</f>
        <v>29799.999990000004</v>
      </c>
      <c r="K11" s="178">
        <f>'06_21'!K40</f>
        <v>55516.2</v>
      </c>
      <c r="L11" s="198">
        <f>'06_21'!L40</f>
        <v>77599.999980000008</v>
      </c>
      <c r="M11" s="178">
        <f>'06_21'!M40</f>
        <v>19674.900000000001</v>
      </c>
      <c r="N11" s="198">
        <f>'06_21'!N40</f>
        <v>33000</v>
      </c>
      <c r="O11" s="178">
        <f>'06_21'!O40</f>
        <v>126322.82</v>
      </c>
      <c r="P11" s="198">
        <f>'06_21'!P40</f>
        <v>111399.99999000001</v>
      </c>
      <c r="Q11" s="178">
        <f>'06_21'!Q40</f>
        <v>598037.62000000011</v>
      </c>
      <c r="R11" s="198">
        <f>'06_21'!R40</f>
        <v>646799.99990100006</v>
      </c>
      <c r="S11" s="178">
        <f>'06_21'!S40</f>
        <v>63470.2</v>
      </c>
      <c r="T11" s="198">
        <f>'06_21'!T40</f>
        <v>60000</v>
      </c>
      <c r="U11" s="197">
        <f>'06_21'!U40</f>
        <v>661507.81999999995</v>
      </c>
      <c r="V11" s="201">
        <f>'06_21'!V40</f>
        <v>706799.99990100006</v>
      </c>
      <c r="W11" s="342"/>
    </row>
    <row r="12" spans="1:23" s="45" customFormat="1" ht="20" customHeight="1">
      <c r="A12" s="373" t="s">
        <v>74</v>
      </c>
      <c r="B12" s="374"/>
      <c r="C12" s="158">
        <f>SUM('Zusammenzug Woche 2021'!C57)</f>
        <v>116898.3</v>
      </c>
      <c r="D12" s="97">
        <f>SUM('Zusammenzug Woche 2021'!D57)</f>
        <v>89999.999985999995</v>
      </c>
      <c r="E12" s="158">
        <f>SUM('Zusammenzug Woche 2021'!E57)</f>
        <v>254315</v>
      </c>
      <c r="F12" s="97">
        <f>SUM('Zusammenzug Woche 2021'!F57)</f>
        <v>319999.99999500002</v>
      </c>
      <c r="G12" s="158">
        <f>SUM('Zusammenzug Woche 2021'!G57)</f>
        <v>32576.2</v>
      </c>
      <c r="H12" s="97">
        <f>SUM('Zusammenzug Woche 2021'!H57)</f>
        <v>49999.999974999999</v>
      </c>
      <c r="I12" s="158">
        <f>SUM('Zusammenzug Woche 2021'!I57)</f>
        <v>10978.1</v>
      </c>
      <c r="J12" s="97">
        <f>SUM('Zusammenzug Woche 2021'!J57)</f>
        <v>19999.99999</v>
      </c>
      <c r="K12" s="158">
        <f>SUM('Zusammenzug Woche 2021'!K57)</f>
        <v>114326.2</v>
      </c>
      <c r="L12" s="97">
        <f>SUM('Zusammenzug Woche 2021'!L57)</f>
        <v>94399.999989999982</v>
      </c>
      <c r="M12" s="158">
        <f>SUM('Zusammenzug Woche 2021'!M57)</f>
        <v>6609.7</v>
      </c>
      <c r="N12" s="97">
        <f>SUM('Zusammenzug Woche 2021'!N57)</f>
        <v>11999.999994</v>
      </c>
      <c r="O12" s="158">
        <f>SUM('Zusammenzug Woche 2021'!O57)</f>
        <v>155565.70000000001</v>
      </c>
      <c r="P12" s="97">
        <f>SUM('Zusammenzug Woche 2021'!P57)</f>
        <v>137499.99997</v>
      </c>
      <c r="Q12" s="158">
        <f>SUM('Zusammenzug Woche 2021'!Q57)</f>
        <v>691269.20000000007</v>
      </c>
      <c r="R12" s="97">
        <f>SUM('Zusammenzug Woche 2021'!R57)</f>
        <v>723899.99990000005</v>
      </c>
      <c r="S12" s="158">
        <f>SUM('Zusammenzug Woche 2021'!S57)</f>
        <v>39739.199999999997</v>
      </c>
      <c r="T12" s="97">
        <f>SUM('Zusammenzug Woche 2021'!T57)</f>
        <v>74999.999977999993</v>
      </c>
      <c r="U12" s="144">
        <f>SUM('Zusammenzug Woche 2021'!U57)</f>
        <v>731008.39999999991</v>
      </c>
      <c r="V12" s="200">
        <f>SUM('Zusammenzug Woche 2021'!V57)</f>
        <v>798899.999878</v>
      </c>
      <c r="W12" s="342"/>
    </row>
    <row r="13" spans="1:23" s="45" customFormat="1" ht="20" customHeight="1">
      <c r="A13" s="373" t="s">
        <v>80</v>
      </c>
      <c r="B13" s="374"/>
      <c r="C13" s="158">
        <f>SUM('Zusammenzug Woche 2021'!C64)</f>
        <v>125187.05</v>
      </c>
      <c r="D13" s="97">
        <f>SUM('Zusammenzug Woche 2021'!D64)</f>
        <v>89999.999800000005</v>
      </c>
      <c r="E13" s="158">
        <f>SUM('Zusammenzug Woche 2021'!E64)</f>
        <v>244769.7</v>
      </c>
      <c r="F13" s="97">
        <f>SUM('Zusammenzug Woche 2021'!F64)</f>
        <v>314999.99992000003</v>
      </c>
      <c r="G13" s="158">
        <f>SUM('Zusammenzug Woche 2021'!G64)</f>
        <v>30044</v>
      </c>
      <c r="H13" s="97">
        <f>SUM('Zusammenzug Woche 2021'!H64)</f>
        <v>49999.999819999997</v>
      </c>
      <c r="I13" s="158">
        <f>SUM('Zusammenzug Woche 2021'!I64)</f>
        <v>34201</v>
      </c>
      <c r="J13" s="97">
        <f>SUM('Zusammenzug Woche 2021'!J64)</f>
        <v>24999.999600000003</v>
      </c>
      <c r="K13" s="158">
        <f>SUM('Zusammenzug Woche 2021'!K64)</f>
        <v>119647.4</v>
      </c>
      <c r="L13" s="97">
        <f>SUM('Zusammenzug Woche 2021'!L64)</f>
        <v>91599.999699999986</v>
      </c>
      <c r="M13" s="158">
        <f>SUM('Zusammenzug Woche 2021'!M64)</f>
        <v>22782.400000000001</v>
      </c>
      <c r="N13" s="97">
        <f>SUM('Zusammenzug Woche 2021'!N64)</f>
        <v>23999.999740000003</v>
      </c>
      <c r="O13" s="158">
        <f>SUM('Zusammenzug Woche 2021'!O64)</f>
        <v>155993.90000000002</v>
      </c>
      <c r="P13" s="97">
        <f>SUM('Zusammenzug Woche 2021'!P64)</f>
        <v>127599.99993000002</v>
      </c>
      <c r="Q13" s="158">
        <f>SUM('Zusammenzug Woche 2021'!Q64)</f>
        <v>732625.45</v>
      </c>
      <c r="R13" s="97">
        <f>SUM('Zusammenzug Woche 2021'!R64)</f>
        <v>723199.99850999995</v>
      </c>
      <c r="S13" s="158">
        <f>SUM('Zusammenzug Woche 2021'!S64)</f>
        <v>49655.000000000007</v>
      </c>
      <c r="T13" s="97">
        <f>SUM('Zusammenzug Woche 2021'!T64)</f>
        <v>74999.998800000016</v>
      </c>
      <c r="U13" s="144">
        <f>SUM('Zusammenzug Woche 2021'!U64)</f>
        <v>782280.45000000007</v>
      </c>
      <c r="V13" s="200">
        <f>SUM('Zusammenzug Woche 2021'!V64)</f>
        <v>798199.99731000001</v>
      </c>
      <c r="W13" s="342"/>
    </row>
    <row r="14" spans="1:23" s="45" customFormat="1" ht="20" customHeight="1">
      <c r="A14" s="373" t="s">
        <v>85</v>
      </c>
      <c r="B14" s="374"/>
      <c r="C14" s="158">
        <f>SUM('Zusammenzug Woche 2021'!C70)</f>
        <v>103028.40000000001</v>
      </c>
      <c r="D14" s="97">
        <f>SUM('Zusammenzug Woche 2021'!D70)</f>
        <v>150000</v>
      </c>
      <c r="E14" s="158">
        <f>SUM('Zusammenzug Woche 2021'!E70)</f>
        <v>226467.29999999996</v>
      </c>
      <c r="F14" s="97">
        <f>SUM('Zusammenzug Woche 2021'!F70)</f>
        <v>150000</v>
      </c>
      <c r="G14" s="158">
        <f>SUM('Zusammenzug Woche 2021'!G70)</f>
        <v>26848.5</v>
      </c>
      <c r="H14" s="97">
        <f>SUM('Zusammenzug Woche 2021'!H70)</f>
        <v>24999.999900000006</v>
      </c>
      <c r="I14" s="158">
        <f>SUM('Zusammenzug Woche 2021'!I70)</f>
        <v>18516</v>
      </c>
      <c r="J14" s="97">
        <f>SUM('Zusammenzug Woche 2021'!J70)</f>
        <v>30000</v>
      </c>
      <c r="K14" s="158">
        <f>SUM('Zusammenzug Woche 2021'!K70)</f>
        <v>78114.900000000009</v>
      </c>
      <c r="L14" s="97">
        <f>SUM('Zusammenzug Woche 2021'!L70)</f>
        <v>90000</v>
      </c>
      <c r="M14" s="158">
        <f>SUM('Zusammenzug Woche 2021'!M70)</f>
        <v>37092.600000000006</v>
      </c>
      <c r="N14" s="97">
        <f>SUM('Zusammenzug Woche 2021'!N70)</f>
        <v>24999.999900000006</v>
      </c>
      <c r="O14" s="158">
        <f>SUM('Zusammenzug Woche 2021'!O70)</f>
        <v>115841.4</v>
      </c>
      <c r="P14" s="97">
        <f>SUM('Zusammenzug Woche 2021'!P70)</f>
        <v>98599.999799999976</v>
      </c>
      <c r="Q14" s="158">
        <f>SUM('Zusammenzug Woche 2021'!Q70)</f>
        <v>605909.10000000009</v>
      </c>
      <c r="R14" s="97">
        <f>SUM('Zusammenzug Woche 2021'!R70)</f>
        <v>568599.99959999998</v>
      </c>
      <c r="S14" s="158">
        <f>SUM('Zusammenzug Woche 2021'!S70)</f>
        <v>26278.499999999996</v>
      </c>
      <c r="T14" s="97">
        <f>SUM('Zusammenzug Woche 2021'!T70)</f>
        <v>15000</v>
      </c>
      <c r="U14" s="144">
        <f>SUM('Zusammenzug Woche 2021'!U70)</f>
        <v>632187.60000000009</v>
      </c>
      <c r="V14" s="200">
        <f>SUM('Zusammenzug Woche 2021'!V70)</f>
        <v>583599.99959999998</v>
      </c>
      <c r="W14" s="342"/>
    </row>
    <row r="15" spans="1:23" s="45" customFormat="1" ht="20" customHeight="1">
      <c r="A15" s="373" t="s">
        <v>90</v>
      </c>
      <c r="B15" s="374"/>
      <c r="C15" s="158">
        <f>SUM('Zusammenzug Woche 2021'!C76)</f>
        <v>165886.90000000002</v>
      </c>
      <c r="D15" s="97">
        <f>SUM('Zusammenzug Woche 2021'!D76)</f>
        <v>134999.99970000001</v>
      </c>
      <c r="E15" s="158">
        <f>SUM('Zusammenzug Woche 2021'!E76)</f>
        <v>57480</v>
      </c>
      <c r="F15" s="97">
        <f>SUM('Zusammenzug Woche 2021'!F76)</f>
        <v>49999.999974999999</v>
      </c>
      <c r="G15" s="158">
        <f>SUM('Zusammenzug Woche 2021'!G76)</f>
        <v>11083.7</v>
      </c>
      <c r="H15" s="97">
        <f>SUM('Zusammenzug Woche 2021'!H76)</f>
        <v>14999.999998700003</v>
      </c>
      <c r="I15" s="158">
        <f>SUM('Zusammenzug Woche 2021'!I76)</f>
        <v>10152.700000000001</v>
      </c>
      <c r="J15" s="97">
        <f>SUM('Zusammenzug Woche 2021'!J76)</f>
        <v>0</v>
      </c>
      <c r="K15" s="158">
        <f>SUM('Zusammenzug Woche 2021'!K76)</f>
        <v>83111.199999999997</v>
      </c>
      <c r="L15" s="97">
        <f>SUM('Zusammenzug Woche 2021'!L76)</f>
        <v>49999.999974999999</v>
      </c>
      <c r="M15" s="158">
        <f>SUM('Zusammenzug Woche 2021'!M76)</f>
        <v>19476.7</v>
      </c>
      <c r="N15" s="97">
        <f>SUM('Zusammenzug Woche 2021'!N76)</f>
        <v>24999.999971999998</v>
      </c>
      <c r="O15" s="158">
        <f>SUM('Zusammenzug Woche 2021'!O76)</f>
        <v>92491.32</v>
      </c>
      <c r="P15" s="97">
        <f>SUM('Zusammenzug Woche 2021'!P76)</f>
        <v>56549.999987999996</v>
      </c>
      <c r="Q15" s="158">
        <f>SUM('Zusammenzug Woche 2021'!Q76)</f>
        <v>439782.52</v>
      </c>
      <c r="R15" s="97">
        <f>SUM('Zusammenzug Woche 2021'!R76)</f>
        <v>331549.99960869999</v>
      </c>
      <c r="S15" s="158">
        <v>725.3</v>
      </c>
      <c r="T15" s="97">
        <f>SUM('Zusammenzug Woche 2021'!T76)</f>
        <v>0</v>
      </c>
      <c r="U15" s="144">
        <f>SUM('Zusammenzug Woche 2021'!U76)</f>
        <v>440507.81999999995</v>
      </c>
      <c r="V15" s="200">
        <f>SUM('Zusammenzug Woche 2021'!V76)</f>
        <v>331549.99960869999</v>
      </c>
      <c r="W15" s="342"/>
    </row>
    <row r="16" spans="1:23" s="45" customFormat="1" ht="20" customHeight="1">
      <c r="A16" s="373" t="s">
        <v>96</v>
      </c>
      <c r="B16" s="374"/>
      <c r="C16" s="158">
        <f>SUM('Zusammenzug Woche 2021'!C82)</f>
        <v>139116.69999999998</v>
      </c>
      <c r="D16" s="97">
        <f>SUM('Zusammenzug Woche 2021'!D82)</f>
        <v>135000</v>
      </c>
      <c r="E16" s="158">
        <f>SUM('Zusammenzug Woche 2021'!E82)</f>
        <v>3731.9</v>
      </c>
      <c r="F16" s="97">
        <f>SUM('Zusammenzug Woche 2021'!F82)</f>
        <v>4999.9997999999996</v>
      </c>
      <c r="G16" s="158">
        <f>SUM('Zusammenzug Woche 2021'!G82)</f>
        <v>1223.3</v>
      </c>
      <c r="H16" s="97">
        <f>SUM('Zusammenzug Woche 2021'!H82)</f>
        <v>1999.9997999999996</v>
      </c>
      <c r="I16" s="158">
        <f>SUM('Zusammenzug Woche 2021'!I82)</f>
        <v>0</v>
      </c>
      <c r="J16" s="97">
        <f>SUM('Zusammenzug Woche 2021'!J82)</f>
        <v>0</v>
      </c>
      <c r="K16" s="158">
        <f>SUM('Zusammenzug Woche 2021'!K82)</f>
        <v>41262.85</v>
      </c>
      <c r="L16" s="97">
        <f>SUM('Zusammenzug Woche 2021'!L82)</f>
        <v>45000</v>
      </c>
      <c r="M16" s="158">
        <f>SUM('Zusammenzug Woche 2021'!M82)</f>
        <v>41572.15</v>
      </c>
      <c r="N16" s="97">
        <f>SUM('Zusammenzug Woche 2021'!N82)</f>
        <v>45000</v>
      </c>
      <c r="O16" s="158">
        <f>SUM('Zusammenzug Woche 2021'!O82)</f>
        <v>48377.350000000006</v>
      </c>
      <c r="P16" s="97">
        <f>SUM('Zusammenzug Woche 2021'!P82)</f>
        <v>56449.999800000005</v>
      </c>
      <c r="Q16" s="158">
        <f>SUM('Zusammenzug Woche 2021'!Q82)</f>
        <v>275284.25</v>
      </c>
      <c r="R16" s="97">
        <f>SUM('Zusammenzug Woche 2021'!R82)</f>
        <v>288449.99940000003</v>
      </c>
      <c r="S16" s="158">
        <f>SUM('Zusammenzug Woche 2021'!S82)</f>
        <v>0</v>
      </c>
      <c r="T16" s="97">
        <f>SUM('Zusammenzug Woche 2021'!T82)</f>
        <v>0</v>
      </c>
      <c r="U16" s="144">
        <f>SUM('Zusammenzug Woche 2021'!U82)</f>
        <v>275284.25</v>
      </c>
      <c r="V16" s="200">
        <f>SUM('Zusammenzug Woche 2021'!V82)</f>
        <v>288449.99940000003</v>
      </c>
      <c r="W16" s="342"/>
    </row>
    <row r="17" spans="1:23" s="45" customFormat="1" ht="20" customHeight="1" thickBot="1">
      <c r="A17" s="375" t="s">
        <v>101</v>
      </c>
      <c r="B17" s="376"/>
      <c r="C17" s="178">
        <f>SUM('Zusammenzug Woche 2021'!C88)</f>
        <v>140755.05000000002</v>
      </c>
      <c r="D17" s="198">
        <f>SUM('Zusammenzug Woche 2021'!D88)</f>
        <v>149999.99977000002</v>
      </c>
      <c r="E17" s="178">
        <f>SUM('Zusammenzug Woche 2021'!E88)</f>
        <v>1752.8000000000002</v>
      </c>
      <c r="F17" s="198">
        <f>SUM('Zusammenzug Woche 2021'!F88)</f>
        <v>999.99986000000001</v>
      </c>
      <c r="G17" s="178">
        <f>SUM('Zusammenzug Woche 2021'!G88)</f>
        <v>281.2</v>
      </c>
      <c r="H17" s="198">
        <f>SUM('Zusammenzug Woche 2021'!H88)</f>
        <v>999.99986000000001</v>
      </c>
      <c r="I17" s="178">
        <f>SUM('Zusammenzug Woche 2021'!I88)</f>
        <v>0</v>
      </c>
      <c r="J17" s="198">
        <f>SUM('Zusammenzug Woche 2021'!J88)</f>
        <v>0</v>
      </c>
      <c r="K17" s="178">
        <f>SUM('Zusammenzug Woche 2021'!K88)</f>
        <v>50602.299999999996</v>
      </c>
      <c r="L17" s="198">
        <f>SUM('Zusammenzug Woche 2021'!L88)</f>
        <v>58999.999799999998</v>
      </c>
      <c r="M17" s="178">
        <f>SUM('Zusammenzug Woche 2021'!M88)</f>
        <v>10170</v>
      </c>
      <c r="N17" s="198">
        <f>SUM('Zusammenzug Woche 2021'!N88)</f>
        <v>14999.999760000002</v>
      </c>
      <c r="O17" s="178">
        <f>SUM('Zusammenzug Woche 2021'!O88)</f>
        <v>43114.65</v>
      </c>
      <c r="P17" s="198">
        <f>SUM('Zusammenzug Woche 2021'!P88)</f>
        <v>45399.999999</v>
      </c>
      <c r="Q17" s="178">
        <f>SUM('Zusammenzug Woche 2021'!Q88)</f>
        <v>246676</v>
      </c>
      <c r="R17" s="198">
        <f>SUM('Zusammenzug Woche 2021'!R88)</f>
        <v>271399.99904899998</v>
      </c>
      <c r="S17" s="178">
        <f>SUM('Zusammenzug Woche 2021'!S88)</f>
        <v>0</v>
      </c>
      <c r="T17" s="198">
        <f>SUM('Zusammenzug Woche 2021'!T88)</f>
        <v>0</v>
      </c>
      <c r="U17" s="197">
        <f>SUM('Zusammenzug Woche 2021'!U88)</f>
        <v>246676</v>
      </c>
      <c r="V17" s="201">
        <f>SUM('Zusammenzug Woche 2021'!V88)</f>
        <v>271399.99904899998</v>
      </c>
      <c r="W17" s="342"/>
    </row>
    <row r="18" spans="1:23" ht="20" customHeight="1">
      <c r="A18" s="69" t="s">
        <v>17</v>
      </c>
      <c r="B18" s="68"/>
      <c r="C18" s="142">
        <f>SUM(C6:C17)</f>
        <v>1085074.8999999999</v>
      </c>
      <c r="D18" s="142">
        <f t="shared" ref="D18:T18" si="0">SUM(D6:D17)</f>
        <v>1311999.9990460002</v>
      </c>
      <c r="E18" s="142">
        <f t="shared" si="0"/>
        <v>1283313.5</v>
      </c>
      <c r="F18" s="142">
        <f t="shared" si="0"/>
        <v>1382899.9986500002</v>
      </c>
      <c r="G18" s="142">
        <f t="shared" si="0"/>
        <v>163511.1</v>
      </c>
      <c r="H18" s="142">
        <f t="shared" si="0"/>
        <v>270749.99857170001</v>
      </c>
      <c r="I18" s="142">
        <f t="shared" si="0"/>
        <v>80524.599999999991</v>
      </c>
      <c r="J18" s="142">
        <f t="shared" si="0"/>
        <v>116399.999568</v>
      </c>
      <c r="K18" s="142">
        <f t="shared" si="0"/>
        <v>575115.05000000005</v>
      </c>
      <c r="L18" s="142">
        <f t="shared" si="0"/>
        <v>707099.99878999998</v>
      </c>
      <c r="M18" s="142">
        <f t="shared" si="0"/>
        <v>193571.55000000002</v>
      </c>
      <c r="N18" s="142">
        <f t="shared" si="0"/>
        <v>272249.99704400002</v>
      </c>
      <c r="O18" s="142">
        <f t="shared" si="0"/>
        <v>1109220.6900000002</v>
      </c>
      <c r="P18" s="142">
        <f t="shared" si="0"/>
        <v>828884.99712800002</v>
      </c>
      <c r="Q18" s="142">
        <f t="shared" si="0"/>
        <v>4490431.3900000006</v>
      </c>
      <c r="R18" s="142">
        <f t="shared" si="0"/>
        <v>4890284.9887977</v>
      </c>
      <c r="S18" s="142">
        <f t="shared" si="0"/>
        <v>189426.5</v>
      </c>
      <c r="T18" s="142">
        <f t="shared" si="0"/>
        <v>256999.998563</v>
      </c>
      <c r="U18" s="142">
        <f>SUM(U6:U17)</f>
        <v>4679857.8900000006</v>
      </c>
      <c r="V18" s="143">
        <f>SUM(V6:V17)</f>
        <v>5147284.987360701</v>
      </c>
      <c r="W18" s="337"/>
    </row>
    <row r="19" spans="1:23" ht="20" customHeight="1">
      <c r="A19" s="182" t="s">
        <v>105</v>
      </c>
      <c r="B19" s="183"/>
      <c r="C19" s="184">
        <f>SUM(C18/12)</f>
        <v>90422.908333333326</v>
      </c>
      <c r="D19" s="184">
        <f t="shared" ref="D19:T19" si="1">SUM(D18/12)</f>
        <v>109333.33325383335</v>
      </c>
      <c r="E19" s="184">
        <f t="shared" si="1"/>
        <v>106942.79166666667</v>
      </c>
      <c r="F19" s="184">
        <f t="shared" si="1"/>
        <v>115241.66655416669</v>
      </c>
      <c r="G19" s="184">
        <f t="shared" si="1"/>
        <v>13625.925000000001</v>
      </c>
      <c r="H19" s="184">
        <f t="shared" si="1"/>
        <v>22562.499880975</v>
      </c>
      <c r="I19" s="184">
        <f t="shared" si="1"/>
        <v>6710.3833333333323</v>
      </c>
      <c r="J19" s="184">
        <f t="shared" si="1"/>
        <v>9699.9999640000005</v>
      </c>
      <c r="K19" s="184">
        <f t="shared" si="1"/>
        <v>47926.254166666673</v>
      </c>
      <c r="L19" s="184">
        <f t="shared" si="1"/>
        <v>58924.999899166665</v>
      </c>
      <c r="M19" s="184">
        <f t="shared" si="1"/>
        <v>16130.962500000001</v>
      </c>
      <c r="N19" s="184">
        <f t="shared" si="1"/>
        <v>22687.499753666667</v>
      </c>
      <c r="O19" s="184">
        <f t="shared" si="1"/>
        <v>92435.05750000001</v>
      </c>
      <c r="P19" s="184">
        <f t="shared" si="1"/>
        <v>69073.749760666673</v>
      </c>
      <c r="Q19" s="184">
        <f t="shared" si="1"/>
        <v>374202.6158333334</v>
      </c>
      <c r="R19" s="184">
        <f t="shared" si="1"/>
        <v>407523.74906647502</v>
      </c>
      <c r="S19" s="184">
        <f t="shared" si="1"/>
        <v>15785.541666666666</v>
      </c>
      <c r="T19" s="184">
        <f t="shared" si="1"/>
        <v>21416.666546916666</v>
      </c>
      <c r="U19" s="184">
        <f>SUM(U18/12)</f>
        <v>389988.15750000003</v>
      </c>
      <c r="V19" s="194">
        <f>SUM(V18/12)</f>
        <v>428940.41561339173</v>
      </c>
    </row>
    <row r="20" spans="1:23">
      <c r="F20" s="2"/>
    </row>
    <row r="22" spans="1:23">
      <c r="Q22" s="337"/>
      <c r="U22" s="337"/>
    </row>
    <row r="50" spans="2:22" s="4" customFormat="1" ht="18.5" customHeight="1">
      <c r="B50" s="2"/>
      <c r="C50" s="2"/>
      <c r="D50" s="2"/>
      <c r="E50" s="2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2:22" s="4" customFormat="1" ht="18.5" customHeight="1">
      <c r="B51" s="2"/>
      <c r="C51" s="2"/>
      <c r="D51" s="2"/>
      <c r="E51" s="2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2:22" s="4" customFormat="1" ht="18.5" customHeight="1">
      <c r="B52" s="2"/>
      <c r="C52" s="2"/>
      <c r="D52" s="2"/>
      <c r="E52" s="2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2:22" s="4" customFormat="1" ht="18.5" customHeight="1">
      <c r="B53" s="2"/>
      <c r="C53" s="2"/>
      <c r="D53" s="2"/>
      <c r="E53" s="2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2:22" s="4" customFormat="1" ht="18.5" customHeight="1">
      <c r="B54" s="2"/>
      <c r="C54" s="2"/>
      <c r="D54" s="2"/>
      <c r="E54" s="2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 s="4" customFormat="1" ht="18.5" customHeight="1">
      <c r="B55" s="2"/>
      <c r="C55" s="2"/>
      <c r="D55" s="2"/>
      <c r="E55" s="2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 s="4" customFormat="1" ht="18.5" customHeight="1">
      <c r="B56" s="2"/>
      <c r="C56" s="2"/>
      <c r="D56" s="2"/>
      <c r="E56" s="2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2:22" s="4" customFormat="1" ht="18.5" customHeight="1">
      <c r="B57" s="2"/>
      <c r="C57" s="2"/>
      <c r="D57" s="2"/>
      <c r="E57" s="2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2:22" s="4" customFormat="1" ht="18.5" customHeight="1">
      <c r="B58" s="2"/>
      <c r="C58" s="2"/>
      <c r="D58" s="2"/>
      <c r="E58" s="2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2:22" s="4" customFormat="1" ht="18.5" customHeight="1">
      <c r="B59" s="2"/>
      <c r="C59" s="2"/>
      <c r="D59" s="2"/>
      <c r="E59" s="2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2:22" s="4" customFormat="1" ht="18.5" customHeight="1">
      <c r="B60" s="2"/>
      <c r="C60" s="2"/>
      <c r="D60" s="2"/>
      <c r="E60" s="2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2:22" s="4" customFormat="1" ht="18.5" customHeight="1">
      <c r="B61" s="2"/>
      <c r="C61" s="2"/>
      <c r="D61" s="2"/>
      <c r="E61" s="2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2:22" s="4" customFormat="1" ht="18.5" customHeight="1">
      <c r="B62" s="2"/>
      <c r="C62" s="2"/>
      <c r="D62" s="2"/>
      <c r="E62" s="2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2:22" s="4" customFormat="1" ht="18.5" customHeight="1">
      <c r="B63" s="2"/>
      <c r="C63" s="2"/>
      <c r="D63" s="2"/>
      <c r="E63" s="2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2:22" s="4" customFormat="1" ht="18.5" customHeight="1">
      <c r="B64" s="2"/>
      <c r="C64" s="2"/>
      <c r="D64" s="2"/>
      <c r="E64" s="2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2:22" s="4" customFormat="1" ht="18.5" customHeight="1">
      <c r="B65" s="2"/>
      <c r="C65" s="2"/>
      <c r="D65" s="2"/>
      <c r="E65" s="2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2:22" s="4" customFormat="1" ht="18.5" customHeight="1">
      <c r="B66" s="2"/>
      <c r="C66" s="2"/>
      <c r="D66" s="2"/>
      <c r="E66" s="2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2:22" s="4" customFormat="1" ht="18.5" customHeight="1">
      <c r="B67" s="2"/>
      <c r="C67" s="2"/>
      <c r="D67" s="2"/>
      <c r="E67" s="2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2:22" s="4" customFormat="1" ht="18.5" customHeight="1">
      <c r="B68" s="2"/>
      <c r="C68" s="2"/>
      <c r="D68" s="2"/>
      <c r="E68" s="2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2:22" s="4" customFormat="1" ht="18.5" customHeight="1">
      <c r="B69" s="2"/>
      <c r="C69" s="2"/>
      <c r="D69" s="2"/>
      <c r="E69" s="2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2:22" s="4" customFormat="1" ht="18.5" customHeight="1">
      <c r="B70" s="2"/>
      <c r="C70" s="2"/>
      <c r="D70" s="2"/>
      <c r="E70" s="2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2:22" s="4" customFormat="1" ht="19.25" customHeight="1">
      <c r="B71" s="2"/>
      <c r="C71" s="2"/>
      <c r="D71" s="2"/>
      <c r="E71" s="2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2:22" s="4" customFormat="1" ht="18.5" customHeight="1">
      <c r="B72" s="2"/>
      <c r="C72" s="2"/>
      <c r="D72" s="2"/>
      <c r="E72" s="2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2:22" s="4" customFormat="1" ht="18.5" customHeight="1">
      <c r="B73" s="2"/>
      <c r="C73" s="2"/>
      <c r="D73" s="2"/>
      <c r="E73" s="2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</sheetData>
  <mergeCells count="23">
    <mergeCell ref="A6:B6"/>
    <mergeCell ref="C4:D4"/>
    <mergeCell ref="E4:F4"/>
    <mergeCell ref="G4:H4"/>
    <mergeCell ref="I4:J4"/>
    <mergeCell ref="O4:P4"/>
    <mergeCell ref="Q4:R4"/>
    <mergeCell ref="S4:T4"/>
    <mergeCell ref="U4:V4"/>
    <mergeCell ref="A5:B5"/>
    <mergeCell ref="K4:L4"/>
    <mergeCell ref="M4:N4"/>
    <mergeCell ref="A7:B7"/>
    <mergeCell ref="A8:B8"/>
    <mergeCell ref="A9:B9"/>
    <mergeCell ref="A10:B10"/>
    <mergeCell ref="A11:B11"/>
    <mergeCell ref="A14:B14"/>
    <mergeCell ref="A15:B15"/>
    <mergeCell ref="A16:B16"/>
    <mergeCell ref="A17:B17"/>
    <mergeCell ref="A12:B12"/>
    <mergeCell ref="A13:B13"/>
  </mergeCells>
  <pageMargins left="0.59055118110236227" right="0.59055118110236227" top="1.1811023622047245" bottom="0.59055118110236227" header="0.11811023622047245" footer="0.31496062992125984"/>
  <pageSetup paperSize="9" scale="49" fitToHeight="0" orientation="landscape" r:id="rId1"/>
  <headerFooter>
    <oddHeader>&amp;L&amp;G</oddHeader>
    <oddFooter>&amp;L&amp;"DIN Offc Light,Standard"&amp;7&amp;F / Version &amp;D&amp;R&amp;"DIN Offc Light,Standard"&amp;7Seite &amp;P von &amp;N</oddFooter>
  </headerFooter>
  <rowBreaks count="1" manualBreakCount="1">
    <brk id="28" max="16383" man="1"/>
  </row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V90"/>
  <sheetViews>
    <sheetView topLeftCell="A10" zoomScale="90" zoomScaleNormal="90" workbookViewId="0">
      <selection activeCell="M42" sqref="M42"/>
    </sheetView>
  </sheetViews>
  <sheetFormatPr baseColWidth="10" defaultColWidth="11.5" defaultRowHeight="15"/>
  <cols>
    <col min="1" max="1" width="9.33203125" style="4" customWidth="1"/>
    <col min="2" max="2" width="9.33203125" style="2" customWidth="1"/>
    <col min="3" max="5" width="12.6640625" style="2" customWidth="1"/>
    <col min="6" max="6" width="12.6640625" style="6" customWidth="1"/>
    <col min="7" max="22" width="12.6640625" style="2" customWidth="1"/>
    <col min="23" max="16384" width="11.5" style="2"/>
  </cols>
  <sheetData>
    <row r="1" spans="1:22" ht="34.25" customHeight="1">
      <c r="A1" s="146" t="s">
        <v>103</v>
      </c>
      <c r="F1" s="2"/>
      <c r="H1" s="3" t="s">
        <v>33</v>
      </c>
      <c r="J1" s="3"/>
      <c r="R1" s="4"/>
    </row>
    <row r="2" spans="1:22" ht="34.25" customHeight="1">
      <c r="A2" s="2"/>
      <c r="C2" s="147"/>
      <c r="F2" s="2"/>
      <c r="G2" s="6"/>
      <c r="H2" s="269" t="s">
        <v>34</v>
      </c>
      <c r="I2" s="6"/>
      <c r="J2" s="147"/>
      <c r="R2" s="4"/>
    </row>
    <row r="3" spans="1:22" ht="19" thickBot="1">
      <c r="A3" s="129"/>
    </row>
    <row r="4" spans="1:22" s="8" customFormat="1" ht="47.25" customHeight="1" thickBot="1">
      <c r="A4" s="129"/>
      <c r="B4" s="148"/>
      <c r="C4" s="362" t="s">
        <v>21</v>
      </c>
      <c r="D4" s="363"/>
      <c r="E4" s="364" t="s">
        <v>24</v>
      </c>
      <c r="F4" s="365"/>
      <c r="G4" s="353" t="s">
        <v>25</v>
      </c>
      <c r="H4" s="354"/>
      <c r="I4" s="353" t="s">
        <v>118</v>
      </c>
      <c r="J4" s="354"/>
      <c r="K4" s="366" t="s">
        <v>26</v>
      </c>
      <c r="L4" s="367"/>
      <c r="M4" s="368" t="s">
        <v>31</v>
      </c>
      <c r="N4" s="369"/>
      <c r="O4" s="370" t="s">
        <v>2</v>
      </c>
      <c r="P4" s="370"/>
      <c r="Q4" s="346" t="s">
        <v>30</v>
      </c>
      <c r="R4" s="347"/>
      <c r="S4" s="344" t="s">
        <v>27</v>
      </c>
      <c r="T4" s="345"/>
      <c r="U4" s="348" t="s">
        <v>28</v>
      </c>
      <c r="V4" s="349"/>
    </row>
    <row r="5" spans="1:22" s="4" customFormat="1" ht="18.5" customHeight="1">
      <c r="A5" s="377" t="s">
        <v>104</v>
      </c>
      <c r="B5" s="378"/>
      <c r="C5" s="11" t="s">
        <v>23</v>
      </c>
      <c r="D5" s="177" t="s">
        <v>22</v>
      </c>
      <c r="E5" s="11" t="s">
        <v>23</v>
      </c>
      <c r="F5" s="177" t="s">
        <v>22</v>
      </c>
      <c r="G5" s="11" t="s">
        <v>23</v>
      </c>
      <c r="H5" s="177" t="s">
        <v>22</v>
      </c>
      <c r="I5" s="11" t="s">
        <v>23</v>
      </c>
      <c r="J5" s="177" t="s">
        <v>22</v>
      </c>
      <c r="K5" s="11" t="s">
        <v>23</v>
      </c>
      <c r="L5" s="177" t="s">
        <v>22</v>
      </c>
      <c r="M5" s="11" t="s">
        <v>23</v>
      </c>
      <c r="N5" s="177" t="s">
        <v>22</v>
      </c>
      <c r="O5" s="101" t="s">
        <v>23</v>
      </c>
      <c r="P5" s="177" t="s">
        <v>22</v>
      </c>
      <c r="Q5" s="101" t="s">
        <v>23</v>
      </c>
      <c r="R5" s="177" t="s">
        <v>22</v>
      </c>
      <c r="S5" s="11" t="s">
        <v>23</v>
      </c>
      <c r="T5" s="177" t="s">
        <v>22</v>
      </c>
      <c r="U5" s="199" t="s">
        <v>23</v>
      </c>
      <c r="V5" s="134" t="s">
        <v>22</v>
      </c>
    </row>
    <row r="6" spans="1:22" s="45" customFormat="1" ht="20" customHeight="1">
      <c r="A6" s="373" t="s">
        <v>40</v>
      </c>
      <c r="B6" s="374"/>
      <c r="C6" s="158">
        <f>SUM('Zusammenzug Woche 2021'!C11)</f>
        <v>19497.900000000001</v>
      </c>
      <c r="D6" s="97">
        <f>SUM('Zusammenzug Woche 2021'!D11)</f>
        <v>64999.999890000006</v>
      </c>
      <c r="E6" s="158">
        <f>SUM('Zusammenzug Woche 2021'!E11)</f>
        <v>0</v>
      </c>
      <c r="F6" s="97">
        <f>SUM('Zusammenzug Woche 2021'!F11)</f>
        <v>899.99974999999995</v>
      </c>
      <c r="G6" s="158">
        <f>SUM('Zusammenzug Woche 2021'!G11)</f>
        <v>0</v>
      </c>
      <c r="H6" s="97">
        <f>SUM('Zusammenzug Woche 2021'!H11)</f>
        <v>1749.9995999999999</v>
      </c>
      <c r="I6" s="158">
        <f>SUM('Zusammenzug Woche 2021'!I11)</f>
        <v>0</v>
      </c>
      <c r="J6" s="97">
        <f>SUM('Zusammenzug Woche 2021'!J11)</f>
        <v>0</v>
      </c>
      <c r="K6" s="158">
        <f>SUM('Zusammenzug Woche 2021'!K11)</f>
        <v>0</v>
      </c>
      <c r="L6" s="97">
        <f>SUM('Zusammenzug Woche 2021'!L11)</f>
        <v>9499.9995999999992</v>
      </c>
      <c r="M6" s="158">
        <f>SUM('Zusammenzug Woche 2021'!M11)</f>
        <v>1972.9</v>
      </c>
      <c r="N6" s="97">
        <f>SUM('Zusammenzug Woche 2021'!N11)</f>
        <v>4249.9977000000008</v>
      </c>
      <c r="O6" s="158">
        <f>SUM('Zusammenzug Woche 2021'!O11)</f>
        <v>32608.9</v>
      </c>
      <c r="P6" s="97">
        <f>SUM('Zusammenzug Woche 2021'!P11)</f>
        <v>11949.997799999999</v>
      </c>
      <c r="Q6" s="158">
        <f>SUM('Zusammenzug Woche 2021'!Q11)</f>
        <v>54079.700000000004</v>
      </c>
      <c r="R6" s="97">
        <f>SUM('Zusammenzug Woche 2021'!R11)</f>
        <v>93349.994340000005</v>
      </c>
      <c r="S6" s="158">
        <f>SUM('Zusammenzug Woche 2021'!S11)</f>
        <v>0</v>
      </c>
      <c r="T6" s="97">
        <f>SUM('Zusammenzug Woche 2021'!T11)</f>
        <v>0</v>
      </c>
      <c r="U6" s="144">
        <f>SUM('Zusammenzug Woche 2021'!U11)</f>
        <v>54079.700000000004</v>
      </c>
      <c r="V6" s="200">
        <f>SUM('Zusammenzug Woche 2021'!V11)</f>
        <v>93349.994340000005</v>
      </c>
    </row>
    <row r="7" spans="1:22" s="45" customFormat="1" ht="20" customHeight="1">
      <c r="A7" s="373" t="s">
        <v>45</v>
      </c>
      <c r="B7" s="374"/>
      <c r="C7" s="158">
        <f>SUM('Zusammenzug Woche 2021'!C16)</f>
        <v>6376.7000000000007</v>
      </c>
      <c r="D7" s="97">
        <f>SUM('Zusammenzug Woche 2021'!D16)</f>
        <v>7000</v>
      </c>
      <c r="E7" s="158">
        <f>SUM('Zusammenzug Woche 2021'!E16)</f>
        <v>0</v>
      </c>
      <c r="F7" s="97">
        <f>SUM('Zusammenzug Woche 2021'!F16)</f>
        <v>999.99997999999982</v>
      </c>
      <c r="G7" s="158">
        <f>SUM('Zusammenzug Woche 2021'!G16)</f>
        <v>0</v>
      </c>
      <c r="H7" s="97">
        <f>SUM('Zusammenzug Woche 2021'!H16)</f>
        <v>999.99997999999982</v>
      </c>
      <c r="I7" s="158">
        <f>SUM('Zusammenzug Woche 2021'!I16)</f>
        <v>0</v>
      </c>
      <c r="J7" s="97">
        <f>SUM('Zusammenzug Woche 2021'!J16)</f>
        <v>0</v>
      </c>
      <c r="K7" s="158">
        <f>SUM('Zusammenzug Woche 2021'!K16)</f>
        <v>378.8</v>
      </c>
      <c r="L7" s="97">
        <f>SUM('Zusammenzug Woche 2021'!L16)</f>
        <v>3999.9999900000003</v>
      </c>
      <c r="M7" s="158">
        <f>SUM('Zusammenzug Woche 2021'!M16)</f>
        <v>1302.7</v>
      </c>
      <c r="N7" s="97">
        <f>SUM('Zusammenzug Woche 2021'!N16)</f>
        <v>3999.9999900000003</v>
      </c>
      <c r="O7" s="158">
        <f>SUM('Zusammenzug Woche 2021'!O16)</f>
        <v>7326.42</v>
      </c>
      <c r="P7" s="97">
        <f>SUM('Zusammenzug Woche 2021'!P16)</f>
        <v>5304.9999799999996</v>
      </c>
      <c r="Q7" s="158">
        <f>SUM('Zusammenzug Woche 2021'!Q16)</f>
        <v>15384.62</v>
      </c>
      <c r="R7" s="97">
        <f>SUM('Zusammenzug Woche 2021'!R16)</f>
        <v>22304.999920000002</v>
      </c>
      <c r="S7" s="158">
        <f>SUM('Zusammenzug Woche 2021'!S16)</f>
        <v>0</v>
      </c>
      <c r="T7" s="97">
        <f>SUM('Zusammenzug Woche 2021'!T16)</f>
        <v>0</v>
      </c>
      <c r="U7" s="144">
        <f>SUM('Zusammenzug Woche 2021'!U16)</f>
        <v>15384.62</v>
      </c>
      <c r="V7" s="200">
        <f>SUM('Zusammenzug Woche 2021'!V16)</f>
        <v>22304.999920000002</v>
      </c>
    </row>
    <row r="8" spans="1:22" s="45" customFormat="1" ht="20" customHeight="1">
      <c r="A8" s="373" t="s">
        <v>51</v>
      </c>
      <c r="B8" s="374"/>
      <c r="C8" s="158">
        <f>SUM('Zusammenzug Woche 2021'!C22)</f>
        <v>42299.1</v>
      </c>
      <c r="D8" s="97">
        <f>SUM('Zusammenzug Woche 2021'!D22)</f>
        <v>139999.99992999999</v>
      </c>
      <c r="E8" s="158">
        <f>SUM('Zusammenzug Woche 2021'!E22)</f>
        <v>153.30000000000001</v>
      </c>
      <c r="F8" s="97">
        <f>SUM('Zusammenzug Woche 2021'!F22)</f>
        <v>34999.999750000003</v>
      </c>
      <c r="G8" s="158">
        <f>SUM('Zusammenzug Woche 2021'!G22)</f>
        <v>481.6</v>
      </c>
      <c r="H8" s="97">
        <f>SUM('Zusammenzug Woche 2021'!H22)</f>
        <v>14999.999760000002</v>
      </c>
      <c r="I8" s="158">
        <f>SUM('Zusammenzug Woche 2021'!I22)</f>
        <v>0</v>
      </c>
      <c r="J8" s="97">
        <f>SUM('Zusammenzug Woche 2021'!J22)</f>
        <v>0</v>
      </c>
      <c r="K8" s="158">
        <f>SUM('Zusammenzug Woche 2021'!K22)</f>
        <v>7049.4999999999991</v>
      </c>
      <c r="L8" s="97">
        <f>SUM('Zusammenzug Woche 2021'!L22)</f>
        <v>29999.999985000002</v>
      </c>
      <c r="M8" s="158">
        <f>SUM('Zusammenzug Woche 2021'!M22)</f>
        <v>10619.3</v>
      </c>
      <c r="N8" s="97">
        <f>SUM('Zusammenzug Woche 2021'!N22)</f>
        <v>19999.99999</v>
      </c>
      <c r="O8" s="158">
        <f>SUM('Zusammenzug Woche 2021'!O22)</f>
        <v>69619.25</v>
      </c>
      <c r="P8" s="97">
        <f>SUM('Zusammenzug Woche 2021'!P22)</f>
        <v>29379.999985000002</v>
      </c>
      <c r="Q8" s="158">
        <f>SUM('Zusammenzug Woche 2021'!Q22)</f>
        <v>130222.05000000002</v>
      </c>
      <c r="R8" s="97">
        <f>SUM('Zusammenzug Woche 2021'!R22)</f>
        <v>269379.99940000003</v>
      </c>
      <c r="S8" s="158">
        <f>SUM('Zusammenzug Woche 2021'!S22)</f>
        <v>0</v>
      </c>
      <c r="T8" s="97">
        <f>SUM('Zusammenzug Woche 2021'!T22)</f>
        <v>0</v>
      </c>
      <c r="U8" s="144">
        <f>SUM('Zusammenzug Woche 2021'!U22)</f>
        <v>130222.05000000002</v>
      </c>
      <c r="V8" s="200">
        <f>SUM('Zusammenzug Woche 2021'!V22)</f>
        <v>269379.99940000003</v>
      </c>
    </row>
    <row r="9" spans="1:22" s="45" customFormat="1" ht="20" customHeight="1">
      <c r="A9" s="373" t="s">
        <v>56</v>
      </c>
      <c r="B9" s="374"/>
      <c r="C9" s="158">
        <f>SUM('Zusammenzug Woche 2021'!C28)</f>
        <v>67295.5</v>
      </c>
      <c r="D9" s="97">
        <f>SUM('Zusammenzug Woche 2021'!D28)</f>
        <v>150000</v>
      </c>
      <c r="E9" s="158">
        <f>SUM('Zusammenzug Woche 2021'!E28)</f>
        <v>72426.5</v>
      </c>
      <c r="F9" s="97">
        <f>SUM('Zusammenzug Woche 2021'!F28)</f>
        <v>79999.999799999991</v>
      </c>
      <c r="G9" s="158">
        <f>SUM('Zusammenzug Woche 2021'!G28)</f>
        <v>13038.400000000001</v>
      </c>
      <c r="H9" s="97">
        <f>SUM('Zusammenzug Woche 2021'!H28)</f>
        <v>24999.999900000003</v>
      </c>
      <c r="I9" s="158">
        <f>SUM('Zusammenzug Woche 2021'!I28)</f>
        <v>0</v>
      </c>
      <c r="J9" s="97">
        <f>SUM('Zusammenzug Woche 2021'!J28)</f>
        <v>0</v>
      </c>
      <c r="K9" s="158">
        <f>SUM('Zusammenzug Woche 2021'!K28)</f>
        <v>10825.2</v>
      </c>
      <c r="L9" s="97">
        <f>SUM('Zusammenzug Woche 2021'!L28)</f>
        <v>64999.999799999983</v>
      </c>
      <c r="M9" s="158">
        <f>SUM('Zusammenzug Woche 2021'!M28)</f>
        <v>20073</v>
      </c>
      <c r="N9" s="97">
        <f>SUM('Zusammenzug Woche 2021'!N28)</f>
        <v>30000</v>
      </c>
      <c r="O9" s="158">
        <f>SUM('Zusammenzug Woche 2021'!O28)</f>
        <v>119108.9</v>
      </c>
      <c r="P9" s="97">
        <f>SUM('Zusammenzug Woche 2021'!P28)</f>
        <v>58749.999899999995</v>
      </c>
      <c r="Q9" s="158">
        <f>SUM('Zusammenzug Woche 2021'!Q28)</f>
        <v>302767.5</v>
      </c>
      <c r="R9" s="97">
        <f>SUM('Zusammenzug Woche 2021'!R28)</f>
        <v>408749.99939999991</v>
      </c>
      <c r="S9" s="158">
        <f>SUM('Zusammenzug Woche 2021'!S28)</f>
        <v>0</v>
      </c>
      <c r="T9" s="97">
        <f>SUM('Zusammenzug Woche 2021'!T28)</f>
        <v>1999.9997999999998</v>
      </c>
      <c r="U9" s="144">
        <f>SUM('Zusammenzug Woche 2021'!U28)</f>
        <v>302767.5</v>
      </c>
      <c r="V9" s="200">
        <f>SUM('Zusammenzug Woche 2021'!V28)</f>
        <v>410749.99919999996</v>
      </c>
    </row>
    <row r="10" spans="1:22" s="45" customFormat="1" ht="20" customHeight="1">
      <c r="A10" s="373" t="s">
        <v>61</v>
      </c>
      <c r="B10" s="374"/>
      <c r="C10" s="158">
        <f>SUM('Zusammenzug Woche 2021'!C35)</f>
        <v>70003.600000000006</v>
      </c>
      <c r="D10" s="97">
        <f>SUM('Zusammenzug Woche 2021'!D35)</f>
        <v>114999.999989</v>
      </c>
      <c r="E10" s="158">
        <f>SUM('Zusammenzug Woche 2021'!E35)</f>
        <v>151248</v>
      </c>
      <c r="F10" s="97">
        <f>SUM('Zusammenzug Woche 2021'!F35)</f>
        <v>164999.99984</v>
      </c>
      <c r="G10" s="158">
        <f>SUM('Zusammenzug Woche 2021'!G35)</f>
        <v>17636</v>
      </c>
      <c r="H10" s="97">
        <f>SUM('Zusammenzug Woche 2021'!H35)</f>
        <v>34999.999998000007</v>
      </c>
      <c r="I10" s="158">
        <f>SUM('Zusammenzug Woche 2021'!I35)</f>
        <v>150</v>
      </c>
      <c r="J10" s="97">
        <f>SUM('Zusammenzug Woche 2021'!J35)</f>
        <v>11599.999988000001</v>
      </c>
      <c r="K10" s="158">
        <f>SUM('Zusammenzug Woche 2021'!K35)</f>
        <v>14280.5</v>
      </c>
      <c r="L10" s="97">
        <f>SUM('Zusammenzug Woche 2021'!L35)</f>
        <v>90999.999970000004</v>
      </c>
      <c r="M10" s="158">
        <f>SUM('Zusammenzug Woche 2021'!M35)</f>
        <v>2225.2000000000003</v>
      </c>
      <c r="N10" s="97">
        <f>SUM('Zusammenzug Woche 2021'!N35)</f>
        <v>34999.999998000007</v>
      </c>
      <c r="O10" s="158">
        <f>SUM('Zusammenzug Woche 2021'!O35)</f>
        <v>142850.07999999999</v>
      </c>
      <c r="P10" s="97">
        <f>SUM('Zusammenzug Woche 2021'!P35)</f>
        <v>89999.999985999995</v>
      </c>
      <c r="Q10" s="158">
        <f>SUM('Zusammenzug Woche 2021'!Q35)</f>
        <v>398393.38</v>
      </c>
      <c r="R10" s="97">
        <f>SUM('Zusammenzug Woche 2021'!R35)</f>
        <v>542599.99976899975</v>
      </c>
      <c r="S10" s="158">
        <f>SUM('Zusammenzug Woche 2021'!S35)</f>
        <v>9558.3000000000011</v>
      </c>
      <c r="T10" s="97">
        <f>SUM('Zusammenzug Woche 2021'!T35)</f>
        <v>29999.999985000002</v>
      </c>
      <c r="U10" s="144">
        <f>SUM('Zusammenzug Woche 2021'!U35)</f>
        <v>407951.68</v>
      </c>
      <c r="V10" s="200">
        <f>SUM('Zusammenzug Woche 2021'!V35)</f>
        <v>572599.99975399987</v>
      </c>
    </row>
    <row r="11" spans="1:22" s="45" customFormat="1" ht="20" customHeight="1" thickBot="1">
      <c r="A11" s="375" t="s">
        <v>67</v>
      </c>
      <c r="B11" s="376"/>
      <c r="C11" s="178">
        <f>'Zusammenzug Woche 2021'!C41</f>
        <v>88729.7</v>
      </c>
      <c r="D11" s="198">
        <f>SUM('Zusammenzug Woche 2021'!D41)</f>
        <v>84999.999981000001</v>
      </c>
      <c r="E11" s="178">
        <f>SUM('Zusammenzug Woche 2021'!E41)</f>
        <v>270969</v>
      </c>
      <c r="F11" s="198">
        <f>SUM('Zusammenzug Woche 2021'!F41)</f>
        <v>259999.99997999996</v>
      </c>
      <c r="G11" s="178">
        <f>SUM('Zusammenzug Woche 2021'!G41)</f>
        <v>30298.2</v>
      </c>
      <c r="H11" s="198">
        <f>SUM('Zusammenzug Woche 2021'!H41)</f>
        <v>49999.999980000008</v>
      </c>
      <c r="I11" s="178">
        <f>SUM('Zusammenzug Woche 2021'!I41)</f>
        <v>6526.8</v>
      </c>
      <c r="J11" s="198">
        <f>SUM('Zusammenzug Woche 2021'!J41)</f>
        <v>29799.999990000004</v>
      </c>
      <c r="K11" s="178">
        <f>SUM('Zusammenzug Woche 2021'!K41)</f>
        <v>55516.2</v>
      </c>
      <c r="L11" s="198">
        <f>SUM('Zusammenzug Woche 2021'!L41)</f>
        <v>77599.999980000008</v>
      </c>
      <c r="M11" s="178">
        <f>SUM('Zusammenzug Woche 2021'!M41)</f>
        <v>19674.900000000001</v>
      </c>
      <c r="N11" s="198">
        <f>SUM('Zusammenzug Woche 2021'!N41)</f>
        <v>33000</v>
      </c>
      <c r="O11" s="178">
        <f>SUM('Zusammenzug Woche 2021'!O41)</f>
        <v>126322.82</v>
      </c>
      <c r="P11" s="198">
        <f>SUM('Zusammenzug Woche 2021'!P41)</f>
        <v>111399.99999000001</v>
      </c>
      <c r="Q11" s="178">
        <f>SUM('Zusammenzug Woche 2021'!Q41)</f>
        <v>598037.62000000011</v>
      </c>
      <c r="R11" s="198">
        <f>SUM('Zusammenzug Woche 2021'!R41)</f>
        <v>646799.99990100006</v>
      </c>
      <c r="S11" s="178">
        <f>SUM('Zusammenzug Woche 2021'!S41)</f>
        <v>63470.2</v>
      </c>
      <c r="T11" s="198">
        <f>SUM('Zusammenzug Woche 2021'!T41)</f>
        <v>60000</v>
      </c>
      <c r="U11" s="197">
        <f>SUM('Zusammenzug Woche 2021'!U41)</f>
        <v>661507.81999999995</v>
      </c>
      <c r="V11" s="201">
        <f>SUM('Zusammenzug Woche 2021'!V41)</f>
        <v>706799.99990100006</v>
      </c>
    </row>
    <row r="12" spans="1:22" ht="20" customHeight="1">
      <c r="A12" s="179" t="s">
        <v>17</v>
      </c>
      <c r="B12" s="180"/>
      <c r="C12" s="142">
        <f t="shared" ref="C12:V12" si="0">SUM(C6:C11)</f>
        <v>294202.5</v>
      </c>
      <c r="D12" s="143">
        <f t="shared" si="0"/>
        <v>561999.99979000003</v>
      </c>
      <c r="E12" s="142">
        <f t="shared" si="0"/>
        <v>494796.79999999999</v>
      </c>
      <c r="F12" s="143">
        <f t="shared" si="0"/>
        <v>541899.9990999999</v>
      </c>
      <c r="G12" s="142">
        <f t="shared" si="0"/>
        <v>61454.2</v>
      </c>
      <c r="H12" s="143">
        <f t="shared" si="0"/>
        <v>127749.99921800003</v>
      </c>
      <c r="I12" s="142">
        <f t="shared" ref="I12:J12" si="1">SUM(I6:I11)</f>
        <v>6676.8</v>
      </c>
      <c r="J12" s="143">
        <f t="shared" si="1"/>
        <v>41399.999978000007</v>
      </c>
      <c r="K12" s="142">
        <f t="shared" si="0"/>
        <v>88050.2</v>
      </c>
      <c r="L12" s="143">
        <f t="shared" si="0"/>
        <v>277099.99932499998</v>
      </c>
      <c r="M12" s="142">
        <f t="shared" si="0"/>
        <v>55868</v>
      </c>
      <c r="N12" s="143">
        <f t="shared" si="0"/>
        <v>126249.99767800001</v>
      </c>
      <c r="O12" s="142">
        <f t="shared" si="0"/>
        <v>497836.37</v>
      </c>
      <c r="P12" s="143">
        <f t="shared" si="0"/>
        <v>306784.99764099997</v>
      </c>
      <c r="Q12" s="142">
        <f t="shared" si="0"/>
        <v>1498884.87</v>
      </c>
      <c r="R12" s="143">
        <f t="shared" si="0"/>
        <v>1983184.9927299996</v>
      </c>
      <c r="S12" s="142">
        <f t="shared" si="0"/>
        <v>73028.5</v>
      </c>
      <c r="T12" s="143">
        <f t="shared" si="0"/>
        <v>91999.999785000007</v>
      </c>
      <c r="U12" s="142">
        <f t="shared" si="0"/>
        <v>1571913.37</v>
      </c>
      <c r="V12" s="202">
        <f t="shared" si="0"/>
        <v>2075184.992515</v>
      </c>
    </row>
    <row r="13" spans="1:22" ht="20" customHeight="1">
      <c r="A13" s="182" t="s">
        <v>105</v>
      </c>
      <c r="B13" s="183"/>
      <c r="C13" s="184">
        <f t="shared" ref="C13:V13" si="2">SUM(C12/6)</f>
        <v>49033.75</v>
      </c>
      <c r="D13" s="194">
        <f t="shared" si="2"/>
        <v>93666.666631666667</v>
      </c>
      <c r="E13" s="184">
        <f t="shared" si="2"/>
        <v>82466.133333333331</v>
      </c>
      <c r="F13" s="194">
        <f t="shared" si="2"/>
        <v>90316.66651666665</v>
      </c>
      <c r="G13" s="184">
        <f t="shared" si="2"/>
        <v>10242.366666666667</v>
      </c>
      <c r="H13" s="194">
        <f t="shared" si="2"/>
        <v>21291.666536333338</v>
      </c>
      <c r="I13" s="184">
        <f t="shared" ref="I13:J13" si="3">SUM(I12/6)</f>
        <v>1112.8</v>
      </c>
      <c r="J13" s="194">
        <f t="shared" si="3"/>
        <v>6899.9999963333348</v>
      </c>
      <c r="K13" s="184">
        <f t="shared" si="2"/>
        <v>14675.033333333333</v>
      </c>
      <c r="L13" s="194">
        <f t="shared" si="2"/>
        <v>46183.33322083333</v>
      </c>
      <c r="M13" s="184">
        <f t="shared" si="2"/>
        <v>9311.3333333333339</v>
      </c>
      <c r="N13" s="194">
        <f t="shared" si="2"/>
        <v>21041.666279666668</v>
      </c>
      <c r="O13" s="184">
        <f t="shared" si="2"/>
        <v>82972.728333333333</v>
      </c>
      <c r="P13" s="194">
        <f t="shared" si="2"/>
        <v>51130.832940166663</v>
      </c>
      <c r="Q13" s="184">
        <f t="shared" si="2"/>
        <v>249814.14500000002</v>
      </c>
      <c r="R13" s="194">
        <f t="shared" si="2"/>
        <v>330530.83212166658</v>
      </c>
      <c r="S13" s="184">
        <f t="shared" si="2"/>
        <v>12171.416666666666</v>
      </c>
      <c r="T13" s="194">
        <f t="shared" si="2"/>
        <v>15333.333297500001</v>
      </c>
      <c r="U13" s="184">
        <f t="shared" si="2"/>
        <v>261985.56166666668</v>
      </c>
      <c r="V13" s="203">
        <f t="shared" si="2"/>
        <v>345864.16541916667</v>
      </c>
    </row>
    <row r="14" spans="1:22" ht="20" customHeight="1">
      <c r="A14" s="185" t="s">
        <v>68</v>
      </c>
      <c r="B14" s="186"/>
      <c r="C14" s="187">
        <f>SUM('Zusammenzug Woche 2021'!C43)</f>
        <v>9680.2115437788016</v>
      </c>
      <c r="D14" s="195">
        <f>SUM('Zusammenzug Woche 2021'!D43)</f>
        <v>18405.9139717</v>
      </c>
      <c r="E14" s="187">
        <f>SUM('Zusammenzug Woche 2021'!E43)</f>
        <v>16330.429569892473</v>
      </c>
      <c r="F14" s="195">
        <f>SUM('Zusammenzug Woche 2021'!F43)</f>
        <v>17849.692750999999</v>
      </c>
      <c r="G14" s="187">
        <f>SUM('Zusammenzug Woche 2021'!G43)</f>
        <v>2028.9920430107527</v>
      </c>
      <c r="H14" s="195">
        <f>SUM('Zusammenzug Woche 2021'!H43)</f>
        <v>4205.0690990000003</v>
      </c>
      <c r="I14" s="187">
        <f>SUM('Zusammenzug Woche 2021'!I43)</f>
        <v>222.39870967741936</v>
      </c>
      <c r="J14" s="195">
        <f>SUM('Zusammenzug Woche 2021'!J43)</f>
        <v>1367.5268810000002</v>
      </c>
      <c r="K14" s="187">
        <f>SUM('Zusammenzug Woche 2021'!K43)</f>
        <v>2912.9730875576038</v>
      </c>
      <c r="L14" s="195">
        <f>SUM('Zusammenzug Woche 2021'!L43)</f>
        <v>9105.8678734999994</v>
      </c>
      <c r="M14" s="187">
        <f>SUM('Zusammenzug Woche 2021'!M43)</f>
        <v>1849.4356451612903</v>
      </c>
      <c r="N14" s="195">
        <f>SUM('Zusammenzug Woche 2021'!N43)</f>
        <v>4154.1473905000003</v>
      </c>
      <c r="O14" s="187">
        <f>SUM('Zusammenzug Woche 2021'!O43)</f>
        <v>16348.464545314901</v>
      </c>
      <c r="P14" s="195">
        <f>SUM('Zusammenzug Woche 2021'!P43)</f>
        <v>10097.582489</v>
      </c>
      <c r="Q14" s="187">
        <f>SUM('Zusammenzug Woche 2021'!Q43)</f>
        <v>49372.905144393248</v>
      </c>
      <c r="R14" s="195">
        <f>SUM('Zusammenzug Woche 2021'!R43)</f>
        <v>65185.800455699995</v>
      </c>
      <c r="S14" s="187">
        <f>SUM('Zusammenzug Woche 2021'!S43)</f>
        <v>2424.0055913978495</v>
      </c>
      <c r="T14" s="195">
        <f>SUM('Zusammenzug Woche 2021'!T43)</f>
        <v>3034.4085949999999</v>
      </c>
      <c r="U14" s="187">
        <f>SUM('Zusammenzug Woche 2021'!U43)</f>
        <v>51796.910735791091</v>
      </c>
      <c r="V14" s="204">
        <f>SUM('Zusammenzug Woche 2021'!V43)</f>
        <v>68220.209050699996</v>
      </c>
    </row>
    <row r="15" spans="1:22" ht="20" customHeight="1" thickBot="1">
      <c r="A15" s="188" t="s">
        <v>106</v>
      </c>
      <c r="B15" s="75"/>
      <c r="C15" s="76">
        <f t="shared" ref="C15:V15" si="4">C14/6</f>
        <v>1613.3685906298003</v>
      </c>
      <c r="D15" s="100">
        <f t="shared" si="4"/>
        <v>3067.6523286166666</v>
      </c>
      <c r="E15" s="76">
        <f t="shared" si="4"/>
        <v>2721.7382616487453</v>
      </c>
      <c r="F15" s="100">
        <f t="shared" si="4"/>
        <v>2974.948791833333</v>
      </c>
      <c r="G15" s="76">
        <f t="shared" si="4"/>
        <v>338.16534050179212</v>
      </c>
      <c r="H15" s="100">
        <f t="shared" si="4"/>
        <v>700.84484983333334</v>
      </c>
      <c r="I15" s="76">
        <f t="shared" ref="I15:J15" si="5">I14/6</f>
        <v>37.066451612903229</v>
      </c>
      <c r="J15" s="100">
        <f t="shared" si="5"/>
        <v>227.92114683333338</v>
      </c>
      <c r="K15" s="76">
        <f t="shared" si="4"/>
        <v>485.49551459293394</v>
      </c>
      <c r="L15" s="100">
        <f t="shared" si="4"/>
        <v>1517.6446455833332</v>
      </c>
      <c r="M15" s="76">
        <f t="shared" si="4"/>
        <v>308.2392741935484</v>
      </c>
      <c r="N15" s="100">
        <f t="shared" si="4"/>
        <v>692.35789841666667</v>
      </c>
      <c r="O15" s="76">
        <f t="shared" si="4"/>
        <v>2724.7440908858166</v>
      </c>
      <c r="P15" s="100">
        <f t="shared" si="4"/>
        <v>1682.9304148333333</v>
      </c>
      <c r="Q15" s="76">
        <f t="shared" si="4"/>
        <v>8228.8175240655419</v>
      </c>
      <c r="R15" s="100">
        <f t="shared" si="4"/>
        <v>10864.300075949999</v>
      </c>
      <c r="S15" s="76">
        <f t="shared" si="4"/>
        <v>404.00093189964156</v>
      </c>
      <c r="T15" s="100">
        <f t="shared" si="4"/>
        <v>505.73476583333331</v>
      </c>
      <c r="U15" s="76">
        <f t="shared" si="4"/>
        <v>8632.8184559651818</v>
      </c>
      <c r="V15" s="78">
        <f t="shared" si="4"/>
        <v>11370.034841783332</v>
      </c>
    </row>
    <row r="16" spans="1:22" ht="20" customHeight="1">
      <c r="A16" s="205" t="s">
        <v>19</v>
      </c>
      <c r="B16" s="211"/>
      <c r="C16" s="88">
        <f t="shared" ref="C16:V16" si="6">SUM(C12-C14)</f>
        <v>284522.28845622123</v>
      </c>
      <c r="D16" s="89">
        <f t="shared" si="6"/>
        <v>543594.08581830002</v>
      </c>
      <c r="E16" s="102">
        <f t="shared" si="6"/>
        <v>478466.37043010752</v>
      </c>
      <c r="F16" s="106">
        <f t="shared" si="6"/>
        <v>524050.3063489999</v>
      </c>
      <c r="G16" s="88">
        <f t="shared" si="6"/>
        <v>59425.207956989245</v>
      </c>
      <c r="H16" s="89">
        <f t="shared" si="6"/>
        <v>123544.93011900003</v>
      </c>
      <c r="I16" s="88">
        <f t="shared" ref="I16:J16" si="7">SUM(I12-I14)</f>
        <v>6454.4012903225812</v>
      </c>
      <c r="J16" s="89">
        <f t="shared" si="7"/>
        <v>40032.473097000009</v>
      </c>
      <c r="K16" s="102">
        <f t="shared" si="6"/>
        <v>85137.226912442391</v>
      </c>
      <c r="L16" s="106">
        <f t="shared" si="6"/>
        <v>267994.1314515</v>
      </c>
      <c r="M16" s="88">
        <f t="shared" si="6"/>
        <v>54018.564354838709</v>
      </c>
      <c r="N16" s="89">
        <f t="shared" si="6"/>
        <v>122095.85028750001</v>
      </c>
      <c r="O16" s="102">
        <f t="shared" si="6"/>
        <v>481487.9054546851</v>
      </c>
      <c r="P16" s="106">
        <f t="shared" si="6"/>
        <v>296687.41515199997</v>
      </c>
      <c r="Q16" s="88">
        <f t="shared" si="6"/>
        <v>1449511.9648556069</v>
      </c>
      <c r="R16" s="89">
        <f t="shared" si="6"/>
        <v>1917999.1922742997</v>
      </c>
      <c r="S16" s="102">
        <f t="shared" si="6"/>
        <v>70604.494408602157</v>
      </c>
      <c r="T16" s="106">
        <f t="shared" si="6"/>
        <v>88965.591190000006</v>
      </c>
      <c r="U16" s="88">
        <f t="shared" si="6"/>
        <v>1520116.459264209</v>
      </c>
      <c r="V16" s="89">
        <f t="shared" si="6"/>
        <v>2006964.7834643</v>
      </c>
    </row>
    <row r="17" spans="1:22" ht="20" customHeight="1" thickBot="1">
      <c r="A17" s="132" t="s">
        <v>20</v>
      </c>
      <c r="B17" s="207"/>
      <c r="C17" s="92">
        <f t="shared" ref="C17:V17" si="8">SUM(100/C14*C12)</f>
        <v>3039.2156066989633</v>
      </c>
      <c r="D17" s="93">
        <f t="shared" si="8"/>
        <v>3053.3664378422213</v>
      </c>
      <c r="E17" s="103">
        <f t="shared" si="8"/>
        <v>3029.9068244489417</v>
      </c>
      <c r="F17" s="107">
        <f t="shared" si="8"/>
        <v>3035.9065932361264</v>
      </c>
      <c r="G17" s="92">
        <f t="shared" si="8"/>
        <v>3028.8043864780357</v>
      </c>
      <c r="H17" s="93">
        <f t="shared" si="8"/>
        <v>3037.9999997712289</v>
      </c>
      <c r="I17" s="92">
        <f t="shared" ref="I17:J17" si="9">SUM(100/I14*I12)</f>
        <v>3002.1756914347379</v>
      </c>
      <c r="J17" s="93">
        <f t="shared" si="9"/>
        <v>3027.3627928780729</v>
      </c>
      <c r="K17" s="103">
        <f t="shared" si="8"/>
        <v>3022.6918462135914</v>
      </c>
      <c r="L17" s="107">
        <f t="shared" si="8"/>
        <v>3043.0926867654161</v>
      </c>
      <c r="M17" s="92">
        <f t="shared" si="8"/>
        <v>3020.8134111705044</v>
      </c>
      <c r="N17" s="93">
        <f t="shared" si="8"/>
        <v>3039.131398339825</v>
      </c>
      <c r="O17" s="103">
        <f t="shared" si="8"/>
        <v>3045.1567400723793</v>
      </c>
      <c r="P17" s="107">
        <f t="shared" si="8"/>
        <v>3038.2024407842391</v>
      </c>
      <c r="Q17" s="92">
        <f t="shared" si="8"/>
        <v>3035.8449955829919</v>
      </c>
      <c r="R17" s="93">
        <f t="shared" si="8"/>
        <v>3042.3573521625526</v>
      </c>
      <c r="S17" s="103">
        <f t="shared" si="8"/>
        <v>3012.7199483020463</v>
      </c>
      <c r="T17" s="107">
        <f t="shared" si="8"/>
        <v>3031.8922750414899</v>
      </c>
      <c r="U17" s="92">
        <f t="shared" si="8"/>
        <v>3034.7627834758596</v>
      </c>
      <c r="V17" s="93">
        <f t="shared" si="8"/>
        <v>3041.8918695672141</v>
      </c>
    </row>
    <row r="18" spans="1:22" ht="20" customHeight="1">
      <c r="A18" s="189"/>
      <c r="B18" s="190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2"/>
      <c r="O18" s="191"/>
      <c r="P18" s="192"/>
      <c r="Q18" s="189"/>
      <c r="R18" s="189"/>
    </row>
    <row r="19" spans="1:22" ht="34.25" customHeight="1">
      <c r="C19" s="147"/>
      <c r="F19" s="2"/>
      <c r="G19" s="6"/>
      <c r="H19" s="269" t="s">
        <v>102</v>
      </c>
      <c r="I19" s="6"/>
      <c r="J19" s="147"/>
      <c r="R19" s="4"/>
    </row>
    <row r="20" spans="1:22" ht="16" thickBot="1"/>
    <row r="21" spans="1:22" s="8" customFormat="1" ht="45.75" customHeight="1" thickBot="1">
      <c r="A21" s="129"/>
      <c r="B21" s="148"/>
      <c r="C21" s="362" t="s">
        <v>21</v>
      </c>
      <c r="D21" s="363"/>
      <c r="E21" s="364" t="s">
        <v>24</v>
      </c>
      <c r="F21" s="365"/>
      <c r="G21" s="353" t="s">
        <v>25</v>
      </c>
      <c r="H21" s="354"/>
      <c r="I21" s="353" t="s">
        <v>118</v>
      </c>
      <c r="J21" s="354"/>
      <c r="K21" s="366" t="s">
        <v>26</v>
      </c>
      <c r="L21" s="367"/>
      <c r="M21" s="368" t="s">
        <v>31</v>
      </c>
      <c r="N21" s="369"/>
      <c r="O21" s="370" t="s">
        <v>2</v>
      </c>
      <c r="P21" s="370"/>
      <c r="Q21" s="346" t="s">
        <v>30</v>
      </c>
      <c r="R21" s="347"/>
      <c r="S21" s="344" t="s">
        <v>27</v>
      </c>
      <c r="T21" s="345"/>
      <c r="U21" s="348" t="s">
        <v>28</v>
      </c>
      <c r="V21" s="349"/>
    </row>
    <row r="22" spans="1:22" s="4" customFormat="1" ht="18.5" customHeight="1">
      <c r="A22" s="377" t="s">
        <v>104</v>
      </c>
      <c r="B22" s="378"/>
      <c r="C22" s="11" t="s">
        <v>23</v>
      </c>
      <c r="D22" s="177" t="s">
        <v>22</v>
      </c>
      <c r="E22" s="11" t="s">
        <v>23</v>
      </c>
      <c r="F22" s="177" t="s">
        <v>22</v>
      </c>
      <c r="G22" s="11" t="s">
        <v>23</v>
      </c>
      <c r="H22" s="177" t="s">
        <v>22</v>
      </c>
      <c r="I22" s="11" t="s">
        <v>23</v>
      </c>
      <c r="J22" s="177" t="s">
        <v>22</v>
      </c>
      <c r="K22" s="11" t="s">
        <v>23</v>
      </c>
      <c r="L22" s="177" t="s">
        <v>22</v>
      </c>
      <c r="M22" s="11" t="s">
        <v>23</v>
      </c>
      <c r="N22" s="177" t="s">
        <v>22</v>
      </c>
      <c r="O22" s="101" t="s">
        <v>23</v>
      </c>
      <c r="P22" s="177" t="s">
        <v>22</v>
      </c>
      <c r="Q22" s="101" t="s">
        <v>23</v>
      </c>
      <c r="R22" s="177" t="s">
        <v>22</v>
      </c>
      <c r="S22" s="11" t="s">
        <v>23</v>
      </c>
      <c r="T22" s="177" t="s">
        <v>22</v>
      </c>
      <c r="U22" s="199" t="s">
        <v>23</v>
      </c>
      <c r="V22" s="134" t="s">
        <v>22</v>
      </c>
    </row>
    <row r="23" spans="1:22" s="45" customFormat="1" ht="20" customHeight="1">
      <c r="A23" s="373" t="s">
        <v>74</v>
      </c>
      <c r="B23" s="374"/>
      <c r="C23" s="158">
        <f>SUM('Zusammenzug Woche 2021'!C57)</f>
        <v>116898.3</v>
      </c>
      <c r="D23" s="97">
        <f>SUM('Zusammenzug Woche 2021'!D57)</f>
        <v>89999.999985999995</v>
      </c>
      <c r="E23" s="158">
        <f>SUM('Zusammenzug Woche 2021'!E57)</f>
        <v>254315</v>
      </c>
      <c r="F23" s="97">
        <f>SUM('Zusammenzug Woche 2021'!F57)</f>
        <v>319999.99999500002</v>
      </c>
      <c r="G23" s="158">
        <f>SUM('Zusammenzug Woche 2021'!G57)</f>
        <v>32576.2</v>
      </c>
      <c r="H23" s="97">
        <f>SUM('Zusammenzug Woche 2021'!H57)</f>
        <v>49999.999974999999</v>
      </c>
      <c r="I23" s="158">
        <f>SUM('Zusammenzug Woche 2021'!I57)</f>
        <v>10978.1</v>
      </c>
      <c r="J23" s="97">
        <f>SUM('Zusammenzug Woche 2021'!J57)</f>
        <v>19999.99999</v>
      </c>
      <c r="K23" s="158">
        <f>SUM('Zusammenzug Woche 2021'!K57)</f>
        <v>114326.2</v>
      </c>
      <c r="L23" s="97">
        <f>SUM('Zusammenzug Woche 2021'!L57)</f>
        <v>94399.999989999982</v>
      </c>
      <c r="M23" s="158">
        <f>SUM('Zusammenzug Woche 2021'!M57)</f>
        <v>6609.7</v>
      </c>
      <c r="N23" s="97">
        <f>SUM('Zusammenzug Woche 2021'!N57)</f>
        <v>11999.999994</v>
      </c>
      <c r="O23" s="158">
        <f>SUM('Zusammenzug Woche 2021'!O57)</f>
        <v>155565.70000000001</v>
      </c>
      <c r="P23" s="97">
        <f>SUM('Zusammenzug Woche 2021'!P57)</f>
        <v>137499.99997</v>
      </c>
      <c r="Q23" s="158">
        <f>SUM('Zusammenzug Woche 2021'!Q57)</f>
        <v>691269.20000000007</v>
      </c>
      <c r="R23" s="97">
        <f>SUM('Zusammenzug Woche 2021'!R57)</f>
        <v>723899.99990000005</v>
      </c>
      <c r="S23" s="158">
        <f>SUM('Zusammenzug Woche 2021'!S57)</f>
        <v>39739.199999999997</v>
      </c>
      <c r="T23" s="97">
        <f>SUM('Zusammenzug Woche 2021'!T57)</f>
        <v>74999.999977999993</v>
      </c>
      <c r="U23" s="144">
        <f>SUM('Zusammenzug Woche 2021'!U57)</f>
        <v>731008.39999999991</v>
      </c>
      <c r="V23" s="200">
        <f>SUM('Zusammenzug Woche 2021'!V57)</f>
        <v>798899.999878</v>
      </c>
    </row>
    <row r="24" spans="1:22" s="45" customFormat="1" ht="20" customHeight="1">
      <c r="A24" s="373" t="s">
        <v>80</v>
      </c>
      <c r="B24" s="374"/>
      <c r="C24" s="158">
        <f>SUM('Zusammenzug Woche 2021'!C64)</f>
        <v>125187.05</v>
      </c>
      <c r="D24" s="97">
        <f>SUM('Zusammenzug Woche 2021'!D64)</f>
        <v>89999.999800000005</v>
      </c>
      <c r="E24" s="158">
        <f>SUM('Zusammenzug Woche 2021'!E64)</f>
        <v>244769.7</v>
      </c>
      <c r="F24" s="97">
        <f>SUM('Zusammenzug Woche 2021'!F64)</f>
        <v>314999.99992000003</v>
      </c>
      <c r="G24" s="158">
        <f>SUM('Zusammenzug Woche 2021'!G64)</f>
        <v>30044</v>
      </c>
      <c r="H24" s="97">
        <f>SUM('Zusammenzug Woche 2021'!H64)</f>
        <v>49999.999819999997</v>
      </c>
      <c r="I24" s="158">
        <f>SUM('Zusammenzug Woche 2021'!I64)</f>
        <v>34201</v>
      </c>
      <c r="J24" s="97">
        <f>SUM('Zusammenzug Woche 2021'!J64)</f>
        <v>24999.999600000003</v>
      </c>
      <c r="K24" s="158">
        <f>SUM('Zusammenzug Woche 2021'!K64)</f>
        <v>119647.4</v>
      </c>
      <c r="L24" s="97">
        <f>SUM('Zusammenzug Woche 2021'!L64)</f>
        <v>91599.999699999986</v>
      </c>
      <c r="M24" s="158">
        <f>SUM('Zusammenzug Woche 2021'!M64)</f>
        <v>22782.400000000001</v>
      </c>
      <c r="N24" s="97">
        <f>SUM('Zusammenzug Woche 2021'!N64)</f>
        <v>23999.999740000003</v>
      </c>
      <c r="O24" s="158">
        <f>SUM('Zusammenzug Woche 2021'!O64)</f>
        <v>155993.90000000002</v>
      </c>
      <c r="P24" s="97">
        <f>SUM('Zusammenzug Woche 2021'!P64)</f>
        <v>127599.99993000002</v>
      </c>
      <c r="Q24" s="158">
        <f>SUM('Zusammenzug Woche 2021'!Q64)</f>
        <v>732625.45</v>
      </c>
      <c r="R24" s="97">
        <f>SUM('Zusammenzug Woche 2021'!R64)</f>
        <v>723199.99850999995</v>
      </c>
      <c r="S24" s="158">
        <f>SUM('Zusammenzug Woche 2021'!S64)</f>
        <v>49655.000000000007</v>
      </c>
      <c r="T24" s="97">
        <f>SUM('Zusammenzug Woche 2021'!T64)</f>
        <v>74999.998800000016</v>
      </c>
      <c r="U24" s="144">
        <f>SUM('Zusammenzug Woche 2021'!U64)</f>
        <v>782280.45000000007</v>
      </c>
      <c r="V24" s="200">
        <f>SUM('Zusammenzug Woche 2021'!V64)</f>
        <v>798199.99731000001</v>
      </c>
    </row>
    <row r="25" spans="1:22" s="45" customFormat="1" ht="20" customHeight="1">
      <c r="A25" s="373" t="s">
        <v>85</v>
      </c>
      <c r="B25" s="374"/>
      <c r="C25" s="158">
        <f>SUM('Zusammenzug Woche 2021'!C70)</f>
        <v>103028.40000000001</v>
      </c>
      <c r="D25" s="97">
        <f>SUM('Zusammenzug Woche 2021'!D70)</f>
        <v>150000</v>
      </c>
      <c r="E25" s="158">
        <f>SUM('Zusammenzug Woche 2021'!E70)</f>
        <v>226467.29999999996</v>
      </c>
      <c r="F25" s="97">
        <f>SUM('Zusammenzug Woche 2021'!F70)</f>
        <v>150000</v>
      </c>
      <c r="G25" s="158">
        <f>SUM('Zusammenzug Woche 2021'!G70)</f>
        <v>26848.5</v>
      </c>
      <c r="H25" s="97">
        <f>SUM('Zusammenzug Woche 2021'!H70)</f>
        <v>24999.999900000006</v>
      </c>
      <c r="I25" s="158">
        <f>SUM('Zusammenzug Woche 2021'!I70)</f>
        <v>18516</v>
      </c>
      <c r="J25" s="97">
        <f>SUM('Zusammenzug Woche 2021'!J70)</f>
        <v>30000</v>
      </c>
      <c r="K25" s="158">
        <f>SUM('Zusammenzug Woche 2021'!K70)</f>
        <v>78114.900000000009</v>
      </c>
      <c r="L25" s="97">
        <f>SUM('Zusammenzug Woche 2021'!L70)</f>
        <v>90000</v>
      </c>
      <c r="M25" s="158">
        <f>SUM('Zusammenzug Woche 2021'!M70)</f>
        <v>37092.600000000006</v>
      </c>
      <c r="N25" s="97">
        <f>SUM('Zusammenzug Woche 2021'!N70)</f>
        <v>24999.999900000006</v>
      </c>
      <c r="O25" s="158">
        <f>SUM('Zusammenzug Woche 2021'!O70)</f>
        <v>115841.4</v>
      </c>
      <c r="P25" s="97">
        <f>SUM('Zusammenzug Woche 2021'!P70)</f>
        <v>98599.999799999976</v>
      </c>
      <c r="Q25" s="158">
        <f>SUM('Zusammenzug Woche 2021'!Q70)</f>
        <v>605909.10000000009</v>
      </c>
      <c r="R25" s="97">
        <f>SUM('Zusammenzug Woche 2021'!R70)</f>
        <v>568599.99959999998</v>
      </c>
      <c r="S25" s="158">
        <f>SUM('Zusammenzug Woche 2021'!S70)</f>
        <v>26278.499999999996</v>
      </c>
      <c r="T25" s="97">
        <f>SUM('Zusammenzug Woche 2021'!T70)</f>
        <v>15000</v>
      </c>
      <c r="U25" s="144">
        <f>SUM('Zusammenzug Woche 2021'!U70)</f>
        <v>632187.60000000009</v>
      </c>
      <c r="V25" s="200">
        <f>SUM('Zusammenzug Woche 2021'!V70)</f>
        <v>583599.99959999998</v>
      </c>
    </row>
    <row r="26" spans="1:22" s="45" customFormat="1" ht="20" customHeight="1">
      <c r="A26" s="373" t="s">
        <v>90</v>
      </c>
      <c r="B26" s="374"/>
      <c r="C26" s="158">
        <f>SUM('Zusammenzug Woche 2021'!C76)</f>
        <v>165886.90000000002</v>
      </c>
      <c r="D26" s="97">
        <f>SUM('Zusammenzug Woche 2021'!D76)</f>
        <v>134999.99970000001</v>
      </c>
      <c r="E26" s="158">
        <f>SUM('Zusammenzug Woche 2021'!E76)</f>
        <v>57480</v>
      </c>
      <c r="F26" s="97">
        <f>SUM('Zusammenzug Woche 2021'!F76)</f>
        <v>49999.999974999999</v>
      </c>
      <c r="G26" s="158">
        <f>SUM('Zusammenzug Woche 2021'!G76)</f>
        <v>11083.7</v>
      </c>
      <c r="H26" s="97">
        <f>SUM('Zusammenzug Woche 2021'!H76)</f>
        <v>14999.999998700003</v>
      </c>
      <c r="I26" s="158">
        <f>SUM('Zusammenzug Woche 2021'!I76)</f>
        <v>10152.700000000001</v>
      </c>
      <c r="J26" s="97">
        <f>SUM('Zusammenzug Woche 2021'!J76)</f>
        <v>0</v>
      </c>
      <c r="K26" s="158">
        <f>SUM('Zusammenzug Woche 2021'!K76)</f>
        <v>83111.199999999997</v>
      </c>
      <c r="L26" s="97">
        <f>SUM('Zusammenzug Woche 2021'!L76)</f>
        <v>49999.999974999999</v>
      </c>
      <c r="M26" s="158">
        <f>SUM('Zusammenzug Woche 2021'!M76)</f>
        <v>19476.7</v>
      </c>
      <c r="N26" s="97">
        <f>SUM('Zusammenzug Woche 2021'!N76)</f>
        <v>24999.999971999998</v>
      </c>
      <c r="O26" s="158">
        <f>SUM('Zusammenzug Woche 2021'!O76)</f>
        <v>92491.32</v>
      </c>
      <c r="P26" s="97">
        <f>SUM('Zusammenzug Woche 2021'!P76)</f>
        <v>56549.999987999996</v>
      </c>
      <c r="Q26" s="158">
        <f>SUM('Zusammenzug Woche 2021'!Q76)</f>
        <v>439782.52</v>
      </c>
      <c r="R26" s="97">
        <f>SUM('Zusammenzug Woche 2021'!R76)</f>
        <v>331549.99960869999</v>
      </c>
      <c r="S26" s="158">
        <f>SUM('Zusammenzug Woche 2021'!S76)</f>
        <v>725.3</v>
      </c>
      <c r="T26" s="97">
        <f>SUM('Zusammenzug Woche 2021'!T76)</f>
        <v>0</v>
      </c>
      <c r="U26" s="144">
        <f>SUM('Zusammenzug Woche 2021'!U76)</f>
        <v>440507.81999999995</v>
      </c>
      <c r="V26" s="200">
        <f>SUM('Zusammenzug Woche 2021'!V76)</f>
        <v>331549.99960869999</v>
      </c>
    </row>
    <row r="27" spans="1:22" s="45" customFormat="1" ht="20" customHeight="1">
      <c r="A27" s="373" t="s">
        <v>96</v>
      </c>
      <c r="B27" s="374"/>
      <c r="C27" s="158">
        <f>SUM('Zusammenzug Woche 2021'!C82)</f>
        <v>139116.69999999998</v>
      </c>
      <c r="D27" s="97">
        <f>SUM('Zusammenzug Woche 2021'!D82)</f>
        <v>135000</v>
      </c>
      <c r="E27" s="158">
        <f>SUM('Zusammenzug Woche 2021'!E82)</f>
        <v>3731.9</v>
      </c>
      <c r="F27" s="97">
        <f>SUM('Zusammenzug Woche 2021'!F82)</f>
        <v>4999.9997999999996</v>
      </c>
      <c r="G27" s="158">
        <f>SUM('Zusammenzug Woche 2021'!G82)</f>
        <v>1223.3</v>
      </c>
      <c r="H27" s="97">
        <f>SUM('Zusammenzug Woche 2021'!H82)</f>
        <v>1999.9997999999996</v>
      </c>
      <c r="I27" s="158">
        <f>SUM('Zusammenzug Woche 2021'!I82)</f>
        <v>0</v>
      </c>
      <c r="J27" s="97">
        <f>SUM('Zusammenzug Woche 2021'!J82)</f>
        <v>0</v>
      </c>
      <c r="K27" s="158">
        <f>SUM('Zusammenzug Woche 2021'!K82)</f>
        <v>41262.85</v>
      </c>
      <c r="L27" s="97">
        <f>SUM('Zusammenzug Woche 2021'!L82)</f>
        <v>45000</v>
      </c>
      <c r="M27" s="158">
        <f>SUM('Zusammenzug Woche 2021'!M82)</f>
        <v>41572.15</v>
      </c>
      <c r="N27" s="97">
        <f>SUM('Zusammenzug Woche 2021'!N82)</f>
        <v>45000</v>
      </c>
      <c r="O27" s="158">
        <f>SUM('Zusammenzug Woche 2021'!O82)</f>
        <v>48377.350000000006</v>
      </c>
      <c r="P27" s="97">
        <f>SUM('Zusammenzug Woche 2021'!P82)</f>
        <v>56449.999800000005</v>
      </c>
      <c r="Q27" s="158">
        <f>SUM('Zusammenzug Woche 2021'!Q82)</f>
        <v>275284.25</v>
      </c>
      <c r="R27" s="97">
        <f>SUM('Zusammenzug Woche 2021'!R82)</f>
        <v>288449.99940000003</v>
      </c>
      <c r="S27" s="158">
        <f>SUM('Zusammenzug Woche 2021'!S82)</f>
        <v>0</v>
      </c>
      <c r="T27" s="97">
        <f>SUM('Zusammenzug Woche 2021'!T82)</f>
        <v>0</v>
      </c>
      <c r="U27" s="144">
        <f>SUM('Zusammenzug Woche 2021'!U82)</f>
        <v>275284.25</v>
      </c>
      <c r="V27" s="200">
        <f>SUM('Zusammenzug Woche 2021'!V82)</f>
        <v>288449.99940000003</v>
      </c>
    </row>
    <row r="28" spans="1:22" s="45" customFormat="1" ht="20" customHeight="1" thickBot="1">
      <c r="A28" s="375" t="s">
        <v>101</v>
      </c>
      <c r="B28" s="376"/>
      <c r="C28" s="178">
        <f>SUM('Zusammenzug Woche 2021'!C88)</f>
        <v>140755.05000000002</v>
      </c>
      <c r="D28" s="198">
        <f>SUM('Zusammenzug Woche 2021'!D88)</f>
        <v>149999.99977000002</v>
      </c>
      <c r="E28" s="178">
        <f>SUM('Zusammenzug Woche 2021'!E88)</f>
        <v>1752.8000000000002</v>
      </c>
      <c r="F28" s="198">
        <f>SUM('Zusammenzug Woche 2021'!F88)</f>
        <v>999.99986000000001</v>
      </c>
      <c r="G28" s="178">
        <f>SUM('Zusammenzug Woche 2021'!G88)</f>
        <v>281.2</v>
      </c>
      <c r="H28" s="198">
        <f>SUM('Zusammenzug Woche 2021'!H88)</f>
        <v>999.99986000000001</v>
      </c>
      <c r="I28" s="178">
        <f>SUM('Zusammenzug Woche 2021'!I88)</f>
        <v>0</v>
      </c>
      <c r="J28" s="198">
        <f>SUM('Zusammenzug Woche 2021'!J88)</f>
        <v>0</v>
      </c>
      <c r="K28" s="178">
        <f>SUM('Zusammenzug Woche 2021'!K88)</f>
        <v>50602.299999999996</v>
      </c>
      <c r="L28" s="198">
        <f>SUM('Zusammenzug Woche 2021'!L88)</f>
        <v>58999.999799999998</v>
      </c>
      <c r="M28" s="178">
        <f>SUM('Zusammenzug Woche 2021'!M88)</f>
        <v>10170</v>
      </c>
      <c r="N28" s="198">
        <f>SUM('Zusammenzug Woche 2021'!N88)</f>
        <v>14999.999760000002</v>
      </c>
      <c r="O28" s="178">
        <f>SUM('Zusammenzug Woche 2021'!O88)</f>
        <v>43114.65</v>
      </c>
      <c r="P28" s="198">
        <f>SUM('Zusammenzug Woche 2021'!P88)</f>
        <v>45399.999999</v>
      </c>
      <c r="Q28" s="178">
        <f>SUM('Zusammenzug Woche 2021'!Q88)</f>
        <v>246676</v>
      </c>
      <c r="R28" s="198">
        <f>SUM('Zusammenzug Woche 2021'!R88)</f>
        <v>271399.99904899998</v>
      </c>
      <c r="S28" s="178">
        <f>SUM('Zusammenzug Woche 2021'!S88)</f>
        <v>0</v>
      </c>
      <c r="T28" s="198">
        <f>SUM('Zusammenzug Woche 2021'!T88)</f>
        <v>0</v>
      </c>
      <c r="U28" s="197">
        <f>SUM('Zusammenzug Woche 2021'!U88)</f>
        <v>246676</v>
      </c>
      <c r="V28" s="201">
        <f>SUM('Zusammenzug Woche 2021'!V88)</f>
        <v>271399.99904899998</v>
      </c>
    </row>
    <row r="29" spans="1:22" ht="20" customHeight="1">
      <c r="A29" s="69" t="s">
        <v>17</v>
      </c>
      <c r="B29" s="68"/>
      <c r="C29" s="142">
        <f t="shared" ref="C29" si="10">SUM(C23:C28)</f>
        <v>790872.4</v>
      </c>
      <c r="D29" s="143">
        <f t="shared" ref="D29:E29" si="11">SUM(D23:D28)</f>
        <v>749999.99925600004</v>
      </c>
      <c r="E29" s="142">
        <f t="shared" si="11"/>
        <v>788516.70000000007</v>
      </c>
      <c r="F29" s="143">
        <f t="shared" ref="F29:V29" si="12">SUM(F23:F28)</f>
        <v>840999.99955000007</v>
      </c>
      <c r="G29" s="142">
        <f t="shared" si="12"/>
        <v>102056.9</v>
      </c>
      <c r="H29" s="143">
        <f t="shared" si="12"/>
        <v>142999.9993537</v>
      </c>
      <c r="I29" s="142">
        <f t="shared" ref="I29:J29" si="13">SUM(I23:I28)</f>
        <v>73847.8</v>
      </c>
      <c r="J29" s="143">
        <f t="shared" si="13"/>
        <v>74999.999590000007</v>
      </c>
      <c r="K29" s="142">
        <f t="shared" si="12"/>
        <v>487064.85</v>
      </c>
      <c r="L29" s="143">
        <f t="shared" si="12"/>
        <v>429999.99946499994</v>
      </c>
      <c r="M29" s="142">
        <f t="shared" si="12"/>
        <v>137703.55000000002</v>
      </c>
      <c r="N29" s="143">
        <f t="shared" si="12"/>
        <v>145999.999366</v>
      </c>
      <c r="O29" s="142">
        <f t="shared" si="12"/>
        <v>611384.32000000007</v>
      </c>
      <c r="P29" s="143">
        <f t="shared" si="12"/>
        <v>522099.99948700005</v>
      </c>
      <c r="Q29" s="142">
        <f t="shared" si="12"/>
        <v>2991546.52</v>
      </c>
      <c r="R29" s="143">
        <f t="shared" si="12"/>
        <v>2907099.9960677</v>
      </c>
      <c r="S29" s="142">
        <f t="shared" si="12"/>
        <v>116398.00000000001</v>
      </c>
      <c r="T29" s="143">
        <f t="shared" si="12"/>
        <v>164999.99877800001</v>
      </c>
      <c r="U29" s="142">
        <f t="shared" si="12"/>
        <v>3107944.52</v>
      </c>
      <c r="V29" s="143">
        <f t="shared" si="12"/>
        <v>3072099.9948457</v>
      </c>
    </row>
    <row r="30" spans="1:22" ht="20" customHeight="1">
      <c r="A30" s="182" t="s">
        <v>105</v>
      </c>
      <c r="B30" s="183"/>
      <c r="C30" s="184">
        <f t="shared" ref="C30:V30" si="14">SUM(C29/6)</f>
        <v>131812.06666666668</v>
      </c>
      <c r="D30" s="194">
        <f t="shared" si="14"/>
        <v>124999.999876</v>
      </c>
      <c r="E30" s="184">
        <f t="shared" si="14"/>
        <v>131419.45000000001</v>
      </c>
      <c r="F30" s="194">
        <f t="shared" si="14"/>
        <v>140166.66659166667</v>
      </c>
      <c r="G30" s="184">
        <f t="shared" si="14"/>
        <v>17009.483333333334</v>
      </c>
      <c r="H30" s="194">
        <f t="shared" si="14"/>
        <v>23833.333225616665</v>
      </c>
      <c r="I30" s="184">
        <f t="shared" ref="I30:J30" si="15">SUM(I29/6)</f>
        <v>12307.966666666667</v>
      </c>
      <c r="J30" s="194">
        <f t="shared" si="15"/>
        <v>12499.999931666667</v>
      </c>
      <c r="K30" s="184">
        <f t="shared" si="14"/>
        <v>81177.474999999991</v>
      </c>
      <c r="L30" s="194">
        <f t="shared" si="14"/>
        <v>71666.666577499986</v>
      </c>
      <c r="M30" s="184">
        <f t="shared" si="14"/>
        <v>22950.591666666671</v>
      </c>
      <c r="N30" s="194">
        <f t="shared" si="14"/>
        <v>24333.333227666666</v>
      </c>
      <c r="O30" s="184">
        <f t="shared" si="14"/>
        <v>101897.38666666667</v>
      </c>
      <c r="P30" s="194">
        <f t="shared" si="14"/>
        <v>87016.666581166675</v>
      </c>
      <c r="Q30" s="184">
        <f t="shared" si="14"/>
        <v>498591.08666666667</v>
      </c>
      <c r="R30" s="194">
        <f t="shared" si="14"/>
        <v>484516.66601128335</v>
      </c>
      <c r="S30" s="184">
        <f t="shared" si="14"/>
        <v>19399.666666666668</v>
      </c>
      <c r="T30" s="194">
        <f t="shared" si="14"/>
        <v>27499.999796333334</v>
      </c>
      <c r="U30" s="184">
        <f t="shared" si="14"/>
        <v>517990.75333333336</v>
      </c>
      <c r="V30" s="194">
        <f t="shared" si="14"/>
        <v>512016.66580761666</v>
      </c>
    </row>
    <row r="31" spans="1:22" ht="20" customHeight="1">
      <c r="A31" s="185" t="s">
        <v>68</v>
      </c>
      <c r="B31" s="186"/>
      <c r="C31" s="187">
        <f>SUM('Zusammenzug Woche 2021'!C90)</f>
        <v>20271.605806451615</v>
      </c>
      <c r="D31" s="195">
        <f>SUM('Zusammenzug Woche 2021'!D90)</f>
        <v>19999.999985677419</v>
      </c>
      <c r="E31" s="187">
        <f>SUM('Zusammenzug Woche 2021'!E90)</f>
        <v>23825.342258064513</v>
      </c>
      <c r="F31" s="195">
        <f>SUM('Zusammenzug Woche 2021'!F90)</f>
        <v>25677.419341129033</v>
      </c>
      <c r="G31" s="187">
        <f>SUM('Zusammenzug Woche 2021'!G90)</f>
        <v>2963.4887096774191</v>
      </c>
      <c r="H31" s="195">
        <f>SUM('Zusammenzug Woche 2021'!H90)</f>
        <v>4155.9139575806457</v>
      </c>
      <c r="I31" s="187">
        <f>SUM('Zusammenzug Woche 2021'!I90)</f>
        <v>2074.5903225806451</v>
      </c>
      <c r="J31" s="195">
        <f>SUM('Zusammenzug Woche 2021'!J90)</f>
        <v>2451.6128900000003</v>
      </c>
      <c r="K31" s="187">
        <f>SUM('Zusammenzug Woche 2021'!K90)</f>
        <v>13114.757419354839</v>
      </c>
      <c r="L31" s="195">
        <f>SUM('Zusammenzug Woche 2021'!L90)</f>
        <v>12354.838693225805</v>
      </c>
      <c r="M31" s="187">
        <f>SUM('Zusammenzug Woche 2021'!M90)</f>
        <v>3853.6538709677425</v>
      </c>
      <c r="N31" s="195">
        <f>SUM('Zusammenzug Woche 2021'!N90)</f>
        <v>3930.1075072258068</v>
      </c>
      <c r="O31" s="187">
        <f>SUM('Zusammenzug Woche 2021'!O90)</f>
        <v>16863.04451612903</v>
      </c>
      <c r="P31" s="195">
        <f>SUM('Zusammenzug Woche 2021'!P90)</f>
        <v>15123.76342448387</v>
      </c>
      <c r="Q31" s="187">
        <f>SUM('Zusammenzug Woche 2021'!Q90)</f>
        <v>82966.482903225813</v>
      </c>
      <c r="R31" s="195">
        <f>SUM('Zusammenzug Woche 2021'!R90)</f>
        <v>83693.655799322558</v>
      </c>
      <c r="S31" s="187">
        <f>SUM('Zusammenzug Woche 2021'!S90)</f>
        <v>3759.633870967742</v>
      </c>
      <c r="T31" s="195">
        <f>SUM('Zusammenzug Woche 2021'!T90)</f>
        <v>5338.7096380000003</v>
      </c>
      <c r="U31" s="187">
        <f>SUM('Zusammenzug Woche 2021'!U90)</f>
        <v>86726.116774193564</v>
      </c>
      <c r="V31" s="195">
        <f>SUM('Zusammenzug Woche 2021'!V90)</f>
        <v>89032.365437322558</v>
      </c>
    </row>
    <row r="32" spans="1:22" ht="20" customHeight="1" thickBot="1">
      <c r="A32" s="188" t="s">
        <v>69</v>
      </c>
      <c r="B32" s="75"/>
      <c r="C32" s="76">
        <f t="shared" ref="C32:V32" si="16">C31/6</f>
        <v>3378.6009677419356</v>
      </c>
      <c r="D32" s="100">
        <f t="shared" si="16"/>
        <v>3333.3333309462364</v>
      </c>
      <c r="E32" s="76">
        <f t="shared" si="16"/>
        <v>3970.8903763440853</v>
      </c>
      <c r="F32" s="100">
        <f t="shared" si="16"/>
        <v>4279.5698901881724</v>
      </c>
      <c r="G32" s="76">
        <f t="shared" si="16"/>
        <v>493.91478494623652</v>
      </c>
      <c r="H32" s="100">
        <f t="shared" si="16"/>
        <v>692.65232626344095</v>
      </c>
      <c r="I32" s="76">
        <f t="shared" ref="I32:J32" si="17">I31/6</f>
        <v>345.76505376344085</v>
      </c>
      <c r="J32" s="100">
        <f t="shared" si="17"/>
        <v>408.60214833333339</v>
      </c>
      <c r="K32" s="76">
        <f t="shared" si="16"/>
        <v>2185.7929032258066</v>
      </c>
      <c r="L32" s="100">
        <f t="shared" si="16"/>
        <v>2059.1397822043009</v>
      </c>
      <c r="M32" s="76">
        <f t="shared" si="16"/>
        <v>642.27564516129041</v>
      </c>
      <c r="N32" s="100">
        <f t="shared" si="16"/>
        <v>655.01791787096784</v>
      </c>
      <c r="O32" s="76">
        <f t="shared" si="16"/>
        <v>2810.5074193548385</v>
      </c>
      <c r="P32" s="100">
        <f t="shared" si="16"/>
        <v>2520.6272374139785</v>
      </c>
      <c r="Q32" s="76">
        <f t="shared" si="16"/>
        <v>13827.747150537636</v>
      </c>
      <c r="R32" s="100">
        <f t="shared" si="16"/>
        <v>13948.942633220426</v>
      </c>
      <c r="S32" s="76">
        <f t="shared" si="16"/>
        <v>626.60564516129034</v>
      </c>
      <c r="T32" s="100">
        <f t="shared" si="16"/>
        <v>889.78493966666667</v>
      </c>
      <c r="U32" s="76">
        <f t="shared" si="16"/>
        <v>14454.352795698927</v>
      </c>
      <c r="V32" s="100">
        <f t="shared" si="16"/>
        <v>14838.727572887094</v>
      </c>
    </row>
    <row r="33" spans="1:22" ht="16" thickBot="1">
      <c r="F33" s="2"/>
    </row>
    <row r="34" spans="1:22" ht="20" customHeight="1">
      <c r="A34" s="179" t="s">
        <v>107</v>
      </c>
      <c r="B34" s="125"/>
      <c r="C34" s="142">
        <f t="shared" ref="C34" si="18">SUM(C12+C29)</f>
        <v>1085074.8999999999</v>
      </c>
      <c r="D34" s="181">
        <f t="shared" ref="D34:E34" si="19">SUM(D12+D29)</f>
        <v>1311999.9990460002</v>
      </c>
      <c r="E34" s="143">
        <f t="shared" si="19"/>
        <v>1283313.5</v>
      </c>
      <c r="F34" s="208">
        <f t="shared" ref="F34:V34" si="20">SUM(F12+F29)</f>
        <v>1382899.99865</v>
      </c>
      <c r="G34" s="142">
        <f t="shared" si="20"/>
        <v>163511.09999999998</v>
      </c>
      <c r="H34" s="181">
        <f t="shared" si="20"/>
        <v>270749.99857170001</v>
      </c>
      <c r="I34" s="142">
        <f t="shared" ref="I34:J34" si="21">SUM(I12+I29)</f>
        <v>80524.600000000006</v>
      </c>
      <c r="J34" s="181">
        <f t="shared" si="21"/>
        <v>116399.99956800001</v>
      </c>
      <c r="K34" s="143">
        <f t="shared" si="20"/>
        <v>575115.04999999993</v>
      </c>
      <c r="L34" s="208">
        <f t="shared" si="20"/>
        <v>707099.99878999987</v>
      </c>
      <c r="M34" s="142">
        <f t="shared" si="20"/>
        <v>193571.55000000002</v>
      </c>
      <c r="N34" s="181">
        <f t="shared" si="20"/>
        <v>272249.99704400002</v>
      </c>
      <c r="O34" s="143">
        <f t="shared" si="20"/>
        <v>1109220.69</v>
      </c>
      <c r="P34" s="208">
        <f t="shared" si="20"/>
        <v>828884.99712800002</v>
      </c>
      <c r="Q34" s="142">
        <f t="shared" si="20"/>
        <v>4490431.3900000006</v>
      </c>
      <c r="R34" s="181">
        <f t="shared" si="20"/>
        <v>4890284.9887977</v>
      </c>
      <c r="S34" s="143">
        <f t="shared" si="20"/>
        <v>189426.5</v>
      </c>
      <c r="T34" s="208">
        <f t="shared" si="20"/>
        <v>256999.998563</v>
      </c>
      <c r="U34" s="142">
        <f t="shared" si="20"/>
        <v>4679857.8900000006</v>
      </c>
      <c r="V34" s="181">
        <f t="shared" si="20"/>
        <v>5147284.9873607</v>
      </c>
    </row>
    <row r="35" spans="1:22" ht="20" customHeight="1" thickBot="1">
      <c r="A35" s="193" t="s">
        <v>108</v>
      </c>
      <c r="B35" s="122"/>
      <c r="C35" s="76">
        <f t="shared" ref="C35" si="22">SUM(C14+C31)</f>
        <v>29951.817350230416</v>
      </c>
      <c r="D35" s="77">
        <f t="shared" ref="D35:E35" si="23">SUM(D14+D31)</f>
        <v>38405.913957377415</v>
      </c>
      <c r="E35" s="100">
        <f t="shared" si="23"/>
        <v>40155.771827956982</v>
      </c>
      <c r="F35" s="209">
        <f t="shared" ref="F35:V35" si="24">SUM(F14+F31)</f>
        <v>43527.112092129028</v>
      </c>
      <c r="G35" s="76">
        <f t="shared" si="24"/>
        <v>4992.4807526881723</v>
      </c>
      <c r="H35" s="77">
        <f t="shared" si="24"/>
        <v>8360.983056580646</v>
      </c>
      <c r="I35" s="76">
        <f t="shared" ref="I35:J35" si="25">SUM(I14+I31)</f>
        <v>2296.9890322580645</v>
      </c>
      <c r="J35" s="77">
        <f t="shared" si="25"/>
        <v>3819.1397710000006</v>
      </c>
      <c r="K35" s="100">
        <f t="shared" si="24"/>
        <v>16027.730506912443</v>
      </c>
      <c r="L35" s="209">
        <f t="shared" si="24"/>
        <v>21460.706566725807</v>
      </c>
      <c r="M35" s="76">
        <f t="shared" si="24"/>
        <v>5703.0895161290327</v>
      </c>
      <c r="N35" s="77">
        <f t="shared" si="24"/>
        <v>8084.2548977258066</v>
      </c>
      <c r="O35" s="100">
        <f t="shared" si="24"/>
        <v>33211.509061443932</v>
      </c>
      <c r="P35" s="209">
        <f t="shared" si="24"/>
        <v>25221.34591348387</v>
      </c>
      <c r="Q35" s="76">
        <f t="shared" si="24"/>
        <v>132339.38804761905</v>
      </c>
      <c r="R35" s="77">
        <f t="shared" si="24"/>
        <v>148879.45625502255</v>
      </c>
      <c r="S35" s="100">
        <f t="shared" si="24"/>
        <v>6183.6394623655915</v>
      </c>
      <c r="T35" s="209">
        <f t="shared" si="24"/>
        <v>8373.1182330000011</v>
      </c>
      <c r="U35" s="76">
        <f t="shared" si="24"/>
        <v>138523.02750998465</v>
      </c>
      <c r="V35" s="77">
        <f t="shared" si="24"/>
        <v>157252.57448802254</v>
      </c>
    </row>
    <row r="36" spans="1:22" ht="20" customHeight="1">
      <c r="A36" s="131" t="s">
        <v>19</v>
      </c>
      <c r="B36" s="206"/>
      <c r="C36" s="86">
        <f t="shared" ref="C36:V36" si="26">SUM(C34-C35)</f>
        <v>1055123.0826497695</v>
      </c>
      <c r="D36" s="87">
        <f t="shared" si="26"/>
        <v>1273594.0850886228</v>
      </c>
      <c r="E36" s="196">
        <f t="shared" si="26"/>
        <v>1243157.7281720431</v>
      </c>
      <c r="F36" s="210">
        <f t="shared" si="26"/>
        <v>1339372.886557871</v>
      </c>
      <c r="G36" s="86">
        <f t="shared" si="26"/>
        <v>158518.61924731181</v>
      </c>
      <c r="H36" s="87">
        <f t="shared" si="26"/>
        <v>262389.01551511936</v>
      </c>
      <c r="I36" s="86">
        <f t="shared" ref="I36:J36" si="27">SUM(I34-I35)</f>
        <v>78227.610967741944</v>
      </c>
      <c r="J36" s="87">
        <f t="shared" si="27"/>
        <v>112580.85979700001</v>
      </c>
      <c r="K36" s="196">
        <f t="shared" si="26"/>
        <v>559087.31949308747</v>
      </c>
      <c r="L36" s="210">
        <f t="shared" si="26"/>
        <v>685639.29222327401</v>
      </c>
      <c r="M36" s="86">
        <f t="shared" si="26"/>
        <v>187868.46048387099</v>
      </c>
      <c r="N36" s="87">
        <f t="shared" si="26"/>
        <v>264165.74214627419</v>
      </c>
      <c r="O36" s="196">
        <f t="shared" si="26"/>
        <v>1076009.1809385561</v>
      </c>
      <c r="P36" s="210">
        <f t="shared" si="26"/>
        <v>803663.65121451614</v>
      </c>
      <c r="Q36" s="86">
        <f t="shared" si="26"/>
        <v>4358092.0019523818</v>
      </c>
      <c r="R36" s="87">
        <f t="shared" si="26"/>
        <v>4741405.5325426776</v>
      </c>
      <c r="S36" s="196">
        <f t="shared" si="26"/>
        <v>183242.86053763441</v>
      </c>
      <c r="T36" s="210">
        <f t="shared" si="26"/>
        <v>248626.88033000001</v>
      </c>
      <c r="U36" s="86">
        <f t="shared" si="26"/>
        <v>4541334.862490016</v>
      </c>
      <c r="V36" s="87">
        <f t="shared" si="26"/>
        <v>4990032.4128726777</v>
      </c>
    </row>
    <row r="37" spans="1:22" ht="20" customHeight="1" thickBot="1">
      <c r="A37" s="132" t="s">
        <v>20</v>
      </c>
      <c r="B37" s="207"/>
      <c r="C37" s="92">
        <f t="shared" ref="C37:V37" si="28">SUM(100/C35*C34)</f>
        <v>3622.7347653468933</v>
      </c>
      <c r="D37" s="93">
        <f t="shared" si="28"/>
        <v>3416.1405467450859</v>
      </c>
      <c r="E37" s="103">
        <f t="shared" si="28"/>
        <v>3195.8382110004422</v>
      </c>
      <c r="F37" s="95">
        <f t="shared" si="28"/>
        <v>3177.1002765425105</v>
      </c>
      <c r="G37" s="92">
        <f t="shared" si="28"/>
        <v>3275.1473285492066</v>
      </c>
      <c r="H37" s="93">
        <f t="shared" si="28"/>
        <v>3238.2555584609381</v>
      </c>
      <c r="I37" s="92">
        <f t="shared" ref="I37:J37" si="29">SUM(100/I35*I34)</f>
        <v>3505.658880784466</v>
      </c>
      <c r="J37" s="93">
        <f t="shared" si="29"/>
        <v>3047.8067456934664</v>
      </c>
      <c r="K37" s="103">
        <f t="shared" si="28"/>
        <v>3588.2500629266519</v>
      </c>
      <c r="L37" s="95">
        <f t="shared" si="28"/>
        <v>3294.8588928863023</v>
      </c>
      <c r="M37" s="92">
        <f t="shared" si="28"/>
        <v>3394.1524055085592</v>
      </c>
      <c r="N37" s="93">
        <f t="shared" si="28"/>
        <v>3367.6572607895755</v>
      </c>
      <c r="O37" s="103">
        <f t="shared" si="28"/>
        <v>3339.8683810116954</v>
      </c>
      <c r="P37" s="95">
        <f t="shared" si="28"/>
        <v>3286.4423650161361</v>
      </c>
      <c r="Q37" s="92">
        <f t="shared" si="28"/>
        <v>3393.1178436341493</v>
      </c>
      <c r="R37" s="93">
        <f t="shared" si="28"/>
        <v>3284.7278676387045</v>
      </c>
      <c r="S37" s="103">
        <f t="shared" si="28"/>
        <v>3063.3496851307959</v>
      </c>
      <c r="T37" s="95">
        <f t="shared" si="28"/>
        <v>3069.346346384023</v>
      </c>
      <c r="U37" s="92">
        <f t="shared" si="28"/>
        <v>3378.3970608516188</v>
      </c>
      <c r="V37" s="93">
        <f t="shared" si="28"/>
        <v>3273.2595978915137</v>
      </c>
    </row>
    <row r="40" spans="1:22">
      <c r="Q40" s="337"/>
      <c r="U40" s="337"/>
    </row>
    <row r="67" ht="18.5" customHeight="1"/>
    <row r="68" ht="18.5" customHeight="1"/>
    <row r="69" ht="18.5" customHeight="1"/>
    <row r="70" ht="18.5" customHeight="1"/>
    <row r="71" ht="18.5" customHeight="1"/>
    <row r="72" ht="18.5" customHeight="1"/>
    <row r="73" ht="18.5" customHeight="1"/>
    <row r="74" ht="18.5" customHeight="1"/>
    <row r="75" ht="18.5" customHeight="1"/>
    <row r="76" ht="18.5" customHeight="1"/>
    <row r="77" ht="18.5" customHeight="1"/>
    <row r="78" ht="18.5" customHeight="1"/>
    <row r="79" ht="18.5" customHeight="1"/>
    <row r="80" ht="18.5" customHeight="1"/>
    <row r="81" ht="18.5" customHeight="1"/>
    <row r="82" ht="18.5" customHeight="1"/>
    <row r="83" ht="18.5" customHeight="1"/>
    <row r="84" ht="18.5" customHeight="1"/>
    <row r="85" ht="18.5" customHeight="1"/>
    <row r="86" ht="18.5" customHeight="1"/>
    <row r="87" ht="18.5" customHeight="1"/>
    <row r="88" ht="19.25" customHeight="1"/>
    <row r="89" ht="18.5" customHeight="1"/>
    <row r="90" ht="18.5" customHeight="1"/>
  </sheetData>
  <mergeCells count="34">
    <mergeCell ref="K21:L21"/>
    <mergeCell ref="M21:N21"/>
    <mergeCell ref="O21:P21"/>
    <mergeCell ref="E21:F21"/>
    <mergeCell ref="I21:J21"/>
    <mergeCell ref="A6:B6"/>
    <mergeCell ref="A7:B7"/>
    <mergeCell ref="A8:B8"/>
    <mergeCell ref="A9:B9"/>
    <mergeCell ref="G21:H21"/>
    <mergeCell ref="A28:B28"/>
    <mergeCell ref="C21:D21"/>
    <mergeCell ref="A24:B24"/>
    <mergeCell ref="A25:B25"/>
    <mergeCell ref="A26:B26"/>
    <mergeCell ref="A27:B27"/>
    <mergeCell ref="A23:B23"/>
    <mergeCell ref="A22:B22"/>
    <mergeCell ref="S21:T21"/>
    <mergeCell ref="U21:V21"/>
    <mergeCell ref="A5:B5"/>
    <mergeCell ref="Q4:R4"/>
    <mergeCell ref="S4:T4"/>
    <mergeCell ref="U4:V4"/>
    <mergeCell ref="A11:B11"/>
    <mergeCell ref="A10:B10"/>
    <mergeCell ref="C4:D4"/>
    <mergeCell ref="E4:F4"/>
    <mergeCell ref="G4:H4"/>
    <mergeCell ref="K4:L4"/>
    <mergeCell ref="M4:N4"/>
    <mergeCell ref="O4:P4"/>
    <mergeCell ref="I4:J4"/>
    <mergeCell ref="Q21:R21"/>
  </mergeCells>
  <pageMargins left="0.59055118110236227" right="0.59055118110236227" top="1.1811023622047245" bottom="0.59055118110236227" header="0.11811023622047245" footer="0.31496062992125984"/>
  <pageSetup paperSize="9" scale="54" fitToHeight="0" orientation="landscape" r:id="rId1"/>
  <headerFooter>
    <oddHeader>&amp;L&amp;G</oddHeader>
    <oddFooter>&amp;L&amp;"DIN Offc Light,Standard"&amp;7&amp;F / Version &amp;D&amp;R&amp;"DIN Offc Light,Standard"&amp;7Seite &amp;P von &amp;N</oddFooter>
  </headerFooter>
  <rowBreaks count="1" manualBreakCount="1">
    <brk id="45" max="16383" man="1"/>
  </rowBreaks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6"/>
  <sheetViews>
    <sheetView zoomScaleNormal="100" workbookViewId="0">
      <selection activeCell="O24" sqref="O24"/>
    </sheetView>
  </sheetViews>
  <sheetFormatPr baseColWidth="10" defaultColWidth="11.5" defaultRowHeight="14"/>
  <cols>
    <col min="1" max="1" width="14.5" style="220" customWidth="1"/>
    <col min="2" max="2" width="14.1640625" style="215" bestFit="1" customWidth="1"/>
    <col min="3" max="9" width="13.6640625" style="215" customWidth="1"/>
    <col min="10" max="10" width="14.6640625" style="215" customWidth="1"/>
    <col min="11" max="11" width="9.6640625" style="215" customWidth="1"/>
    <col min="12" max="12" width="15.5" style="215" bestFit="1" customWidth="1"/>
    <col min="13" max="15" width="11.5" style="215"/>
    <col min="16" max="16" width="13.83203125" style="215" bestFit="1" customWidth="1"/>
    <col min="17" max="17" width="12.5" style="215" bestFit="1" customWidth="1"/>
    <col min="18" max="16384" width="11.5" style="215"/>
  </cols>
  <sheetData>
    <row r="1" spans="1:16" s="212" customFormat="1" ht="34.25" customHeight="1">
      <c r="A1" s="225" t="s">
        <v>123</v>
      </c>
      <c r="I1" s="213"/>
      <c r="L1" s="213"/>
    </row>
    <row r="2" spans="1:16" s="217" customFormat="1" ht="15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5"/>
      <c r="L2" s="215"/>
      <c r="M2" s="215"/>
    </row>
    <row r="3" spans="1:16" s="217" customFormat="1" ht="16" thickBot="1">
      <c r="A3" s="214"/>
      <c r="B3" s="214"/>
      <c r="C3" s="214"/>
      <c r="D3" s="214"/>
      <c r="E3" s="214"/>
      <c r="F3" s="214"/>
      <c r="G3" s="214"/>
      <c r="H3" s="214"/>
      <c r="I3" s="214"/>
      <c r="J3" s="214"/>
      <c r="K3" s="215"/>
      <c r="L3" s="215"/>
      <c r="M3" s="215"/>
    </row>
    <row r="4" spans="1:16" s="214" customFormat="1" ht="18" customHeight="1">
      <c r="A4" s="379" t="s">
        <v>110</v>
      </c>
      <c r="B4" s="226" t="s">
        <v>21</v>
      </c>
      <c r="C4" s="226" t="s">
        <v>24</v>
      </c>
      <c r="D4" s="226" t="s">
        <v>25</v>
      </c>
      <c r="E4" s="226" t="s">
        <v>118</v>
      </c>
      <c r="F4" s="226" t="s">
        <v>26</v>
      </c>
      <c r="G4" s="226" t="s">
        <v>31</v>
      </c>
      <c r="H4" s="226" t="s">
        <v>2</v>
      </c>
      <c r="I4" s="226" t="s">
        <v>27</v>
      </c>
      <c r="J4" s="226" t="s">
        <v>109</v>
      </c>
      <c r="K4" s="381" t="s">
        <v>113</v>
      </c>
      <c r="L4" s="383" t="s">
        <v>114</v>
      </c>
      <c r="M4" s="215"/>
      <c r="N4" s="216"/>
      <c r="O4" s="215"/>
      <c r="P4" s="330"/>
    </row>
    <row r="5" spans="1:16" s="214" customFormat="1" ht="27" customHeight="1">
      <c r="A5" s="380"/>
      <c r="B5" s="227" t="s">
        <v>111</v>
      </c>
      <c r="C5" s="227" t="s">
        <v>111</v>
      </c>
      <c r="D5" s="227" t="s">
        <v>111</v>
      </c>
      <c r="E5" s="227" t="s">
        <v>111</v>
      </c>
      <c r="F5" s="227" t="s">
        <v>111</v>
      </c>
      <c r="G5" s="227" t="s">
        <v>111</v>
      </c>
      <c r="H5" s="227" t="s">
        <v>111</v>
      </c>
      <c r="I5" s="227" t="s">
        <v>111</v>
      </c>
      <c r="J5" s="227" t="s">
        <v>115</v>
      </c>
      <c r="K5" s="382"/>
      <c r="L5" s="384"/>
      <c r="M5" s="215"/>
      <c r="N5" s="216"/>
      <c r="O5" s="215"/>
      <c r="P5" s="330"/>
    </row>
    <row r="6" spans="1:16" s="218" customFormat="1" ht="18.5" customHeight="1">
      <c r="A6" s="242">
        <v>2009</v>
      </c>
      <c r="B6" s="231">
        <v>765914.22</v>
      </c>
      <c r="C6" s="20">
        <v>776262.5</v>
      </c>
      <c r="D6" s="20">
        <v>159128.20000000001</v>
      </c>
      <c r="E6" s="20"/>
      <c r="F6" s="20">
        <v>402224.78</v>
      </c>
      <c r="G6" s="20">
        <v>79395.899999999994</v>
      </c>
      <c r="H6" s="20">
        <v>357666.25</v>
      </c>
      <c r="I6" s="20">
        <v>127661.3</v>
      </c>
      <c r="J6" s="265">
        <f>B6+C6+D6+F6+G6+H6+I6</f>
        <v>2668253.15</v>
      </c>
      <c r="K6" s="232"/>
      <c r="L6" s="228">
        <v>45.54</v>
      </c>
      <c r="M6" s="215"/>
      <c r="N6" s="216"/>
      <c r="O6" s="215"/>
      <c r="P6" s="330"/>
    </row>
    <row r="7" spans="1:16" s="218" customFormat="1" ht="18.5" customHeight="1">
      <c r="A7" s="243" t="s">
        <v>112</v>
      </c>
      <c r="B7" s="96">
        <v>1113854.8327137546</v>
      </c>
      <c r="C7" s="20">
        <v>700302.55576208176</v>
      </c>
      <c r="D7" s="20">
        <v>136123.42007434941</v>
      </c>
      <c r="E7" s="20"/>
      <c r="F7" s="20">
        <v>542363.01115241635</v>
      </c>
      <c r="G7" s="20">
        <v>199201.95167286246</v>
      </c>
      <c r="H7" s="20">
        <v>750026.30111524172</v>
      </c>
      <c r="I7" s="20">
        <v>119139.03345724907</v>
      </c>
      <c r="J7" s="265">
        <f t="shared" ref="J7:J16" si="0">B7+C7+D7+F7+G7+H7+I7</f>
        <v>3561011.105947955</v>
      </c>
      <c r="K7" s="233">
        <f>(100/J6*J7)-100</f>
        <v>33.458517830212429</v>
      </c>
      <c r="L7" s="229">
        <v>45.12</v>
      </c>
      <c r="M7" s="215"/>
      <c r="N7" s="216"/>
      <c r="O7" s="215"/>
      <c r="P7" s="330"/>
    </row>
    <row r="8" spans="1:16" s="218" customFormat="1" ht="18.5" customHeight="1">
      <c r="A8" s="243">
        <v>2011</v>
      </c>
      <c r="B8" s="96">
        <v>1107949.1171003717</v>
      </c>
      <c r="C8" s="20">
        <v>890175.60408921947</v>
      </c>
      <c r="D8" s="20">
        <v>180010.50185873604</v>
      </c>
      <c r="E8" s="20"/>
      <c r="F8" s="20">
        <v>520873.09479553916</v>
      </c>
      <c r="G8" s="20">
        <v>279049.44237918215</v>
      </c>
      <c r="H8" s="20">
        <v>829293.86617100367</v>
      </c>
      <c r="I8" s="20">
        <v>128764.86988847583</v>
      </c>
      <c r="J8" s="266">
        <f t="shared" si="0"/>
        <v>3936116.4962825277</v>
      </c>
      <c r="K8" s="233">
        <f t="shared" ref="K8:K18" si="1">(100/J7*J8)-100</f>
        <v>10.533676508563374</v>
      </c>
      <c r="L8" s="229">
        <v>41.28</v>
      </c>
      <c r="M8" s="215"/>
      <c r="N8" s="216"/>
      <c r="O8" s="215"/>
      <c r="P8" s="330"/>
    </row>
    <row r="9" spans="1:16" s="218" customFormat="1" ht="18.5" customHeight="1">
      <c r="A9" s="243">
        <v>2012</v>
      </c>
      <c r="B9" s="96">
        <v>1262801.7592592593</v>
      </c>
      <c r="C9" s="20">
        <v>841552.59259259258</v>
      </c>
      <c r="D9" s="20">
        <v>180857.3148148148</v>
      </c>
      <c r="E9" s="20"/>
      <c r="F9" s="20">
        <v>519307.77777777775</v>
      </c>
      <c r="G9" s="20">
        <v>257983.47222222225</v>
      </c>
      <c r="H9" s="20">
        <v>830185.50925925933</v>
      </c>
      <c r="I9" s="20">
        <v>169559.35185185185</v>
      </c>
      <c r="J9" s="266">
        <f t="shared" si="0"/>
        <v>4062247.7777777771</v>
      </c>
      <c r="K9" s="233">
        <f t="shared" si="1"/>
        <v>3.2044600716054532</v>
      </c>
      <c r="L9" s="229">
        <v>42.03</v>
      </c>
      <c r="M9" s="215"/>
      <c r="N9" s="216"/>
      <c r="O9" s="215"/>
      <c r="P9" s="330"/>
    </row>
    <row r="10" spans="1:16" s="218" customFormat="1" ht="18.5" customHeight="1">
      <c r="A10" s="243">
        <v>2013</v>
      </c>
      <c r="B10" s="96">
        <v>1247170.2314814813</v>
      </c>
      <c r="C10" s="20">
        <v>803203.88888888888</v>
      </c>
      <c r="D10" s="20">
        <v>175825.55555555559</v>
      </c>
      <c r="E10" s="20"/>
      <c r="F10" s="20">
        <v>535238.59259259258</v>
      </c>
      <c r="G10" s="241">
        <v>348104.8055555555</v>
      </c>
      <c r="H10" s="20">
        <v>796817.87037037034</v>
      </c>
      <c r="I10" s="20">
        <v>210992.40740740742</v>
      </c>
      <c r="J10" s="266">
        <f t="shared" si="0"/>
        <v>4117353.3518518517</v>
      </c>
      <c r="K10" s="233">
        <f t="shared" si="1"/>
        <v>1.3565291210330912</v>
      </c>
      <c r="L10" s="229">
        <v>45.12</v>
      </c>
      <c r="M10" s="215"/>
      <c r="N10" s="216"/>
      <c r="O10" s="215"/>
      <c r="P10" s="330"/>
    </row>
    <row r="11" spans="1:16" s="218" customFormat="1" ht="18.5" customHeight="1">
      <c r="A11" s="243">
        <v>2014</v>
      </c>
      <c r="B11" s="96">
        <v>1292656.2037037038</v>
      </c>
      <c r="C11" s="20">
        <v>838752.12962962955</v>
      </c>
      <c r="D11" s="20">
        <v>188712.54629629632</v>
      </c>
      <c r="E11" s="20"/>
      <c r="F11" s="20">
        <v>615417.54629629641</v>
      </c>
      <c r="G11" s="20">
        <v>347623.28703703702</v>
      </c>
      <c r="H11" s="20">
        <v>790610.60185185191</v>
      </c>
      <c r="I11" s="20">
        <v>108487.96296296295</v>
      </c>
      <c r="J11" s="266">
        <f t="shared" si="0"/>
        <v>4182260.2777777785</v>
      </c>
      <c r="K11" s="233">
        <f t="shared" si="1"/>
        <v>1.5764235026545208</v>
      </c>
      <c r="L11" s="229">
        <v>43.46</v>
      </c>
      <c r="M11" s="215"/>
      <c r="N11" s="216"/>
      <c r="O11" s="215"/>
      <c r="P11" s="330"/>
    </row>
    <row r="12" spans="1:16" s="218" customFormat="1" ht="18.5" customHeight="1">
      <c r="A12" s="243">
        <v>2015</v>
      </c>
      <c r="B12" s="96">
        <v>1293206.0648148148</v>
      </c>
      <c r="C12" s="20">
        <v>972928.42592592607</v>
      </c>
      <c r="D12" s="20">
        <v>230142.73148148149</v>
      </c>
      <c r="E12" s="20"/>
      <c r="F12" s="20">
        <v>702665.41666666663</v>
      </c>
      <c r="G12" s="20">
        <v>305247.54629629629</v>
      </c>
      <c r="H12" s="20">
        <v>810327.40740740742</v>
      </c>
      <c r="I12" s="20">
        <v>253387.40740740742</v>
      </c>
      <c r="J12" s="266">
        <f t="shared" si="0"/>
        <v>4567905</v>
      </c>
      <c r="K12" s="233">
        <f t="shared" si="1"/>
        <v>9.2209641822467319</v>
      </c>
      <c r="L12" s="229">
        <v>43.22</v>
      </c>
      <c r="M12" s="215"/>
      <c r="N12" s="216"/>
      <c r="O12" s="215"/>
      <c r="P12" s="330"/>
    </row>
    <row r="13" spans="1:16" s="218" customFormat="1" ht="18.5" customHeight="1">
      <c r="A13" s="243">
        <v>2016</v>
      </c>
      <c r="B13" s="240">
        <v>1371310.7407407407</v>
      </c>
      <c r="C13" s="20">
        <v>953607.77777777764</v>
      </c>
      <c r="D13" s="20">
        <v>213920.23148148146</v>
      </c>
      <c r="E13" s="20"/>
      <c r="F13" s="20">
        <v>768301.9907407409</v>
      </c>
      <c r="G13" s="20">
        <v>311877.22222222219</v>
      </c>
      <c r="H13" s="20">
        <v>740851.29629629618</v>
      </c>
      <c r="I13" s="20">
        <v>216036.66666666669</v>
      </c>
      <c r="J13" s="266">
        <f t="shared" si="0"/>
        <v>4575905.9259259263</v>
      </c>
      <c r="K13" s="233">
        <f t="shared" si="1"/>
        <v>0.17515526102066303</v>
      </c>
      <c r="L13" s="229">
        <v>42.21</v>
      </c>
      <c r="M13" s="215"/>
      <c r="N13" s="216"/>
      <c r="O13" s="215"/>
      <c r="P13" s="330"/>
    </row>
    <row r="14" spans="1:16" s="218" customFormat="1" ht="18.5" customHeight="1">
      <c r="A14" s="243">
        <v>2017</v>
      </c>
      <c r="B14" s="96">
        <v>1338448.0501392758</v>
      </c>
      <c r="C14" s="20">
        <v>1052895.3240740742</v>
      </c>
      <c r="D14" s="20">
        <v>248394.53703703708</v>
      </c>
      <c r="E14" s="20"/>
      <c r="F14" s="20">
        <v>769078.33333333337</v>
      </c>
      <c r="G14" s="20">
        <v>282599.12037037034</v>
      </c>
      <c r="H14" s="20">
        <v>824060.01851851854</v>
      </c>
      <c r="I14" s="20">
        <v>211605.09259259258</v>
      </c>
      <c r="J14" s="266">
        <f t="shared" si="0"/>
        <v>4727080.4760652017</v>
      </c>
      <c r="K14" s="233">
        <f t="shared" si="1"/>
        <v>3.3037075627529617</v>
      </c>
      <c r="L14" s="229">
        <v>42.83</v>
      </c>
      <c r="M14" s="215"/>
      <c r="N14" s="216"/>
      <c r="O14" s="215"/>
      <c r="P14" s="330"/>
    </row>
    <row r="15" spans="1:16" s="218" customFormat="1" ht="18.5" customHeight="1">
      <c r="A15" s="243">
        <v>2018</v>
      </c>
      <c r="B15" s="96">
        <v>1304911.095636026</v>
      </c>
      <c r="C15" s="241">
        <v>1282862.7669452182</v>
      </c>
      <c r="D15" s="241">
        <v>289065.83101207053</v>
      </c>
      <c r="E15" s="20"/>
      <c r="F15" s="241">
        <v>796041.87558031559</v>
      </c>
      <c r="G15" s="20">
        <v>276561.51346332399</v>
      </c>
      <c r="H15" s="241">
        <v>892229.29433611885</v>
      </c>
      <c r="I15" s="241">
        <v>274674.93036211701</v>
      </c>
      <c r="J15" s="235">
        <f t="shared" si="0"/>
        <v>5116347.3073351905</v>
      </c>
      <c r="K15" s="233">
        <f t="shared" si="1"/>
        <v>8.2348255596869535</v>
      </c>
      <c r="L15" s="229">
        <v>44.25</v>
      </c>
      <c r="M15" s="215"/>
      <c r="N15" s="216"/>
      <c r="O15" s="215"/>
      <c r="P15" s="330"/>
    </row>
    <row r="16" spans="1:16" s="218" customFormat="1" ht="18.5" customHeight="1">
      <c r="A16" s="243">
        <v>2019</v>
      </c>
      <c r="B16" s="96">
        <v>1436096.35097493</v>
      </c>
      <c r="C16" s="20">
        <v>1136138.7650882078</v>
      </c>
      <c r="D16" s="20">
        <v>253088.30083565463</v>
      </c>
      <c r="E16" s="20"/>
      <c r="F16" s="20">
        <v>813889.69359331473</v>
      </c>
      <c r="G16" s="20">
        <v>259024.09470752091</v>
      </c>
      <c r="H16" s="20">
        <v>842220.42711234919</v>
      </c>
      <c r="I16" s="20">
        <v>227878.62581244195</v>
      </c>
      <c r="J16" s="266">
        <f t="shared" si="0"/>
        <v>4968336.2581244195</v>
      </c>
      <c r="K16" s="264">
        <f t="shared" si="1"/>
        <v>-2.8929046509131808</v>
      </c>
      <c r="L16" s="229">
        <v>45.6</v>
      </c>
      <c r="M16" s="215"/>
      <c r="N16" s="216"/>
      <c r="O16" s="215"/>
      <c r="P16" s="330"/>
    </row>
    <row r="17" spans="1:16" s="218" customFormat="1" ht="18.5" customHeight="1">
      <c r="A17" s="243">
        <v>2020</v>
      </c>
      <c r="B17" s="96">
        <v>1057005.25</v>
      </c>
      <c r="C17" s="20">
        <v>1238610.5</v>
      </c>
      <c r="D17" s="20">
        <v>179706.13</v>
      </c>
      <c r="E17" s="20">
        <v>102362.12</v>
      </c>
      <c r="F17" s="20">
        <v>473573.63</v>
      </c>
      <c r="G17" s="20">
        <v>179097.45</v>
      </c>
      <c r="H17" s="20">
        <v>727928.3</v>
      </c>
      <c r="I17" s="20">
        <v>269176.51</v>
      </c>
      <c r="J17" s="266">
        <f>B17+C17+D17+F17+G17+H17+I17+E17</f>
        <v>4227459.8899999997</v>
      </c>
      <c r="K17" s="234">
        <f t="shared" si="1"/>
        <v>-14.911961059658751</v>
      </c>
      <c r="L17" s="229">
        <v>43.29</v>
      </c>
      <c r="M17" s="215"/>
      <c r="N17" s="216"/>
      <c r="O17" s="215"/>
      <c r="P17" s="330"/>
    </row>
    <row r="18" spans="1:16" s="218" customFormat="1" ht="18.5" customHeight="1">
      <c r="A18" s="243">
        <v>2021</v>
      </c>
      <c r="B18" s="96">
        <f>SUM('Halb-Jahresumsatz 2021'!C34)</f>
        <v>1085074.8999999999</v>
      </c>
      <c r="C18" s="96">
        <f>'Halb-Jahresumsatz 2021'!E34</f>
        <v>1283313.5</v>
      </c>
      <c r="D18" s="96">
        <f>'Halb-Jahresumsatz 2021'!G34</f>
        <v>163511.09999999998</v>
      </c>
      <c r="E18" s="96">
        <f>'Halb-Jahresumsatz 2021'!I34</f>
        <v>80524.600000000006</v>
      </c>
      <c r="F18" s="96">
        <f>'Halb-Jahresumsatz 2021'!K34</f>
        <v>575115.04999999993</v>
      </c>
      <c r="G18" s="96">
        <f>'Halb-Jahresumsatz 2021'!M34</f>
        <v>193571.55000000002</v>
      </c>
      <c r="H18" s="96">
        <f>'Halb-Jahresumsatz 2021'!O34</f>
        <v>1109220.69</v>
      </c>
      <c r="I18" s="96">
        <f>'Halb-Jahresumsatz 2021'!S34</f>
        <v>189426.5</v>
      </c>
      <c r="J18" s="266">
        <f>SUM(B18:I18)</f>
        <v>4679757.8899999997</v>
      </c>
      <c r="K18" s="234">
        <f t="shared" si="1"/>
        <v>10.699048879680802</v>
      </c>
      <c r="L18" s="229">
        <v>49.14</v>
      </c>
      <c r="M18" s="215"/>
      <c r="N18" s="216"/>
      <c r="O18" s="215"/>
      <c r="P18" s="330"/>
    </row>
    <row r="19" spans="1:16" s="218" customFormat="1" ht="18.5" customHeight="1" thickBot="1">
      <c r="A19" s="243" t="s">
        <v>116</v>
      </c>
      <c r="B19" s="244"/>
      <c r="C19" s="245"/>
      <c r="D19" s="245"/>
      <c r="E19" s="245"/>
      <c r="F19" s="245"/>
      <c r="G19" s="245"/>
      <c r="H19" s="245"/>
      <c r="I19" s="245"/>
      <c r="J19" s="267"/>
      <c r="K19" s="246"/>
      <c r="L19" s="247"/>
      <c r="M19" s="215"/>
      <c r="N19" s="216"/>
      <c r="O19" s="215"/>
    </row>
    <row r="20" spans="1:16" s="219" customFormat="1" ht="30" customHeight="1" thickBot="1">
      <c r="A20" s="236" t="s">
        <v>17</v>
      </c>
      <c r="B20" s="237">
        <f t="shared" ref="B20:J20" si="2">SUM(B6:B18)</f>
        <v>15676398.816564359</v>
      </c>
      <c r="C20" s="238">
        <f t="shared" si="2"/>
        <v>12770606.330773618</v>
      </c>
      <c r="D20" s="238">
        <f t="shared" si="2"/>
        <v>2598486.4004474771</v>
      </c>
      <c r="E20" s="238">
        <f t="shared" ref="E20" si="3">SUM(E6:E18)</f>
        <v>182886.72</v>
      </c>
      <c r="F20" s="238">
        <f t="shared" si="2"/>
        <v>8034090.7925289935</v>
      </c>
      <c r="G20" s="238">
        <f t="shared" si="2"/>
        <v>3319337.3559265928</v>
      </c>
      <c r="H20" s="238">
        <f t="shared" si="2"/>
        <v>10301437.832438419</v>
      </c>
      <c r="I20" s="238">
        <f t="shared" si="2"/>
        <v>2506790.6584091727</v>
      </c>
      <c r="J20" s="237">
        <f t="shared" si="2"/>
        <v>55390034.90708863</v>
      </c>
      <c r="K20" s="239"/>
      <c r="L20" s="230"/>
      <c r="M20" s="215"/>
      <c r="N20" s="216"/>
      <c r="O20" s="215"/>
    </row>
    <row r="21" spans="1:16" ht="15" thickBot="1">
      <c r="N21" s="216"/>
    </row>
    <row r="22" spans="1:16" ht="16" thickBot="1">
      <c r="A22" s="220" t="s">
        <v>157</v>
      </c>
      <c r="B22" s="339">
        <f>B20/13</f>
        <v>1205876.8320434121</v>
      </c>
      <c r="C22" s="339">
        <f t="shared" ref="C22:J22" si="4">C20/13</f>
        <v>982354.33313643211</v>
      </c>
      <c r="D22" s="339">
        <f t="shared" si="4"/>
        <v>199883.56926519054</v>
      </c>
      <c r="E22" s="339">
        <f t="shared" si="4"/>
        <v>14068.209230769231</v>
      </c>
      <c r="F22" s="339">
        <f t="shared" si="4"/>
        <v>618006.98404069175</v>
      </c>
      <c r="G22" s="339">
        <f t="shared" si="4"/>
        <v>255333.64276358407</v>
      </c>
      <c r="H22" s="339">
        <f t="shared" si="4"/>
        <v>792418.29480295524</v>
      </c>
      <c r="I22" s="339">
        <f t="shared" si="4"/>
        <v>192830.05064685942</v>
      </c>
      <c r="J22" s="339">
        <f t="shared" si="4"/>
        <v>4260771.9159298949</v>
      </c>
    </row>
    <row r="24" spans="1:16" ht="18">
      <c r="C24" s="222"/>
      <c r="D24" s="223"/>
      <c r="E24" s="223"/>
      <c r="K24" s="224"/>
      <c r="L24" s="221"/>
    </row>
    <row r="25" spans="1:16" ht="15">
      <c r="J25" s="224"/>
      <c r="K25" s="224"/>
      <c r="L25" s="221"/>
    </row>
    <row r="26" spans="1:16" ht="18">
      <c r="C26" s="222"/>
      <c r="D26" s="223"/>
      <c r="E26" s="223"/>
      <c r="J26" s="221"/>
      <c r="L26" s="221"/>
    </row>
  </sheetData>
  <mergeCells count="3">
    <mergeCell ref="A4:A5"/>
    <mergeCell ref="K4:K5"/>
    <mergeCell ref="L4:L5"/>
  </mergeCells>
  <pageMargins left="0.59055118110236227" right="0.59055118110236227" top="1.1811023622047245" bottom="0.59055118110236227" header="0.11811023622047245" footer="0.31496062992125984"/>
  <pageSetup paperSize="9" scale="83" fitToHeight="0" orientation="landscape" r:id="rId1"/>
  <headerFooter>
    <oddHeader>&amp;L&amp;G</oddHeader>
    <oddFooter>&amp;L&amp;"DIN Offc Light,Standard"&amp;7&amp;F / Version &amp;D&amp;R&amp;"DIN Offc Light,Standard"&amp;7Seite &amp;P von &amp;N</oddFooter>
  </headerFooter>
  <rowBreaks count="1" manualBreakCount="1">
    <brk id="45" max="16383" man="1"/>
  </rowBreaks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92"/>
  <sheetViews>
    <sheetView zoomScaleNormal="100" workbookViewId="0">
      <selection activeCell="S18" sqref="S18"/>
    </sheetView>
  </sheetViews>
  <sheetFormatPr baseColWidth="10" defaultColWidth="11.5" defaultRowHeight="14"/>
  <cols>
    <col min="1" max="1" width="9.33203125" style="273" customWidth="1"/>
    <col min="2" max="2" width="9.33203125" style="271" customWidth="1"/>
    <col min="3" max="4" width="13.6640625" style="271" customWidth="1"/>
    <col min="5" max="5" width="7.6640625" style="275" customWidth="1"/>
    <col min="6" max="6" width="13.6640625" style="271" customWidth="1"/>
    <col min="7" max="7" width="7.6640625" style="275" customWidth="1"/>
    <col min="8" max="8" width="13.6640625" style="271" customWidth="1"/>
    <col min="9" max="9" width="9" style="275" bestFit="1" customWidth="1"/>
    <col min="10" max="10" width="13.6640625" style="271" customWidth="1"/>
    <col min="11" max="11" width="7.6640625" style="275" customWidth="1"/>
    <col min="12" max="12" width="13.6640625" style="271" customWidth="1"/>
    <col min="13" max="13" width="7.6640625" style="275" customWidth="1"/>
    <col min="14" max="16" width="11.5" style="271"/>
    <col min="17" max="17" width="15.6640625" style="271" customWidth="1"/>
    <col min="18" max="16384" width="11.5" style="271"/>
  </cols>
  <sheetData>
    <row r="1" spans="1:17" ht="34.25" customHeight="1">
      <c r="A1" s="270" t="s">
        <v>124</v>
      </c>
      <c r="E1" s="271"/>
      <c r="G1" s="271"/>
      <c r="H1" s="272"/>
      <c r="I1" s="271"/>
      <c r="J1" s="273"/>
      <c r="K1" s="271"/>
      <c r="L1" s="273"/>
      <c r="M1" s="271"/>
    </row>
    <row r="2" spans="1:17" ht="19" thickBot="1">
      <c r="A2" s="274"/>
    </row>
    <row r="3" spans="1:17" s="279" customFormat="1" ht="19.25" customHeight="1">
      <c r="A3" s="395" t="s">
        <v>109</v>
      </c>
      <c r="B3" s="396"/>
      <c r="C3" s="276">
        <v>2016</v>
      </c>
      <c r="D3" s="277">
        <v>2017</v>
      </c>
      <c r="E3" s="278" t="s">
        <v>20</v>
      </c>
      <c r="F3" s="277">
        <v>2018</v>
      </c>
      <c r="G3" s="278" t="s">
        <v>20</v>
      </c>
      <c r="H3" s="277">
        <v>2019</v>
      </c>
      <c r="I3" s="278" t="s">
        <v>20</v>
      </c>
      <c r="J3" s="277">
        <v>2020</v>
      </c>
      <c r="K3" s="278" t="s">
        <v>20</v>
      </c>
      <c r="L3" s="277">
        <v>2021</v>
      </c>
      <c r="M3" s="278" t="s">
        <v>20</v>
      </c>
    </row>
    <row r="4" spans="1:17" s="286" customFormat="1" ht="18.5" customHeight="1">
      <c r="A4" s="385" t="s">
        <v>40</v>
      </c>
      <c r="B4" s="394"/>
      <c r="C4" s="280">
        <v>204263.90000000002</v>
      </c>
      <c r="D4" s="281">
        <v>179373.3</v>
      </c>
      <c r="E4" s="282">
        <f>SUM(100/C4*D4)</f>
        <v>87.814489001727637</v>
      </c>
      <c r="F4" s="281">
        <v>219740.15000000002</v>
      </c>
      <c r="G4" s="282">
        <f>SUM(100/D4*F4)</f>
        <v>122.50438052932071</v>
      </c>
      <c r="H4" s="281">
        <v>201541</v>
      </c>
      <c r="I4" s="282">
        <f>SUM(100/F4*H4)</f>
        <v>91.717876773998725</v>
      </c>
      <c r="J4" s="284">
        <v>232934.2</v>
      </c>
      <c r="K4" s="283">
        <f>SUM(100/H4*J4)</f>
        <v>115.57658243235868</v>
      </c>
      <c r="L4" s="284">
        <v>54079.700000000004</v>
      </c>
      <c r="M4" s="285">
        <f>SUM(100/J4*L4)</f>
        <v>23.21672815756553</v>
      </c>
      <c r="Q4" s="279"/>
    </row>
    <row r="5" spans="1:17" s="286" customFormat="1" ht="18.5" customHeight="1">
      <c r="A5" s="385" t="s">
        <v>45</v>
      </c>
      <c r="B5" s="394"/>
      <c r="C5" s="287">
        <v>233986.1</v>
      </c>
      <c r="D5" s="281">
        <v>215691.40000000005</v>
      </c>
      <c r="E5" s="282">
        <f t="shared" ref="E5:E16" si="0">SUM(100/C5*D5)</f>
        <v>92.181287691875724</v>
      </c>
      <c r="F5" s="281">
        <v>234335.15</v>
      </c>
      <c r="G5" s="282">
        <f t="shared" ref="G5:G16" si="1">SUM(100/D5*F5)</f>
        <v>108.64371504844419</v>
      </c>
      <c r="H5" s="281">
        <v>240754.09999999998</v>
      </c>
      <c r="I5" s="282">
        <f t="shared" ref="I5:I16" si="2">SUM(100/F5*H5)</f>
        <v>102.7392177400616</v>
      </c>
      <c r="J5" s="284">
        <v>240468.54999999996</v>
      </c>
      <c r="K5" s="283">
        <f t="shared" ref="K5:K16" si="3">SUM(100/H5*J5)</f>
        <v>99.881393504825041</v>
      </c>
      <c r="L5" s="284">
        <v>15384.62</v>
      </c>
      <c r="M5" s="285">
        <f t="shared" ref="M5:M16" si="4">SUM(100/J5*L5)</f>
        <v>6.3977680241345505</v>
      </c>
      <c r="Q5" s="279"/>
    </row>
    <row r="6" spans="1:17" s="286" customFormat="1" ht="18.5" customHeight="1">
      <c r="A6" s="385" t="s">
        <v>51</v>
      </c>
      <c r="B6" s="394"/>
      <c r="C6" s="287">
        <v>270561.1999999999</v>
      </c>
      <c r="D6" s="281">
        <v>334461.75</v>
      </c>
      <c r="E6" s="282">
        <f t="shared" si="0"/>
        <v>123.61778037649157</v>
      </c>
      <c r="F6" s="281">
        <v>294214</v>
      </c>
      <c r="G6" s="282">
        <f t="shared" si="1"/>
        <v>87.966411704776405</v>
      </c>
      <c r="H6" s="281">
        <v>336458.62000000005</v>
      </c>
      <c r="I6" s="282">
        <f t="shared" si="2"/>
        <v>114.35846696622188</v>
      </c>
      <c r="J6" s="284">
        <v>134204.19999999998</v>
      </c>
      <c r="K6" s="283">
        <f t="shared" si="3"/>
        <v>39.887282424210134</v>
      </c>
      <c r="L6" s="284">
        <v>130222.05000000002</v>
      </c>
      <c r="M6" s="285">
        <f t="shared" si="4"/>
        <v>97.032767975965015</v>
      </c>
      <c r="Q6" s="279"/>
    </row>
    <row r="7" spans="1:17" s="286" customFormat="1" ht="18.5" customHeight="1">
      <c r="A7" s="385" t="s">
        <v>56</v>
      </c>
      <c r="B7" s="386"/>
      <c r="C7" s="287">
        <v>399174.69999999995</v>
      </c>
      <c r="D7" s="281">
        <v>400480</v>
      </c>
      <c r="E7" s="282">
        <f t="shared" si="0"/>
        <v>100.3269996820941</v>
      </c>
      <c r="F7" s="281">
        <v>446260.2</v>
      </c>
      <c r="G7" s="282">
        <f t="shared" si="1"/>
        <v>111.43133240111865</v>
      </c>
      <c r="H7" s="281">
        <v>376600.7</v>
      </c>
      <c r="I7" s="282">
        <f t="shared" si="2"/>
        <v>84.390384802409002</v>
      </c>
      <c r="J7" s="284">
        <v>0</v>
      </c>
      <c r="K7" s="283">
        <f t="shared" si="3"/>
        <v>0</v>
      </c>
      <c r="L7" s="284">
        <v>302767.5</v>
      </c>
      <c r="M7" s="285" t="e">
        <f t="shared" si="4"/>
        <v>#DIV/0!</v>
      </c>
      <c r="Q7" s="279"/>
    </row>
    <row r="8" spans="1:17" s="286" customFormat="1" ht="18.5" customHeight="1">
      <c r="A8" s="385" t="s">
        <v>61</v>
      </c>
      <c r="B8" s="386"/>
      <c r="C8" s="287">
        <v>511488.55000000005</v>
      </c>
      <c r="D8" s="281">
        <v>563147.32000000007</v>
      </c>
      <c r="E8" s="282">
        <f t="shared" si="0"/>
        <v>110.0996923587048</v>
      </c>
      <c r="F8" s="281">
        <v>546136.54999999993</v>
      </c>
      <c r="G8" s="282">
        <f t="shared" si="1"/>
        <v>96.97933926063962</v>
      </c>
      <c r="H8" s="281">
        <v>500817.39999999997</v>
      </c>
      <c r="I8" s="282">
        <f t="shared" si="2"/>
        <v>91.701864671024126</v>
      </c>
      <c r="J8" s="284">
        <v>297315.24999999994</v>
      </c>
      <c r="K8" s="283">
        <f t="shared" si="3"/>
        <v>59.365998465708252</v>
      </c>
      <c r="L8" s="284">
        <v>407951.68</v>
      </c>
      <c r="M8" s="285">
        <f t="shared" si="4"/>
        <v>137.21182482230563</v>
      </c>
      <c r="Q8" s="279"/>
    </row>
    <row r="9" spans="1:17" s="286" customFormat="1" ht="18.5" customHeight="1">
      <c r="A9" s="385" t="s">
        <v>67</v>
      </c>
      <c r="B9" s="386"/>
      <c r="C9" s="287">
        <v>521007.1999999999</v>
      </c>
      <c r="D9" s="281">
        <v>695577.55</v>
      </c>
      <c r="E9" s="282">
        <f t="shared" si="0"/>
        <v>133.50632198556954</v>
      </c>
      <c r="F9" s="281">
        <v>670536.09999999986</v>
      </c>
      <c r="G9" s="282">
        <f t="shared" si="1"/>
        <v>96.399905373599225</v>
      </c>
      <c r="H9" s="288">
        <v>729953.15</v>
      </c>
      <c r="I9" s="282">
        <f t="shared" si="2"/>
        <v>108.86112619439881</v>
      </c>
      <c r="J9" s="284">
        <v>563135.66</v>
      </c>
      <c r="K9" s="283">
        <f t="shared" si="3"/>
        <v>77.146822367983489</v>
      </c>
      <c r="L9" s="284">
        <v>661507.81999999995</v>
      </c>
      <c r="M9" s="285">
        <f t="shared" si="4"/>
        <v>117.46864334608109</v>
      </c>
      <c r="Q9" s="279"/>
    </row>
    <row r="10" spans="1:17" s="286" customFormat="1" ht="18.5" customHeight="1">
      <c r="A10" s="385" t="s">
        <v>74</v>
      </c>
      <c r="B10" s="386"/>
      <c r="C10" s="287">
        <v>732020.80000000016</v>
      </c>
      <c r="D10" s="281">
        <v>664239.20000000019</v>
      </c>
      <c r="E10" s="282">
        <f t="shared" si="0"/>
        <v>90.740481691230642</v>
      </c>
      <c r="F10" s="281">
        <v>824792.10000000009</v>
      </c>
      <c r="G10" s="282">
        <f t="shared" si="1"/>
        <v>124.17094624948359</v>
      </c>
      <c r="H10" s="288">
        <v>779466.42999999982</v>
      </c>
      <c r="I10" s="282">
        <f t="shared" si="2"/>
        <v>94.504594551766402</v>
      </c>
      <c r="J10" s="284">
        <v>893650.74999999988</v>
      </c>
      <c r="K10" s="283">
        <f t="shared" si="3"/>
        <v>114.64903626446107</v>
      </c>
      <c r="L10" s="284">
        <v>731008.39999999991</v>
      </c>
      <c r="M10" s="285">
        <f t="shared" si="4"/>
        <v>81.80023348047321</v>
      </c>
      <c r="Q10" s="279"/>
    </row>
    <row r="11" spans="1:17" s="286" customFormat="1" ht="18.5" customHeight="1">
      <c r="A11" s="385" t="s">
        <v>80</v>
      </c>
      <c r="B11" s="386"/>
      <c r="C11" s="287">
        <v>746475.29999999981</v>
      </c>
      <c r="D11" s="281">
        <v>736748.2</v>
      </c>
      <c r="E11" s="282">
        <f t="shared" si="0"/>
        <v>98.696929422848982</v>
      </c>
      <c r="F11" s="281">
        <v>776466.96000000008</v>
      </c>
      <c r="G11" s="282">
        <f t="shared" si="1"/>
        <v>105.39109019879521</v>
      </c>
      <c r="H11" s="288">
        <v>774217.49999999988</v>
      </c>
      <c r="I11" s="282">
        <f t="shared" si="2"/>
        <v>99.7102954644715</v>
      </c>
      <c r="J11" s="281">
        <v>865526.24999999988</v>
      </c>
      <c r="K11" s="283">
        <f t="shared" si="3"/>
        <v>111.79368200796287</v>
      </c>
      <c r="L11" s="284">
        <v>782280.45000000007</v>
      </c>
      <c r="M11" s="285">
        <f t="shared" si="4"/>
        <v>90.382059469600165</v>
      </c>
      <c r="Q11" s="279"/>
    </row>
    <row r="12" spans="1:17" s="286" customFormat="1" ht="18.5" customHeight="1">
      <c r="A12" s="385" t="s">
        <v>85</v>
      </c>
      <c r="B12" s="386"/>
      <c r="C12" s="287">
        <v>588464.65</v>
      </c>
      <c r="D12" s="281">
        <v>448978.84999999986</v>
      </c>
      <c r="E12" s="282">
        <f t="shared" si="0"/>
        <v>76.296656052321893</v>
      </c>
      <c r="F12" s="289">
        <v>580902.35000000009</v>
      </c>
      <c r="G12" s="282">
        <f t="shared" si="1"/>
        <v>129.38300991238236</v>
      </c>
      <c r="H12" s="281">
        <v>523632.47999999986</v>
      </c>
      <c r="I12" s="282">
        <f t="shared" si="2"/>
        <v>90.141222530774712</v>
      </c>
      <c r="J12" s="281">
        <v>657442.69999999984</v>
      </c>
      <c r="K12" s="285">
        <f t="shared" si="3"/>
        <v>125.5542245966102</v>
      </c>
      <c r="L12" s="284">
        <v>632187.60000000009</v>
      </c>
      <c r="M12" s="285">
        <f t="shared" si="4"/>
        <v>96.158585379379872</v>
      </c>
      <c r="Q12" s="279"/>
    </row>
    <row r="13" spans="1:17" s="286" customFormat="1" ht="18.5" customHeight="1">
      <c r="A13" s="385" t="s">
        <v>90</v>
      </c>
      <c r="B13" s="386"/>
      <c r="C13" s="287">
        <v>323229.60000000003</v>
      </c>
      <c r="D13" s="281">
        <v>337412.55000000005</v>
      </c>
      <c r="E13" s="282">
        <f t="shared" si="0"/>
        <v>104.38788712419903</v>
      </c>
      <c r="F13" s="289">
        <v>389664.43999999994</v>
      </c>
      <c r="G13" s="282">
        <f t="shared" si="1"/>
        <v>115.48605409016348</v>
      </c>
      <c r="H13" s="281">
        <v>346799.1</v>
      </c>
      <c r="I13" s="282">
        <f t="shared" si="2"/>
        <v>88.999422169495375</v>
      </c>
      <c r="J13" s="281">
        <v>358065.37000000005</v>
      </c>
      <c r="K13" s="285">
        <f t="shared" si="3"/>
        <v>103.24864453223785</v>
      </c>
      <c r="L13" s="284">
        <v>440507.81999999995</v>
      </c>
      <c r="M13" s="285">
        <f t="shared" si="4"/>
        <v>123.02441311205266</v>
      </c>
      <c r="Q13" s="279"/>
    </row>
    <row r="14" spans="1:17" s="286" customFormat="1" ht="18.5" customHeight="1">
      <c r="A14" s="385" t="s">
        <v>96</v>
      </c>
      <c r="B14" s="386"/>
      <c r="C14" s="287">
        <v>251684.69999999998</v>
      </c>
      <c r="D14" s="281">
        <v>284850.55</v>
      </c>
      <c r="E14" s="282">
        <f t="shared" si="0"/>
        <v>113.17753919884682</v>
      </c>
      <c r="F14" s="281">
        <v>283245.75</v>
      </c>
      <c r="G14" s="282">
        <f t="shared" si="1"/>
        <v>99.436616850485279</v>
      </c>
      <c r="H14" s="288">
        <v>278824.8</v>
      </c>
      <c r="I14" s="282">
        <f t="shared" si="2"/>
        <v>98.43918222956566</v>
      </c>
      <c r="J14" s="284">
        <v>176814.86</v>
      </c>
      <c r="K14" s="285">
        <f t="shared" si="3"/>
        <v>63.414323259623956</v>
      </c>
      <c r="L14" s="284">
        <v>275284.25</v>
      </c>
      <c r="M14" s="285">
        <f t="shared" si="4"/>
        <v>155.69067554616169</v>
      </c>
      <c r="Q14" s="279"/>
    </row>
    <row r="15" spans="1:17" s="286" customFormat="1" ht="18.5" customHeight="1" thickBot="1">
      <c r="A15" s="387" t="s">
        <v>101</v>
      </c>
      <c r="B15" s="388"/>
      <c r="C15" s="290">
        <v>267923.30000000005</v>
      </c>
      <c r="D15" s="292">
        <v>255160.70000000004</v>
      </c>
      <c r="E15" s="291">
        <f t="shared" si="0"/>
        <v>95.236472527771937</v>
      </c>
      <c r="F15" s="292">
        <v>266148.75</v>
      </c>
      <c r="G15" s="291">
        <f t="shared" si="1"/>
        <v>104.30632538631535</v>
      </c>
      <c r="H15" s="293">
        <v>277892.97000000009</v>
      </c>
      <c r="I15" s="291">
        <f t="shared" si="2"/>
        <v>104.4126526989137</v>
      </c>
      <c r="J15" s="284">
        <v>133681.60000000001</v>
      </c>
      <c r="K15" s="294">
        <f t="shared" si="3"/>
        <v>48.105427064239862</v>
      </c>
      <c r="L15" s="284">
        <v>246676</v>
      </c>
      <c r="M15" s="294">
        <f t="shared" si="4"/>
        <v>184.52502064607245</v>
      </c>
      <c r="Q15" s="279"/>
    </row>
    <row r="16" spans="1:17" ht="19.25" customHeight="1">
      <c r="A16" s="295" t="s">
        <v>17</v>
      </c>
      <c r="B16" s="296"/>
      <c r="C16" s="297">
        <f>SUM(C4:C15)</f>
        <v>5050280</v>
      </c>
      <c r="D16" s="298">
        <f>SUM(D4:D15)</f>
        <v>5116121.37</v>
      </c>
      <c r="E16" s="299">
        <f t="shared" si="0"/>
        <v>101.30371721963931</v>
      </c>
      <c r="F16" s="300">
        <f>SUM(F4:F15)</f>
        <v>5532442.5</v>
      </c>
      <c r="G16" s="299">
        <f t="shared" si="1"/>
        <v>108.13743654404352</v>
      </c>
      <c r="H16" s="298">
        <f>SUM(H4:H15)</f>
        <v>5366958.2499999981</v>
      </c>
      <c r="I16" s="299">
        <f t="shared" si="2"/>
        <v>97.008839224266637</v>
      </c>
      <c r="J16" s="298">
        <f>SUM(J4:J15)</f>
        <v>4553239.3899999997</v>
      </c>
      <c r="K16" s="299">
        <f t="shared" si="3"/>
        <v>84.838360536901902</v>
      </c>
      <c r="L16" s="298">
        <f>SUM(L4:L15)</f>
        <v>4679857.8900000006</v>
      </c>
      <c r="M16" s="299">
        <f t="shared" si="4"/>
        <v>102.78084434299865</v>
      </c>
      <c r="Q16" s="279"/>
    </row>
    <row r="17" spans="1:13" ht="19.25" customHeight="1" thickBot="1">
      <c r="A17" s="301" t="s">
        <v>117</v>
      </c>
      <c r="B17" s="302"/>
      <c r="C17" s="303">
        <f ca="1">IF(YEAR($C$3)&lt;&gt;YEAR(TODAY()),C16,SUM(C4:C15)/MONTH(TODAY())*MONTH(DATE(YEAR($C$3),MONTH($C$3)+1,1)-1))</f>
        <v>5050280</v>
      </c>
      <c r="D17" s="303">
        <f ca="1">IF(YEAR($D$3)&lt;&gt;YEAR(TODAY()),D16,SUM(D4:D15)/MONTH(TODAY())*MONTH(DATE(YEAR($D$3),MONTH($D$3)+1,1)-1))</f>
        <v>5116121.37</v>
      </c>
      <c r="E17" s="304">
        <f t="shared" ref="E17" ca="1" si="5">SUM(100/C17*D17)</f>
        <v>101.30371721963931</v>
      </c>
      <c r="F17" s="303">
        <f ca="1">IF(YEAR($F$3)&lt;&gt;YEAR(TODAY()),F16,SUM(F4:F15)/MONTH(TODAY())*MONTH(DATE(YEAR($F$3),MONTH($F$3)+1,1)-1))</f>
        <v>5532442.5</v>
      </c>
      <c r="G17" s="304">
        <f t="shared" ref="G17" ca="1" si="6">SUM(100/D17*F17)</f>
        <v>108.13743654404352</v>
      </c>
      <c r="H17" s="303">
        <f ca="1">IF(YEAR($H$3)&lt;&gt;YEAR(TODAY()),H16,SUM(H4:H15)/MONTH(TODAY())*MONTH(DATE(YEAR($H$3),MONTH($H$3)+1,1)-1))</f>
        <v>5366958.2499999981</v>
      </c>
      <c r="I17" s="304">
        <f t="shared" ref="I17" ca="1" si="7">SUM(100/F17*H17)</f>
        <v>97.008839224266637</v>
      </c>
      <c r="J17" s="303">
        <f ca="1">IF(YEAR($J$3)&lt;&gt;YEAR(TODAY()),J16,SUM(J4:J15)/MONTH(TODAY())*MONTH(DATE(YEAR($J$3),MONTH($J$3)+1,1)-1))</f>
        <v>4553239.3899999997</v>
      </c>
      <c r="K17" s="304">
        <f t="shared" ref="K17" ca="1" si="8">SUM(100/H17*J17)</f>
        <v>84.838360536901902</v>
      </c>
      <c r="L17" s="303">
        <f ca="1">IF(YEAR($L$3)&lt;&gt;YEAR(TODAY()),L16,SUM(L4:L15)/MONTH(TODAY())*MONTH(DATE(YEAR($L$3),MONTH($L$3)+1,1)-1))</f>
        <v>4679857.8900000006</v>
      </c>
      <c r="M17" s="304">
        <f t="shared" ref="M17" ca="1" si="9">SUM(100/J17*L17)</f>
        <v>102.78084434299865</v>
      </c>
    </row>
    <row r="18" spans="1:13" ht="19" thickBot="1">
      <c r="A18" s="274"/>
    </row>
    <row r="19" spans="1:13" s="279" customFormat="1" ht="19.25" customHeight="1">
      <c r="A19" s="389" t="s">
        <v>21</v>
      </c>
      <c r="B19" s="393"/>
      <c r="C19" s="305">
        <v>2016</v>
      </c>
      <c r="D19" s="306">
        <v>2017</v>
      </c>
      <c r="E19" s="307" t="s">
        <v>20</v>
      </c>
      <c r="F19" s="306">
        <v>2018</v>
      </c>
      <c r="G19" s="307" t="s">
        <v>20</v>
      </c>
      <c r="H19" s="306">
        <v>2019</v>
      </c>
      <c r="I19" s="307" t="s">
        <v>20</v>
      </c>
      <c r="J19" s="306">
        <v>2020</v>
      </c>
      <c r="K19" s="307" t="s">
        <v>20</v>
      </c>
      <c r="L19" s="306">
        <v>2021</v>
      </c>
      <c r="M19" s="307" t="s">
        <v>20</v>
      </c>
    </row>
    <row r="20" spans="1:13" s="286" customFormat="1" ht="18.5" customHeight="1">
      <c r="A20" s="385" t="s">
        <v>40</v>
      </c>
      <c r="B20" s="394"/>
      <c r="C20" s="308">
        <v>114177.20000000001</v>
      </c>
      <c r="D20" s="309">
        <v>101979.29999999999</v>
      </c>
      <c r="E20" s="285">
        <f>SUM(100/C20*D20)</f>
        <v>89.316693700668765</v>
      </c>
      <c r="F20" s="309">
        <v>124375.14999999998</v>
      </c>
      <c r="G20" s="285">
        <f>SUM(100/D20*F20)</f>
        <v>121.96117251246086</v>
      </c>
      <c r="H20" s="309">
        <v>120879.3</v>
      </c>
      <c r="I20" s="285">
        <f>SUM(100/F20*H20)</f>
        <v>97.189269721483782</v>
      </c>
      <c r="J20" s="309">
        <v>126724.95</v>
      </c>
      <c r="K20" s="285">
        <f>SUM(100/H20*J20)</f>
        <v>104.8359396521985</v>
      </c>
      <c r="L20" s="309">
        <v>19497.900000000001</v>
      </c>
      <c r="M20" s="285">
        <f>SUM(100/J20*L20)</f>
        <v>15.385999363187755</v>
      </c>
    </row>
    <row r="21" spans="1:13" s="286" customFormat="1" ht="18.5" customHeight="1">
      <c r="A21" s="385" t="s">
        <v>45</v>
      </c>
      <c r="B21" s="394"/>
      <c r="C21" s="308">
        <v>129079.79999999999</v>
      </c>
      <c r="D21" s="309">
        <v>124979.79999999999</v>
      </c>
      <c r="E21" s="285">
        <f t="shared" ref="E21:E32" si="10">SUM(100/C21*D21)</f>
        <v>96.823670318671091</v>
      </c>
      <c r="F21" s="309">
        <v>139845.35</v>
      </c>
      <c r="G21" s="285">
        <f t="shared" ref="G21:K32" si="11">SUM(100/D21*F21)</f>
        <v>111.89436212892005</v>
      </c>
      <c r="H21" s="309">
        <v>139251.80000000002</v>
      </c>
      <c r="I21" s="285">
        <f t="shared" si="11"/>
        <v>99.575566867257294</v>
      </c>
      <c r="J21" s="309">
        <v>136804.59999999998</v>
      </c>
      <c r="K21" s="285">
        <f t="shared" si="11"/>
        <v>98.242607995013316</v>
      </c>
      <c r="L21" s="309">
        <v>6376.7000000000007</v>
      </c>
      <c r="M21" s="285">
        <f t="shared" ref="M21:M32" si="12">SUM(100/J21*L21)</f>
        <v>4.6611736739846474</v>
      </c>
    </row>
    <row r="22" spans="1:13" s="286" customFormat="1" ht="18.5" customHeight="1">
      <c r="A22" s="385" t="s">
        <v>51</v>
      </c>
      <c r="B22" s="394"/>
      <c r="C22" s="308">
        <v>137567.6</v>
      </c>
      <c r="D22" s="309">
        <v>140158.84999999998</v>
      </c>
      <c r="E22" s="285">
        <f t="shared" si="10"/>
        <v>101.88361939875377</v>
      </c>
      <c r="F22" s="309">
        <v>152172.30000000002</v>
      </c>
      <c r="G22" s="285">
        <f t="shared" si="11"/>
        <v>108.5713103382341</v>
      </c>
      <c r="H22" s="309">
        <v>159831.12</v>
      </c>
      <c r="I22" s="285">
        <f t="shared" si="11"/>
        <v>105.03299220686024</v>
      </c>
      <c r="J22" s="309">
        <v>70984.750000000015</v>
      </c>
      <c r="K22" s="285">
        <f t="shared" si="11"/>
        <v>44.412345981183151</v>
      </c>
      <c r="L22" s="309">
        <v>42299.1</v>
      </c>
      <c r="M22" s="285">
        <f t="shared" si="12"/>
        <v>59.58899622806306</v>
      </c>
    </row>
    <row r="23" spans="1:13" s="286" customFormat="1" ht="18.5" customHeight="1">
      <c r="A23" s="385" t="s">
        <v>56</v>
      </c>
      <c r="B23" s="386"/>
      <c r="C23" s="308">
        <v>155534.69999999998</v>
      </c>
      <c r="D23" s="309">
        <v>153675</v>
      </c>
      <c r="E23" s="285">
        <f t="shared" si="10"/>
        <v>98.804318264670215</v>
      </c>
      <c r="F23" s="309">
        <v>116420.5</v>
      </c>
      <c r="G23" s="285">
        <f t="shared" si="11"/>
        <v>75.757605335936233</v>
      </c>
      <c r="H23" s="309">
        <v>150195.69999999995</v>
      </c>
      <c r="I23" s="285">
        <f t="shared" si="11"/>
        <v>129.01138545187484</v>
      </c>
      <c r="J23" s="309">
        <v>0</v>
      </c>
      <c r="K23" s="285">
        <f t="shared" si="11"/>
        <v>0</v>
      </c>
      <c r="L23" s="309">
        <v>67295.5</v>
      </c>
      <c r="M23" s="285" t="e">
        <f t="shared" si="12"/>
        <v>#DIV/0!</v>
      </c>
    </row>
    <row r="24" spans="1:13" s="286" customFormat="1" ht="18.5" customHeight="1">
      <c r="A24" s="385" t="s">
        <v>61</v>
      </c>
      <c r="B24" s="386"/>
      <c r="C24" s="308">
        <v>142069.05000000005</v>
      </c>
      <c r="D24" s="309">
        <v>112913.99999999999</v>
      </c>
      <c r="E24" s="285">
        <f t="shared" si="10"/>
        <v>79.478253708319968</v>
      </c>
      <c r="F24" s="309">
        <v>119667</v>
      </c>
      <c r="G24" s="285">
        <f t="shared" si="11"/>
        <v>105.98065784579416</v>
      </c>
      <c r="H24" s="309">
        <v>165878.95000000001</v>
      </c>
      <c r="I24" s="285">
        <f t="shared" si="11"/>
        <v>138.61712084367454</v>
      </c>
      <c r="J24" s="309">
        <v>53609.7</v>
      </c>
      <c r="K24" s="285">
        <f t="shared" si="11"/>
        <v>32.318567244367046</v>
      </c>
      <c r="L24" s="309">
        <v>70003.600000000006</v>
      </c>
      <c r="M24" s="285">
        <f t="shared" si="12"/>
        <v>130.58010024305307</v>
      </c>
    </row>
    <row r="25" spans="1:13" s="286" customFormat="1" ht="18.5" customHeight="1">
      <c r="A25" s="385" t="s">
        <v>67</v>
      </c>
      <c r="B25" s="386"/>
      <c r="C25" s="308">
        <v>126175.5</v>
      </c>
      <c r="D25" s="309">
        <v>78440.049999999988</v>
      </c>
      <c r="E25" s="285">
        <f t="shared" si="10"/>
        <v>62.167417604844033</v>
      </c>
      <c r="F25" s="309">
        <v>55665.400000000009</v>
      </c>
      <c r="G25" s="285">
        <f t="shared" si="11"/>
        <v>70.965533550781799</v>
      </c>
      <c r="H25" s="309">
        <v>85554.400000000009</v>
      </c>
      <c r="I25" s="285">
        <f t="shared" si="11"/>
        <v>153.69403615172081</v>
      </c>
      <c r="J25" s="309">
        <v>103754.70000000001</v>
      </c>
      <c r="K25" s="285">
        <f t="shared" si="11"/>
        <v>121.27336525064754</v>
      </c>
      <c r="L25" s="309">
        <v>88729.7</v>
      </c>
      <c r="M25" s="285">
        <f t="shared" si="12"/>
        <v>85.518728308211564</v>
      </c>
    </row>
    <row r="26" spans="1:13" s="286" customFormat="1" ht="18.5" customHeight="1">
      <c r="A26" s="385" t="s">
        <v>74</v>
      </c>
      <c r="B26" s="386"/>
      <c r="C26" s="308">
        <v>76474.400000000009</v>
      </c>
      <c r="D26" s="309">
        <v>92865.099999999991</v>
      </c>
      <c r="E26" s="285">
        <f t="shared" si="10"/>
        <v>121.43292395886725</v>
      </c>
      <c r="F26" s="309">
        <v>69833.600000000006</v>
      </c>
      <c r="G26" s="285">
        <f t="shared" si="11"/>
        <v>75.198971411219091</v>
      </c>
      <c r="H26" s="309">
        <v>78102.199999999983</v>
      </c>
      <c r="I26" s="285">
        <f t="shared" si="11"/>
        <v>111.84043211290836</v>
      </c>
      <c r="J26" s="309">
        <v>104966.40000000002</v>
      </c>
      <c r="K26" s="285">
        <f t="shared" si="11"/>
        <v>134.3962141911496</v>
      </c>
      <c r="L26" s="309">
        <v>116898.3</v>
      </c>
      <c r="M26" s="285">
        <f t="shared" si="12"/>
        <v>111.36735183830253</v>
      </c>
    </row>
    <row r="27" spans="1:13" s="286" customFormat="1" ht="18.5" customHeight="1">
      <c r="A27" s="385" t="s">
        <v>80</v>
      </c>
      <c r="B27" s="386"/>
      <c r="C27" s="308">
        <v>89714.9</v>
      </c>
      <c r="D27" s="309">
        <v>84528.7</v>
      </c>
      <c r="E27" s="285">
        <f t="shared" si="10"/>
        <v>94.219243403269687</v>
      </c>
      <c r="F27" s="309">
        <v>77068.800000000003</v>
      </c>
      <c r="G27" s="285">
        <f t="shared" si="11"/>
        <v>91.17471344052376</v>
      </c>
      <c r="H27" s="309">
        <v>93534.650000000009</v>
      </c>
      <c r="I27" s="285">
        <f t="shared" si="11"/>
        <v>121.36513089603056</v>
      </c>
      <c r="J27" s="309">
        <v>103734.15</v>
      </c>
      <c r="K27" s="285">
        <f t="shared" si="11"/>
        <v>110.90451506473802</v>
      </c>
      <c r="L27" s="309">
        <v>125187.05</v>
      </c>
      <c r="M27" s="285">
        <f t="shared" si="12"/>
        <v>120.68065338174556</v>
      </c>
    </row>
    <row r="28" spans="1:13" s="286" customFormat="1" ht="18.5" customHeight="1">
      <c r="A28" s="385" t="s">
        <v>85</v>
      </c>
      <c r="B28" s="386"/>
      <c r="C28" s="308">
        <v>96651.65</v>
      </c>
      <c r="D28" s="309">
        <v>151903.25</v>
      </c>
      <c r="E28" s="285">
        <f t="shared" si="10"/>
        <v>157.16570798325742</v>
      </c>
      <c r="F28" s="309">
        <v>119346.60000000002</v>
      </c>
      <c r="G28" s="285">
        <f t="shared" si="11"/>
        <v>78.567509253422841</v>
      </c>
      <c r="H28" s="309">
        <v>118389.90000000001</v>
      </c>
      <c r="I28" s="285">
        <f t="shared" si="11"/>
        <v>99.198385207454592</v>
      </c>
      <c r="J28" s="309">
        <v>114936.30000000002</v>
      </c>
      <c r="K28" s="285">
        <f t="shared" si="11"/>
        <v>97.082859264177102</v>
      </c>
      <c r="L28" s="309">
        <v>103028.40000000001</v>
      </c>
      <c r="M28" s="285">
        <f t="shared" si="12"/>
        <v>89.639565568058131</v>
      </c>
    </row>
    <row r="29" spans="1:13" s="286" customFormat="1" ht="18.5" customHeight="1">
      <c r="A29" s="385" t="s">
        <v>90</v>
      </c>
      <c r="B29" s="386"/>
      <c r="C29" s="308">
        <v>149330.1</v>
      </c>
      <c r="D29" s="309">
        <v>133230.45000000001</v>
      </c>
      <c r="E29" s="285">
        <f t="shared" si="10"/>
        <v>89.218750941705665</v>
      </c>
      <c r="F29" s="309">
        <v>156135.04999999999</v>
      </c>
      <c r="G29" s="285">
        <f t="shared" si="11"/>
        <v>117.19171555751704</v>
      </c>
      <c r="H29" s="309">
        <v>144379.15</v>
      </c>
      <c r="I29" s="285">
        <f t="shared" si="11"/>
        <v>92.470684833418247</v>
      </c>
      <c r="J29" s="309">
        <v>151371.40000000002</v>
      </c>
      <c r="K29" s="285">
        <f t="shared" si="11"/>
        <v>104.84297767371538</v>
      </c>
      <c r="L29" s="309">
        <v>165886.90000000002</v>
      </c>
      <c r="M29" s="285">
        <f t="shared" si="12"/>
        <v>109.58932797080557</v>
      </c>
    </row>
    <row r="30" spans="1:13" s="286" customFormat="1" ht="18.5" customHeight="1">
      <c r="A30" s="385" t="s">
        <v>96</v>
      </c>
      <c r="B30" s="386"/>
      <c r="C30" s="308">
        <v>122133.99999999999</v>
      </c>
      <c r="D30" s="309">
        <v>128277.45000000001</v>
      </c>
      <c r="E30" s="285">
        <f t="shared" si="10"/>
        <v>105.03008990125602</v>
      </c>
      <c r="F30" s="309">
        <v>139451.5</v>
      </c>
      <c r="G30" s="285">
        <f t="shared" si="11"/>
        <v>108.71084512515642</v>
      </c>
      <c r="H30" s="309">
        <v>130959.20000000001</v>
      </c>
      <c r="I30" s="285">
        <f t="shared" si="11"/>
        <v>93.910212511159799</v>
      </c>
      <c r="J30" s="309">
        <v>95238.2</v>
      </c>
      <c r="K30" s="285">
        <f t="shared" si="11"/>
        <v>72.723565812863839</v>
      </c>
      <c r="L30" s="309">
        <v>139116.69999999998</v>
      </c>
      <c r="M30" s="285">
        <f t="shared" si="12"/>
        <v>146.07237432038823</v>
      </c>
    </row>
    <row r="31" spans="1:13" s="286" customFormat="1" ht="18.5" customHeight="1" thickBot="1">
      <c r="A31" s="387" t="s">
        <v>101</v>
      </c>
      <c r="B31" s="388"/>
      <c r="C31" s="310">
        <v>139796.70000000001</v>
      </c>
      <c r="D31" s="311">
        <v>135856.59999999998</v>
      </c>
      <c r="E31" s="294">
        <f t="shared" si="10"/>
        <v>97.181550065201805</v>
      </c>
      <c r="F31" s="318">
        <v>152087.70000000001</v>
      </c>
      <c r="G31" s="294">
        <f t="shared" si="11"/>
        <v>111.94722965244239</v>
      </c>
      <c r="H31" s="311">
        <v>159719.4</v>
      </c>
      <c r="I31" s="294">
        <f t="shared" si="11"/>
        <v>105.01796003227084</v>
      </c>
      <c r="J31" s="309">
        <v>78913.699999999983</v>
      </c>
      <c r="K31" s="294">
        <f t="shared" si="11"/>
        <v>49.40771127364615</v>
      </c>
      <c r="L31" s="309">
        <v>140755.05000000002</v>
      </c>
      <c r="M31" s="294">
        <f t="shared" si="12"/>
        <v>178.36579706692254</v>
      </c>
    </row>
    <row r="32" spans="1:13" ht="18.5" customHeight="1" thickBot="1">
      <c r="A32" s="312" t="s">
        <v>17</v>
      </c>
      <c r="B32" s="313"/>
      <c r="C32" s="314">
        <f>SUM(C20:C31)</f>
        <v>1478705.6</v>
      </c>
      <c r="D32" s="315">
        <f>SUM(D20:D31)</f>
        <v>1438808.5499999998</v>
      </c>
      <c r="E32" s="316">
        <f t="shared" si="10"/>
        <v>97.30189362913076</v>
      </c>
      <c r="F32" s="317">
        <f>SUM(F20:F31)</f>
        <v>1422068.95</v>
      </c>
      <c r="G32" s="316">
        <f t="shared" si="11"/>
        <v>98.836565156636027</v>
      </c>
      <c r="H32" s="315">
        <f>SUM(H20:H31)</f>
        <v>1546675.7699999996</v>
      </c>
      <c r="I32" s="316">
        <f t="shared" si="11"/>
        <v>108.76236134682496</v>
      </c>
      <c r="J32" s="315">
        <f>SUM(J20:J31)</f>
        <v>1141038.8500000001</v>
      </c>
      <c r="K32" s="316">
        <f>SUM(100/H32*J32)</f>
        <v>73.773629362539268</v>
      </c>
      <c r="L32" s="315">
        <f>SUM(L20:L31)</f>
        <v>1085074.8999999999</v>
      </c>
      <c r="M32" s="316">
        <f t="shared" si="12"/>
        <v>95.095351047863076</v>
      </c>
    </row>
    <row r="33" spans="1:13" ht="15" thickBot="1"/>
    <row r="34" spans="1:13" s="279" customFormat="1" ht="18" customHeight="1">
      <c r="A34" s="389" t="s">
        <v>119</v>
      </c>
      <c r="B34" s="390"/>
      <c r="C34" s="305">
        <v>2016</v>
      </c>
      <c r="D34" s="306">
        <v>2017</v>
      </c>
      <c r="E34" s="307" t="s">
        <v>20</v>
      </c>
      <c r="F34" s="306">
        <v>2018</v>
      </c>
      <c r="G34" s="307" t="s">
        <v>20</v>
      </c>
      <c r="H34" s="306">
        <v>2019</v>
      </c>
      <c r="I34" s="307" t="s">
        <v>20</v>
      </c>
      <c r="J34" s="306">
        <v>2020</v>
      </c>
      <c r="K34" s="307" t="s">
        <v>20</v>
      </c>
      <c r="L34" s="306">
        <v>2021</v>
      </c>
      <c r="M34" s="307" t="s">
        <v>20</v>
      </c>
    </row>
    <row r="35" spans="1:13" s="286" customFormat="1" ht="18.5" customHeight="1">
      <c r="A35" s="391" t="s">
        <v>40</v>
      </c>
      <c r="B35" s="392"/>
      <c r="C35" s="308">
        <v>38453.4</v>
      </c>
      <c r="D35" s="309">
        <v>34077.599999999991</v>
      </c>
      <c r="E35" s="285">
        <f>SUM(100/C35*D35)</f>
        <v>88.620512100360401</v>
      </c>
      <c r="F35" s="309">
        <v>39037.099999999991</v>
      </c>
      <c r="G35" s="285">
        <f>SUM(100/D35*F35)</f>
        <v>114.55354837195108</v>
      </c>
      <c r="H35" s="309">
        <v>50151.399999999994</v>
      </c>
      <c r="I35" s="285">
        <f>SUM(100/F35*H35)</f>
        <v>128.47112106175922</v>
      </c>
      <c r="J35" s="309">
        <v>47866.750000000007</v>
      </c>
      <c r="K35" s="285">
        <f>SUM(100/H35*J35)</f>
        <v>95.44449407195016</v>
      </c>
      <c r="L35" s="309">
        <v>32608.9</v>
      </c>
      <c r="M35" s="285">
        <f>SUM(100/J35*L35)</f>
        <v>68.124324296092794</v>
      </c>
    </row>
    <row r="36" spans="1:13" s="286" customFormat="1" ht="18.5" customHeight="1">
      <c r="A36" s="385" t="s">
        <v>45</v>
      </c>
      <c r="B36" s="386"/>
      <c r="C36" s="308">
        <v>46389.700000000012</v>
      </c>
      <c r="D36" s="309">
        <v>45083.099999999991</v>
      </c>
      <c r="E36" s="285">
        <f t="shared" ref="E36:E47" si="13">SUM(100/C36*D36)</f>
        <v>97.183426493381035</v>
      </c>
      <c r="F36" s="309">
        <v>56822.700000000004</v>
      </c>
      <c r="G36" s="285">
        <f t="shared" ref="G36:G47" si="14">SUM(100/D36*F36)</f>
        <v>126.03991296073255</v>
      </c>
      <c r="H36" s="309">
        <v>38979.300000000003</v>
      </c>
      <c r="I36" s="285">
        <f t="shared" ref="I36:I47" si="15">SUM(100/F36*H36)</f>
        <v>68.59811307804803</v>
      </c>
      <c r="J36" s="309">
        <v>47489.649999999994</v>
      </c>
      <c r="K36" s="285">
        <f t="shared" ref="K36:K47" si="16">SUM(100/H36*J36)</f>
        <v>121.83299854025081</v>
      </c>
      <c r="L36" s="309">
        <v>7326.42</v>
      </c>
      <c r="M36" s="285">
        <f t="shared" ref="M36:M47" si="17">SUM(100/J36*L36)</f>
        <v>15.427403655322795</v>
      </c>
    </row>
    <row r="37" spans="1:13" s="286" customFormat="1" ht="18.5" customHeight="1">
      <c r="A37" s="385" t="s">
        <v>51</v>
      </c>
      <c r="B37" s="386"/>
      <c r="C37" s="308">
        <v>41238.400000000009</v>
      </c>
      <c r="D37" s="309">
        <v>60700.099999999991</v>
      </c>
      <c r="E37" s="285">
        <f t="shared" si="13"/>
        <v>147.19315007371765</v>
      </c>
      <c r="F37" s="309">
        <v>56424.599999999991</v>
      </c>
      <c r="G37" s="285">
        <f t="shared" si="14"/>
        <v>92.956354272892455</v>
      </c>
      <c r="H37" s="309">
        <v>46933.75</v>
      </c>
      <c r="I37" s="285">
        <f t="shared" si="15"/>
        <v>83.179588335584143</v>
      </c>
      <c r="J37" s="309">
        <v>16393</v>
      </c>
      <c r="K37" s="285">
        <f t="shared" si="16"/>
        <v>34.927956960609372</v>
      </c>
      <c r="L37" s="309">
        <v>69619.25</v>
      </c>
      <c r="M37" s="285">
        <f t="shared" si="17"/>
        <v>424.68889160007319</v>
      </c>
    </row>
    <row r="38" spans="1:13" s="286" customFormat="1" ht="18.5" customHeight="1">
      <c r="A38" s="385" t="s">
        <v>56</v>
      </c>
      <c r="B38" s="386"/>
      <c r="C38" s="308">
        <v>90124.500000000015</v>
      </c>
      <c r="D38" s="309">
        <v>57563.9</v>
      </c>
      <c r="E38" s="285">
        <f t="shared" si="13"/>
        <v>63.87153326786833</v>
      </c>
      <c r="F38" s="309">
        <v>60028</v>
      </c>
      <c r="G38" s="285">
        <f t="shared" si="14"/>
        <v>104.28063421693109</v>
      </c>
      <c r="H38" s="309">
        <v>59453.5</v>
      </c>
      <c r="I38" s="285">
        <f t="shared" si="15"/>
        <v>99.042946624908367</v>
      </c>
      <c r="J38" s="309">
        <v>0</v>
      </c>
      <c r="K38" s="285">
        <f t="shared" si="16"/>
        <v>0</v>
      </c>
      <c r="L38" s="309">
        <v>119108.9</v>
      </c>
      <c r="M38" s="285" t="e">
        <f t="shared" si="17"/>
        <v>#DIV/0!</v>
      </c>
    </row>
    <row r="39" spans="1:13" s="286" customFormat="1" ht="18.5" customHeight="1">
      <c r="A39" s="385" t="s">
        <v>61</v>
      </c>
      <c r="B39" s="386"/>
      <c r="C39" s="308">
        <v>86261.6</v>
      </c>
      <c r="D39" s="309">
        <v>93252.42</v>
      </c>
      <c r="E39" s="285">
        <f t="shared" si="13"/>
        <v>108.10420859339496</v>
      </c>
      <c r="F39" s="309">
        <v>96555.199999999983</v>
      </c>
      <c r="G39" s="285">
        <f t="shared" si="14"/>
        <v>103.54176331295209</v>
      </c>
      <c r="H39" s="309">
        <v>89294.3</v>
      </c>
      <c r="I39" s="285">
        <f t="shared" si="15"/>
        <v>92.48005286095416</v>
      </c>
      <c r="J39" s="309">
        <v>54837.849999999991</v>
      </c>
      <c r="K39" s="285">
        <f t="shared" si="16"/>
        <v>61.412486575290906</v>
      </c>
      <c r="L39" s="309">
        <v>142850.07999999999</v>
      </c>
      <c r="M39" s="285">
        <f t="shared" si="17"/>
        <v>260.49540600151175</v>
      </c>
    </row>
    <row r="40" spans="1:13" s="286" customFormat="1" ht="18.5" customHeight="1">
      <c r="A40" s="385" t="s">
        <v>67</v>
      </c>
      <c r="B40" s="386"/>
      <c r="C40" s="308">
        <v>105211.09999999999</v>
      </c>
      <c r="D40" s="309">
        <v>116502.09999999998</v>
      </c>
      <c r="E40" s="285">
        <f t="shared" si="13"/>
        <v>110.73175739061752</v>
      </c>
      <c r="F40" s="309">
        <v>117097.90000000001</v>
      </c>
      <c r="G40" s="285">
        <f t="shared" si="14"/>
        <v>100.51140709051599</v>
      </c>
      <c r="H40" s="309">
        <v>110939.45</v>
      </c>
      <c r="I40" s="285">
        <f t="shared" si="15"/>
        <v>94.740768194818173</v>
      </c>
      <c r="J40" s="309">
        <v>95950.5</v>
      </c>
      <c r="K40" s="285">
        <f t="shared" si="16"/>
        <v>86.489071290690561</v>
      </c>
      <c r="L40" s="309">
        <v>126322.82</v>
      </c>
      <c r="M40" s="285">
        <f t="shared" si="17"/>
        <v>131.65415500700882</v>
      </c>
    </row>
    <row r="41" spans="1:13" s="286" customFormat="1" ht="18.5" customHeight="1">
      <c r="A41" s="385" t="s">
        <v>74</v>
      </c>
      <c r="B41" s="386"/>
      <c r="C41" s="308">
        <v>99664.4</v>
      </c>
      <c r="D41" s="309">
        <v>118255.59999999999</v>
      </c>
      <c r="E41" s="285">
        <f t="shared" si="13"/>
        <v>118.65380216004912</v>
      </c>
      <c r="F41" s="309">
        <v>123175.49999999997</v>
      </c>
      <c r="G41" s="285">
        <f t="shared" si="14"/>
        <v>104.16039494112751</v>
      </c>
      <c r="H41" s="309">
        <v>114860.34999999999</v>
      </c>
      <c r="I41" s="285">
        <f t="shared" si="15"/>
        <v>93.249347475756153</v>
      </c>
      <c r="J41" s="309">
        <v>154529.75000000003</v>
      </c>
      <c r="K41" s="285">
        <f t="shared" si="16"/>
        <v>134.53707045120447</v>
      </c>
      <c r="L41" s="309">
        <v>155565.70000000001</v>
      </c>
      <c r="M41" s="285">
        <f t="shared" si="17"/>
        <v>100.67038871155876</v>
      </c>
    </row>
    <row r="42" spans="1:13" s="286" customFormat="1" ht="18.5" customHeight="1">
      <c r="A42" s="385" t="s">
        <v>80</v>
      </c>
      <c r="B42" s="386"/>
      <c r="C42" s="308">
        <v>115257.10000000002</v>
      </c>
      <c r="D42" s="309">
        <v>112220.50000000001</v>
      </c>
      <c r="E42" s="285">
        <f t="shared" si="13"/>
        <v>97.365368380776545</v>
      </c>
      <c r="F42" s="309">
        <v>130832.54999999999</v>
      </c>
      <c r="G42" s="285">
        <f t="shared" si="14"/>
        <v>116.58524957561228</v>
      </c>
      <c r="H42" s="309">
        <v>133742.75</v>
      </c>
      <c r="I42" s="285">
        <f t="shared" si="15"/>
        <v>102.22437000578221</v>
      </c>
      <c r="J42" s="309">
        <v>136547.04999999999</v>
      </c>
      <c r="K42" s="285">
        <f t="shared" si="16"/>
        <v>102.09678655478521</v>
      </c>
      <c r="L42" s="309">
        <v>155993.90000000002</v>
      </c>
      <c r="M42" s="285">
        <f t="shared" si="17"/>
        <v>114.24186754675405</v>
      </c>
    </row>
    <row r="43" spans="1:13" s="286" customFormat="1" ht="18.5" customHeight="1">
      <c r="A43" s="385" t="s">
        <v>85</v>
      </c>
      <c r="B43" s="386"/>
      <c r="C43" s="308">
        <v>115110.09999999999</v>
      </c>
      <c r="D43" s="309">
        <v>106090.00000000001</v>
      </c>
      <c r="E43" s="285">
        <f t="shared" si="13"/>
        <v>92.163936961222362</v>
      </c>
      <c r="F43" s="309">
        <v>111540.65000000002</v>
      </c>
      <c r="G43" s="285">
        <f t="shared" si="14"/>
        <v>105.1377603921199</v>
      </c>
      <c r="H43" s="309">
        <v>105748.38000000002</v>
      </c>
      <c r="I43" s="285">
        <f t="shared" si="15"/>
        <v>94.807032234436505</v>
      </c>
      <c r="J43" s="309">
        <v>104764.2</v>
      </c>
      <c r="K43" s="285">
        <f t="shared" si="16"/>
        <v>99.069319076093635</v>
      </c>
      <c r="L43" s="309">
        <v>115841.4</v>
      </c>
      <c r="M43" s="285">
        <f t="shared" si="17"/>
        <v>110.57345925421087</v>
      </c>
    </row>
    <row r="44" spans="1:13" s="286" customFormat="1" ht="18.5" customHeight="1">
      <c r="A44" s="385" t="s">
        <v>90</v>
      </c>
      <c r="B44" s="386"/>
      <c r="C44" s="308">
        <v>72212.399999999994</v>
      </c>
      <c r="D44" s="309">
        <v>54583.500000000015</v>
      </c>
      <c r="E44" s="285">
        <f t="shared" si="13"/>
        <v>75.587433737142121</v>
      </c>
      <c r="F44" s="309">
        <v>73003.199999999983</v>
      </c>
      <c r="G44" s="285">
        <f t="shared" si="14"/>
        <v>133.74591222622215</v>
      </c>
      <c r="H44" s="309">
        <v>66195.75</v>
      </c>
      <c r="I44" s="285">
        <f t="shared" si="15"/>
        <v>90.675134788612027</v>
      </c>
      <c r="J44" s="309">
        <v>65054.069999999985</v>
      </c>
      <c r="K44" s="285">
        <f t="shared" si="16"/>
        <v>98.275297130102743</v>
      </c>
      <c r="L44" s="309">
        <v>92491.32</v>
      </c>
      <c r="M44" s="285">
        <f t="shared" si="17"/>
        <v>142.17606984466926</v>
      </c>
    </row>
    <row r="45" spans="1:13" s="286" customFormat="1" ht="18.5" customHeight="1">
      <c r="A45" s="385" t="s">
        <v>96</v>
      </c>
      <c r="B45" s="386"/>
      <c r="C45" s="308">
        <v>54368.9</v>
      </c>
      <c r="D45" s="309">
        <v>61253.700000000012</v>
      </c>
      <c r="E45" s="285">
        <f t="shared" si="13"/>
        <v>112.66312174791105</v>
      </c>
      <c r="F45" s="309">
        <v>58989.55</v>
      </c>
      <c r="G45" s="285">
        <f t="shared" si="14"/>
        <v>96.303651861030417</v>
      </c>
      <c r="H45" s="309">
        <v>61008.7</v>
      </c>
      <c r="I45" s="285">
        <f t="shared" si="15"/>
        <v>103.42289439400706</v>
      </c>
      <c r="J45" s="309">
        <v>26209.55999999999</v>
      </c>
      <c r="K45" s="285">
        <f t="shared" si="16"/>
        <v>42.960364669301249</v>
      </c>
      <c r="L45" s="309">
        <v>48377.350000000006</v>
      </c>
      <c r="M45" s="285">
        <f t="shared" si="17"/>
        <v>184.57902383710382</v>
      </c>
    </row>
    <row r="46" spans="1:13" s="286" customFormat="1" ht="18.5" customHeight="1" thickBot="1">
      <c r="A46" s="387" t="s">
        <v>101</v>
      </c>
      <c r="B46" s="388"/>
      <c r="C46" s="310">
        <v>45473.299999999996</v>
      </c>
      <c r="D46" s="311">
        <v>47892.099999999991</v>
      </c>
      <c r="E46" s="294">
        <f t="shared" si="13"/>
        <v>105.3191653123921</v>
      </c>
      <c r="F46" s="318">
        <v>43831.950000000012</v>
      </c>
      <c r="G46" s="294">
        <f t="shared" si="14"/>
        <v>91.522296996790757</v>
      </c>
      <c r="H46" s="311">
        <v>45824.070000000007</v>
      </c>
      <c r="I46" s="294">
        <f t="shared" si="15"/>
        <v>104.54490388860181</v>
      </c>
      <c r="J46" s="309">
        <v>32710.1</v>
      </c>
      <c r="K46" s="294">
        <f t="shared" si="16"/>
        <v>71.381917843613621</v>
      </c>
      <c r="L46" s="309">
        <v>43114.65</v>
      </c>
      <c r="M46" s="294">
        <f t="shared" si="17"/>
        <v>131.80837111473215</v>
      </c>
    </row>
    <row r="47" spans="1:13" ht="18.5" customHeight="1" thickBot="1">
      <c r="A47" s="312" t="s">
        <v>17</v>
      </c>
      <c r="B47" s="313"/>
      <c r="C47" s="314">
        <f>SUM(C35:C46)</f>
        <v>909764.9</v>
      </c>
      <c r="D47" s="315">
        <f>SUM(D35:D46)</f>
        <v>907474.62</v>
      </c>
      <c r="E47" s="316">
        <f t="shared" si="13"/>
        <v>99.748255840602326</v>
      </c>
      <c r="F47" s="315">
        <f>SUM(F35:F46)</f>
        <v>967338.90000000014</v>
      </c>
      <c r="G47" s="316">
        <f t="shared" si="14"/>
        <v>106.59679936833938</v>
      </c>
      <c r="H47" s="315">
        <f>SUM(H35:H46)</f>
        <v>923131.7</v>
      </c>
      <c r="I47" s="316">
        <f t="shared" si="15"/>
        <v>95.430019406849027</v>
      </c>
      <c r="J47" s="315">
        <f>SUM(J35:J46)</f>
        <v>782352.47999999986</v>
      </c>
      <c r="K47" s="316">
        <f t="shared" si="16"/>
        <v>84.749822804265079</v>
      </c>
      <c r="L47" s="315">
        <f>SUM(L35:L46)</f>
        <v>1109220.6900000002</v>
      </c>
      <c r="M47" s="316">
        <f t="shared" si="17"/>
        <v>141.78017177116897</v>
      </c>
    </row>
    <row r="48" spans="1:13" ht="18.5" customHeight="1" thickBot="1">
      <c r="A48" s="319"/>
      <c r="B48" s="320"/>
      <c r="C48" s="321"/>
      <c r="D48" s="321"/>
      <c r="E48" s="322"/>
      <c r="F48" s="321"/>
      <c r="G48" s="322"/>
      <c r="H48" s="321"/>
      <c r="I48" s="322"/>
      <c r="J48" s="321"/>
      <c r="K48" s="322"/>
      <c r="L48" s="321"/>
      <c r="M48" s="322"/>
    </row>
    <row r="49" spans="1:13" s="279" customFormat="1" ht="19.25" customHeight="1">
      <c r="A49" s="389" t="s">
        <v>26</v>
      </c>
      <c r="B49" s="390"/>
      <c r="C49" s="305">
        <v>2016</v>
      </c>
      <c r="D49" s="306">
        <v>2017</v>
      </c>
      <c r="E49" s="307" t="s">
        <v>20</v>
      </c>
      <c r="F49" s="306">
        <v>2018</v>
      </c>
      <c r="G49" s="307" t="s">
        <v>20</v>
      </c>
      <c r="H49" s="306">
        <v>2019</v>
      </c>
      <c r="I49" s="307" t="s">
        <v>20</v>
      </c>
      <c r="J49" s="306">
        <v>2020</v>
      </c>
      <c r="K49" s="307" t="s">
        <v>20</v>
      </c>
      <c r="L49" s="306">
        <v>2021</v>
      </c>
      <c r="M49" s="307" t="s">
        <v>20</v>
      </c>
    </row>
    <row r="50" spans="1:13" s="286" customFormat="1" ht="18.5" customHeight="1">
      <c r="A50" s="391" t="s">
        <v>40</v>
      </c>
      <c r="B50" s="392"/>
      <c r="C50" s="308">
        <v>27592.099999999995</v>
      </c>
      <c r="D50" s="309">
        <v>19721.7</v>
      </c>
      <c r="E50" s="323">
        <f>SUM(100/C50*D50)</f>
        <v>71.475893462259137</v>
      </c>
      <c r="F50" s="309">
        <v>35924.199999999997</v>
      </c>
      <c r="G50" s="285">
        <f>SUM(100/D50*F50)</f>
        <v>182.1556965170345</v>
      </c>
      <c r="H50" s="309">
        <v>25671.200000000001</v>
      </c>
      <c r="I50" s="285">
        <f>SUM(100/F50*H50)</f>
        <v>71.459350521375569</v>
      </c>
      <c r="J50" s="309">
        <v>36691.9</v>
      </c>
      <c r="K50" s="285">
        <f>SUM(100/H50*J50)</f>
        <v>142.93020972919069</v>
      </c>
      <c r="L50" s="309">
        <v>0</v>
      </c>
      <c r="M50" s="285">
        <f>SUM(100/J50*L50)</f>
        <v>0</v>
      </c>
    </row>
    <row r="51" spans="1:13" s="286" customFormat="1" ht="18.5" customHeight="1">
      <c r="A51" s="385" t="s">
        <v>45</v>
      </c>
      <c r="B51" s="386"/>
      <c r="C51" s="308">
        <v>40184.65</v>
      </c>
      <c r="D51" s="309">
        <v>16368.700000000003</v>
      </c>
      <c r="E51" s="323">
        <f t="shared" ref="E51:E62" si="18">SUM(100/C51*D51)</f>
        <v>40.733712997375868</v>
      </c>
      <c r="F51" s="309">
        <v>19217.399999999998</v>
      </c>
      <c r="G51" s="285">
        <f t="shared" ref="G51:G62" si="19">SUM(100/D51*F51)</f>
        <v>117.4033368563172</v>
      </c>
      <c r="H51" s="309">
        <v>26873.399999999998</v>
      </c>
      <c r="I51" s="285">
        <f t="shared" ref="I51:I62" si="20">SUM(100/F51*H51)</f>
        <v>139.83889600049955</v>
      </c>
      <c r="J51" s="309">
        <v>23174.799999999999</v>
      </c>
      <c r="K51" s="285">
        <f t="shared" ref="K51:K62" si="21">SUM(100/H51*J51)</f>
        <v>86.236948060163584</v>
      </c>
      <c r="L51" s="309">
        <v>378.8</v>
      </c>
      <c r="M51" s="285">
        <f t="shared" ref="M51:M62" si="22">SUM(100/J51*L51)</f>
        <v>1.634534062861384</v>
      </c>
    </row>
    <row r="52" spans="1:13" s="286" customFormat="1" ht="18.5" customHeight="1">
      <c r="A52" s="385" t="s">
        <v>51</v>
      </c>
      <c r="B52" s="386"/>
      <c r="C52" s="308">
        <v>37768.200000000004</v>
      </c>
      <c r="D52" s="309">
        <v>44682.200000000004</v>
      </c>
      <c r="E52" s="323">
        <f t="shared" si="18"/>
        <v>118.30640591820632</v>
      </c>
      <c r="F52" s="309">
        <v>39204.300000000003</v>
      </c>
      <c r="G52" s="285">
        <f t="shared" si="19"/>
        <v>87.740308221170835</v>
      </c>
      <c r="H52" s="309">
        <v>47812.499999999993</v>
      </c>
      <c r="I52" s="285">
        <f t="shared" si="20"/>
        <v>121.95728529778617</v>
      </c>
      <c r="J52" s="309">
        <v>15451.000000000002</v>
      </c>
      <c r="K52" s="285">
        <f t="shared" si="21"/>
        <v>32.315816993464061</v>
      </c>
      <c r="L52" s="309">
        <v>7049.4999999999991</v>
      </c>
      <c r="M52" s="285">
        <f t="shared" si="22"/>
        <v>45.624878648631146</v>
      </c>
    </row>
    <row r="53" spans="1:13" s="286" customFormat="1" ht="18.5" customHeight="1">
      <c r="A53" s="385" t="s">
        <v>56</v>
      </c>
      <c r="B53" s="386"/>
      <c r="C53" s="308">
        <v>59916.700000000004</v>
      </c>
      <c r="D53" s="309">
        <v>67948.599999999991</v>
      </c>
      <c r="E53" s="323">
        <f t="shared" si="18"/>
        <v>113.40511076210804</v>
      </c>
      <c r="F53" s="309">
        <v>53974.3</v>
      </c>
      <c r="G53" s="285">
        <f t="shared" si="19"/>
        <v>79.43401335715528</v>
      </c>
      <c r="H53" s="309">
        <v>54223.3</v>
      </c>
      <c r="I53" s="285">
        <f t="shared" si="20"/>
        <v>100.46133067033756</v>
      </c>
      <c r="J53" s="309">
        <v>0</v>
      </c>
      <c r="K53" s="285">
        <f t="shared" si="21"/>
        <v>0</v>
      </c>
      <c r="L53" s="309">
        <v>10825.2</v>
      </c>
      <c r="M53" s="285" t="e">
        <f t="shared" si="22"/>
        <v>#DIV/0!</v>
      </c>
    </row>
    <row r="54" spans="1:13" s="286" customFormat="1" ht="18.5" customHeight="1">
      <c r="A54" s="385" t="s">
        <v>61</v>
      </c>
      <c r="B54" s="386"/>
      <c r="C54" s="308">
        <v>97605.6</v>
      </c>
      <c r="D54" s="309">
        <v>91009.1</v>
      </c>
      <c r="E54" s="323">
        <f t="shared" si="18"/>
        <v>93.241678756136935</v>
      </c>
      <c r="F54" s="309">
        <v>94080.700000000012</v>
      </c>
      <c r="G54" s="285">
        <f t="shared" si="19"/>
        <v>103.37504711067355</v>
      </c>
      <c r="H54" s="309">
        <v>122416.8</v>
      </c>
      <c r="I54" s="285">
        <f t="shared" si="20"/>
        <v>130.11892981238447</v>
      </c>
      <c r="J54" s="309">
        <v>14447.2</v>
      </c>
      <c r="K54" s="285">
        <f t="shared" si="21"/>
        <v>11.801648139797805</v>
      </c>
      <c r="L54" s="309">
        <v>14280.5</v>
      </c>
      <c r="M54" s="285">
        <f t="shared" si="22"/>
        <v>98.846143197297749</v>
      </c>
    </row>
    <row r="55" spans="1:13" s="286" customFormat="1" ht="18.5" customHeight="1">
      <c r="A55" s="385" t="s">
        <v>67</v>
      </c>
      <c r="B55" s="386"/>
      <c r="C55" s="308">
        <v>104985.90000000001</v>
      </c>
      <c r="D55" s="309">
        <v>99112.60000000002</v>
      </c>
      <c r="E55" s="323">
        <f t="shared" si="18"/>
        <v>94.40562970837037</v>
      </c>
      <c r="F55" s="309">
        <v>109143.5</v>
      </c>
      <c r="G55" s="285">
        <f t="shared" si="19"/>
        <v>110.12071119110989</v>
      </c>
      <c r="H55" s="309">
        <v>95784.999999999985</v>
      </c>
      <c r="I55" s="285">
        <f t="shared" si="20"/>
        <v>87.76060873986998</v>
      </c>
      <c r="J55" s="309">
        <v>75358.3</v>
      </c>
      <c r="K55" s="285">
        <f t="shared" si="21"/>
        <v>78.674427102364689</v>
      </c>
      <c r="L55" s="309">
        <v>55516.2</v>
      </c>
      <c r="M55" s="285">
        <f t="shared" si="22"/>
        <v>73.669655499128822</v>
      </c>
    </row>
    <row r="56" spans="1:13" s="286" customFormat="1" ht="18.5" customHeight="1">
      <c r="A56" s="385" t="s">
        <v>74</v>
      </c>
      <c r="B56" s="386"/>
      <c r="C56" s="308">
        <v>102807.4</v>
      </c>
      <c r="D56" s="309">
        <v>107824.59999999998</v>
      </c>
      <c r="E56" s="323">
        <f t="shared" si="18"/>
        <v>104.88019344910968</v>
      </c>
      <c r="F56" s="309">
        <v>97641.699999999983</v>
      </c>
      <c r="G56" s="285">
        <f t="shared" si="19"/>
        <v>90.556051216512756</v>
      </c>
      <c r="H56" s="309">
        <v>87607.10000000002</v>
      </c>
      <c r="I56" s="285">
        <f t="shared" si="20"/>
        <v>89.723038414939552</v>
      </c>
      <c r="J56" s="309">
        <v>53957.700000000004</v>
      </c>
      <c r="K56" s="285">
        <f t="shared" si="21"/>
        <v>61.590556016578553</v>
      </c>
      <c r="L56" s="309">
        <v>114326.2</v>
      </c>
      <c r="M56" s="285">
        <f t="shared" si="22"/>
        <v>211.88115875954682</v>
      </c>
    </row>
    <row r="57" spans="1:13" s="286" customFormat="1" ht="18.5" customHeight="1">
      <c r="A57" s="385" t="s">
        <v>80</v>
      </c>
      <c r="B57" s="386"/>
      <c r="C57" s="308">
        <v>94096.500000000015</v>
      </c>
      <c r="D57" s="309">
        <v>134473</v>
      </c>
      <c r="E57" s="323">
        <f t="shared" si="18"/>
        <v>142.90967251704365</v>
      </c>
      <c r="F57" s="309">
        <v>122927.59999999998</v>
      </c>
      <c r="G57" s="285">
        <f t="shared" si="19"/>
        <v>91.414335963353224</v>
      </c>
      <c r="H57" s="309">
        <v>148504.9</v>
      </c>
      <c r="I57" s="285">
        <f t="shared" si="20"/>
        <v>120.80680010022161</v>
      </c>
      <c r="J57" s="309">
        <v>100487.09999999999</v>
      </c>
      <c r="K57" s="285">
        <f t="shared" si="21"/>
        <v>67.665848062925861</v>
      </c>
      <c r="L57" s="309">
        <v>119647.4</v>
      </c>
      <c r="M57" s="285">
        <f t="shared" si="22"/>
        <v>119.06742258459046</v>
      </c>
    </row>
    <row r="58" spans="1:13" s="286" customFormat="1" ht="18.5" customHeight="1">
      <c r="A58" s="385" t="s">
        <v>85</v>
      </c>
      <c r="B58" s="386"/>
      <c r="C58" s="308">
        <v>103148.3</v>
      </c>
      <c r="D58" s="309">
        <v>99129.9</v>
      </c>
      <c r="E58" s="323">
        <f t="shared" si="18"/>
        <v>96.104249900386137</v>
      </c>
      <c r="F58" s="309">
        <v>120384.69999999998</v>
      </c>
      <c r="G58" s="285">
        <f t="shared" si="19"/>
        <v>121.44136128453674</v>
      </c>
      <c r="H58" s="309">
        <v>104110</v>
      </c>
      <c r="I58" s="285">
        <f t="shared" si="20"/>
        <v>86.481089374314195</v>
      </c>
      <c r="J58" s="309">
        <v>89810.60000000002</v>
      </c>
      <c r="K58" s="285">
        <f t="shared" si="21"/>
        <v>86.265104216693899</v>
      </c>
      <c r="L58" s="309">
        <v>78114.900000000009</v>
      </c>
      <c r="M58" s="285">
        <f t="shared" si="22"/>
        <v>86.97737238143381</v>
      </c>
    </row>
    <row r="59" spans="1:13" s="286" customFormat="1" ht="18.5" customHeight="1">
      <c r="A59" s="385" t="s">
        <v>90</v>
      </c>
      <c r="B59" s="386"/>
      <c r="C59" s="308">
        <v>58684.1</v>
      </c>
      <c r="D59" s="309">
        <v>48740.3</v>
      </c>
      <c r="E59" s="323">
        <f t="shared" si="18"/>
        <v>83.055376158107578</v>
      </c>
      <c r="F59" s="309">
        <v>61255.6</v>
      </c>
      <c r="G59" s="285">
        <f t="shared" si="19"/>
        <v>125.67751942437778</v>
      </c>
      <c r="H59" s="309">
        <v>55238.9</v>
      </c>
      <c r="I59" s="285">
        <f t="shared" si="20"/>
        <v>90.177714364074475</v>
      </c>
      <c r="J59" s="309">
        <v>64996.999999999985</v>
      </c>
      <c r="K59" s="285">
        <f t="shared" si="21"/>
        <v>117.66526849738133</v>
      </c>
      <c r="L59" s="309">
        <v>83111.199999999997</v>
      </c>
      <c r="M59" s="285">
        <f t="shared" si="22"/>
        <v>127.86928627475116</v>
      </c>
    </row>
    <row r="60" spans="1:13" s="286" customFormat="1" ht="18.5" customHeight="1">
      <c r="A60" s="385" t="s">
        <v>96</v>
      </c>
      <c r="B60" s="386"/>
      <c r="C60" s="308">
        <v>38463.800000000003</v>
      </c>
      <c r="D60" s="309">
        <v>43493.4</v>
      </c>
      <c r="E60" s="323">
        <f t="shared" si="18"/>
        <v>113.07619111996215</v>
      </c>
      <c r="F60" s="309">
        <v>43583.1</v>
      </c>
      <c r="G60" s="285">
        <f t="shared" si="19"/>
        <v>100.20623818786298</v>
      </c>
      <c r="H60" s="309">
        <v>46042.9</v>
      </c>
      <c r="I60" s="285">
        <f t="shared" si="20"/>
        <v>105.64393078968683</v>
      </c>
      <c r="J60" s="309">
        <v>20343.800000000003</v>
      </c>
      <c r="K60" s="285">
        <f t="shared" si="21"/>
        <v>44.184445375942872</v>
      </c>
      <c r="L60" s="309">
        <v>41262.85</v>
      </c>
      <c r="M60" s="285">
        <f t="shared" si="22"/>
        <v>202.82764281992542</v>
      </c>
    </row>
    <row r="61" spans="1:13" s="286" customFormat="1" ht="18.5" customHeight="1" thickBot="1">
      <c r="A61" s="387" t="s">
        <v>101</v>
      </c>
      <c r="B61" s="388"/>
      <c r="C61" s="308">
        <v>64512.899999999994</v>
      </c>
      <c r="D61" s="318">
        <v>58100.499999999993</v>
      </c>
      <c r="E61" s="324">
        <f t="shared" si="18"/>
        <v>90.060282517139967</v>
      </c>
      <c r="F61" s="309">
        <v>59600.69999999999</v>
      </c>
      <c r="G61" s="294">
        <f t="shared" si="19"/>
        <v>102.58207760690527</v>
      </c>
      <c r="H61" s="309">
        <v>62273.2</v>
      </c>
      <c r="I61" s="294">
        <f t="shared" si="20"/>
        <v>104.48400773816417</v>
      </c>
      <c r="J61" s="309">
        <v>15421.000000000002</v>
      </c>
      <c r="K61" s="294">
        <f t="shared" si="21"/>
        <v>24.763461649634198</v>
      </c>
      <c r="L61" s="309">
        <v>50602.299999999996</v>
      </c>
      <c r="M61" s="294">
        <f t="shared" si="22"/>
        <v>328.13890149795725</v>
      </c>
    </row>
    <row r="62" spans="1:13" ht="18.5" customHeight="1" thickBot="1">
      <c r="A62" s="312" t="s">
        <v>17</v>
      </c>
      <c r="B62" s="313"/>
      <c r="C62" s="314">
        <f>SUM(C50:C61)</f>
        <v>829766.15000000014</v>
      </c>
      <c r="D62" s="315">
        <f>SUM(D50:D61)</f>
        <v>830604.60000000009</v>
      </c>
      <c r="E62" s="316">
        <f t="shared" si="18"/>
        <v>100.10104654184796</v>
      </c>
      <c r="F62" s="315">
        <f>SUM(F50:F61)</f>
        <v>856937.79999999981</v>
      </c>
      <c r="G62" s="316">
        <f t="shared" si="19"/>
        <v>103.17036529776017</v>
      </c>
      <c r="H62" s="315">
        <f>SUM(H50:H61)</f>
        <v>876559.20000000007</v>
      </c>
      <c r="I62" s="316">
        <f t="shared" si="20"/>
        <v>102.28971110855423</v>
      </c>
      <c r="J62" s="315">
        <f>SUM(J50:J61)</f>
        <v>510140.4</v>
      </c>
      <c r="K62" s="316">
        <f t="shared" si="21"/>
        <v>58.19805439267536</v>
      </c>
      <c r="L62" s="315">
        <f>SUM(L50:L61)</f>
        <v>575115.05000000005</v>
      </c>
      <c r="M62" s="316">
        <f t="shared" si="22"/>
        <v>112.73662113410347</v>
      </c>
    </row>
    <row r="63" spans="1:13" ht="15" thickBot="1"/>
    <row r="64" spans="1:13" s="279" customFormat="1" ht="19.25" customHeight="1">
      <c r="A64" s="389" t="s">
        <v>31</v>
      </c>
      <c r="B64" s="390"/>
      <c r="C64" s="305">
        <v>2016</v>
      </c>
      <c r="D64" s="306">
        <v>2017</v>
      </c>
      <c r="E64" s="307" t="s">
        <v>20</v>
      </c>
      <c r="F64" s="306">
        <v>2018</v>
      </c>
      <c r="G64" s="307" t="s">
        <v>20</v>
      </c>
      <c r="H64" s="306">
        <v>2019</v>
      </c>
      <c r="I64" s="307" t="s">
        <v>20</v>
      </c>
      <c r="J64" s="306">
        <v>2020</v>
      </c>
      <c r="K64" s="307" t="s">
        <v>20</v>
      </c>
      <c r="L64" s="306">
        <v>2020</v>
      </c>
      <c r="M64" s="307" t="s">
        <v>20</v>
      </c>
    </row>
    <row r="65" spans="1:13" s="286" customFormat="1" ht="18.5" customHeight="1">
      <c r="A65" s="391" t="s">
        <v>40</v>
      </c>
      <c r="B65" s="392"/>
      <c r="C65" s="308">
        <v>22721.9</v>
      </c>
      <c r="D65" s="308">
        <v>21984.1</v>
      </c>
      <c r="E65" s="285">
        <f>SUM(100/C65*D65)</f>
        <v>96.752912388488625</v>
      </c>
      <c r="F65" s="326">
        <v>18986.900000000001</v>
      </c>
      <c r="G65" s="285">
        <f>SUM(100/D65*F65)</f>
        <v>86.366510341565046</v>
      </c>
      <c r="H65" s="325">
        <v>4206</v>
      </c>
      <c r="I65" s="285">
        <f>SUM(100/F65*H65)</f>
        <v>22.152115405885109</v>
      </c>
      <c r="J65" s="309">
        <v>16671.899999999998</v>
      </c>
      <c r="K65" s="285">
        <f>SUM(100/H65*J65)</f>
        <v>396.38373751783161</v>
      </c>
      <c r="L65" s="309">
        <v>1972.9</v>
      </c>
      <c r="M65" s="285">
        <f>SUM(100/J65*L65)</f>
        <v>11.833684223153933</v>
      </c>
    </row>
    <row r="66" spans="1:13" s="286" customFormat="1" ht="18.5" customHeight="1">
      <c r="A66" s="385" t="s">
        <v>45</v>
      </c>
      <c r="B66" s="386"/>
      <c r="C66" s="308">
        <v>12761</v>
      </c>
      <c r="D66" s="308">
        <v>17447.7</v>
      </c>
      <c r="E66" s="285">
        <f t="shared" ref="E66:E77" si="23">SUM(100/C66*D66)</f>
        <v>136.72674555285636</v>
      </c>
      <c r="F66" s="326">
        <v>17482.8</v>
      </c>
      <c r="G66" s="285">
        <f t="shared" ref="G66:G77" si="24">SUM(100/D66*F66)</f>
        <v>100.20117264739764</v>
      </c>
      <c r="H66" s="326">
        <v>4542.2</v>
      </c>
      <c r="I66" s="285">
        <f t="shared" ref="I66:I77" si="25">SUM(100/F66*H66)</f>
        <v>25.980964147619375</v>
      </c>
      <c r="J66" s="309">
        <v>17189.899999999998</v>
      </c>
      <c r="K66" s="285">
        <f t="shared" ref="K66:K77" si="26">SUM(100/H66*J66)</f>
        <v>378.44876931883226</v>
      </c>
      <c r="L66" s="309">
        <v>1302.7</v>
      </c>
      <c r="M66" s="285">
        <f t="shared" ref="M66:M77" si="27">SUM(100/J66*L66)</f>
        <v>7.5782872500712637</v>
      </c>
    </row>
    <row r="67" spans="1:13" s="286" customFormat="1" ht="18.5" customHeight="1">
      <c r="A67" s="385" t="s">
        <v>51</v>
      </c>
      <c r="B67" s="386"/>
      <c r="C67" s="308">
        <v>32118.7</v>
      </c>
      <c r="D67" s="308">
        <v>30513.8</v>
      </c>
      <c r="E67" s="285">
        <f t="shared" si="23"/>
        <v>95.003222421829022</v>
      </c>
      <c r="F67" s="326">
        <v>31061.199999999997</v>
      </c>
      <c r="G67" s="285">
        <f t="shared" si="24"/>
        <v>101.79394241294102</v>
      </c>
      <c r="H67" s="326">
        <v>20252.399999999998</v>
      </c>
      <c r="I67" s="285">
        <f t="shared" si="25"/>
        <v>65.201601998634942</v>
      </c>
      <c r="J67" s="309">
        <v>10528.55</v>
      </c>
      <c r="K67" s="285">
        <f t="shared" si="26"/>
        <v>51.986678122099114</v>
      </c>
      <c r="L67" s="309">
        <v>10619.3</v>
      </c>
      <c r="M67" s="285">
        <f t="shared" si="27"/>
        <v>100.86194205279929</v>
      </c>
    </row>
    <row r="68" spans="1:13" s="286" customFormat="1" ht="18.5" customHeight="1">
      <c r="A68" s="385" t="s">
        <v>56</v>
      </c>
      <c r="B68" s="386"/>
      <c r="C68" s="308">
        <v>44113.600000000006</v>
      </c>
      <c r="D68" s="308">
        <v>30575.499999999996</v>
      </c>
      <c r="E68" s="285">
        <f t="shared" si="23"/>
        <v>69.310824779659768</v>
      </c>
      <c r="F68" s="326">
        <v>28974.099999999995</v>
      </c>
      <c r="G68" s="285">
        <f t="shared" si="24"/>
        <v>94.76247322202417</v>
      </c>
      <c r="H68" s="326">
        <v>22176.9</v>
      </c>
      <c r="I68" s="285">
        <f t="shared" si="25"/>
        <v>76.540427485236833</v>
      </c>
      <c r="J68" s="309">
        <v>0</v>
      </c>
      <c r="K68" s="285">
        <f t="shared" si="26"/>
        <v>0</v>
      </c>
      <c r="L68" s="309">
        <v>20073</v>
      </c>
      <c r="M68" s="285" t="e">
        <f t="shared" si="27"/>
        <v>#DIV/0!</v>
      </c>
    </row>
    <row r="69" spans="1:13" s="286" customFormat="1" ht="18.5" customHeight="1">
      <c r="A69" s="385" t="s">
        <v>61</v>
      </c>
      <c r="B69" s="386"/>
      <c r="C69" s="308">
        <v>21228</v>
      </c>
      <c r="D69" s="308">
        <v>35032.1</v>
      </c>
      <c r="E69" s="285">
        <f t="shared" si="23"/>
        <v>165.02779348030901</v>
      </c>
      <c r="F69" s="326">
        <v>24181.9</v>
      </c>
      <c r="G69" s="285">
        <f t="shared" si="24"/>
        <v>69.027834471813009</v>
      </c>
      <c r="H69" s="326">
        <v>32263.350000000002</v>
      </c>
      <c r="I69" s="285">
        <f t="shared" si="25"/>
        <v>133.41941700197253</v>
      </c>
      <c r="J69" s="309">
        <v>4032</v>
      </c>
      <c r="K69" s="285">
        <f t="shared" si="26"/>
        <v>12.49715234158883</v>
      </c>
      <c r="L69" s="309">
        <v>2225.2000000000003</v>
      </c>
      <c r="M69" s="285">
        <f t="shared" si="27"/>
        <v>55.18849206349207</v>
      </c>
    </row>
    <row r="70" spans="1:13" s="286" customFormat="1" ht="18.5" customHeight="1">
      <c r="A70" s="385" t="s">
        <v>67</v>
      </c>
      <c r="B70" s="386"/>
      <c r="C70" s="308">
        <v>39993.699999999997</v>
      </c>
      <c r="D70" s="308">
        <v>33713.149999999994</v>
      </c>
      <c r="E70" s="285">
        <f t="shared" si="23"/>
        <v>84.296151643883903</v>
      </c>
      <c r="F70" s="326">
        <v>29595.5</v>
      </c>
      <c r="G70" s="285">
        <f t="shared" si="24"/>
        <v>87.786219917154</v>
      </c>
      <c r="H70" s="326">
        <v>36203.699999999997</v>
      </c>
      <c r="I70" s="285">
        <f t="shared" si="25"/>
        <v>122.32839451943707</v>
      </c>
      <c r="J70" s="309">
        <v>14960.8</v>
      </c>
      <c r="K70" s="285">
        <f t="shared" si="26"/>
        <v>41.323953076619247</v>
      </c>
      <c r="L70" s="309">
        <v>19674.900000000001</v>
      </c>
      <c r="M70" s="285">
        <f t="shared" si="27"/>
        <v>131.50967862681142</v>
      </c>
    </row>
    <row r="71" spans="1:13" s="286" customFormat="1" ht="18.5" customHeight="1">
      <c r="A71" s="385" t="s">
        <v>74</v>
      </c>
      <c r="B71" s="386"/>
      <c r="C71" s="308">
        <v>13847</v>
      </c>
      <c r="D71" s="308">
        <v>11978.800000000001</v>
      </c>
      <c r="E71" s="285">
        <f t="shared" si="23"/>
        <v>86.508268939120398</v>
      </c>
      <c r="F71" s="326">
        <v>7297</v>
      </c>
      <c r="G71" s="285">
        <f t="shared" si="24"/>
        <v>60.915951514342005</v>
      </c>
      <c r="H71" s="326">
        <v>17405.5</v>
      </c>
      <c r="I71" s="285">
        <f t="shared" si="25"/>
        <v>238.52953268466493</v>
      </c>
      <c r="J71" s="309">
        <v>17251.900000000001</v>
      </c>
      <c r="K71" s="285">
        <f t="shared" si="26"/>
        <v>99.117520324035524</v>
      </c>
      <c r="L71" s="309">
        <v>6609.7</v>
      </c>
      <c r="M71" s="285">
        <f t="shared" si="27"/>
        <v>38.312881479721071</v>
      </c>
    </row>
    <row r="72" spans="1:13" s="286" customFormat="1" ht="18.5" customHeight="1">
      <c r="A72" s="385" t="s">
        <v>80</v>
      </c>
      <c r="B72" s="386"/>
      <c r="C72" s="308">
        <v>26919.300000000007</v>
      </c>
      <c r="D72" s="308">
        <v>24012.7</v>
      </c>
      <c r="E72" s="285">
        <f t="shared" si="23"/>
        <v>89.20254241380718</v>
      </c>
      <c r="F72" s="326">
        <v>28338.560000000001</v>
      </c>
      <c r="G72" s="285">
        <f t="shared" si="24"/>
        <v>118.01488379066079</v>
      </c>
      <c r="H72" s="326">
        <v>30751.500000000004</v>
      </c>
      <c r="I72" s="285">
        <f t="shared" si="25"/>
        <v>108.51468811400439</v>
      </c>
      <c r="J72" s="309">
        <v>24989.1</v>
      </c>
      <c r="K72" s="285">
        <f t="shared" si="26"/>
        <v>81.26140188283496</v>
      </c>
      <c r="L72" s="309">
        <v>22782.400000000001</v>
      </c>
      <c r="M72" s="285">
        <f t="shared" si="27"/>
        <v>91.169349836528738</v>
      </c>
    </row>
    <row r="73" spans="1:13" s="286" customFormat="1" ht="18.5" customHeight="1">
      <c r="A73" s="385" t="s">
        <v>85</v>
      </c>
      <c r="B73" s="386"/>
      <c r="C73" s="308">
        <v>44830.700000000004</v>
      </c>
      <c r="D73" s="308">
        <v>18434.400000000001</v>
      </c>
      <c r="E73" s="285">
        <f t="shared" si="23"/>
        <v>41.120036046726902</v>
      </c>
      <c r="F73" s="326">
        <v>36229.699999999997</v>
      </c>
      <c r="G73" s="285">
        <f t="shared" si="24"/>
        <v>196.53311200798504</v>
      </c>
      <c r="H73" s="326">
        <v>32759.1</v>
      </c>
      <c r="I73" s="285">
        <f t="shared" si="25"/>
        <v>90.420566551751747</v>
      </c>
      <c r="J73" s="309">
        <v>33121.599999999999</v>
      </c>
      <c r="K73" s="285">
        <f t="shared" si="26"/>
        <v>101.10656275660808</v>
      </c>
      <c r="L73" s="309">
        <v>37092.600000000006</v>
      </c>
      <c r="M73" s="285">
        <f t="shared" si="27"/>
        <v>111.98915511327958</v>
      </c>
    </row>
    <row r="74" spans="1:13" s="286" customFormat="1" ht="18.5" customHeight="1">
      <c r="A74" s="385" t="s">
        <v>90</v>
      </c>
      <c r="B74" s="386"/>
      <c r="C74" s="308">
        <v>30507.799999999996</v>
      </c>
      <c r="D74" s="308">
        <v>25898.5</v>
      </c>
      <c r="E74" s="285">
        <f t="shared" si="23"/>
        <v>84.891404821062167</v>
      </c>
      <c r="F74" s="326">
        <v>29345.989999999998</v>
      </c>
      <c r="G74" s="285">
        <f t="shared" si="24"/>
        <v>113.31154313956407</v>
      </c>
      <c r="H74" s="326">
        <v>30033.400000000005</v>
      </c>
      <c r="I74" s="285">
        <f t="shared" si="25"/>
        <v>102.34243247544215</v>
      </c>
      <c r="J74" s="309">
        <v>36420.9</v>
      </c>
      <c r="K74" s="285">
        <f t="shared" si="26"/>
        <v>121.26798830635225</v>
      </c>
      <c r="L74" s="309">
        <v>19476.7</v>
      </c>
      <c r="M74" s="285">
        <f t="shared" si="27"/>
        <v>53.476712546916744</v>
      </c>
    </row>
    <row r="75" spans="1:13" s="286" customFormat="1" ht="18.5" customHeight="1">
      <c r="A75" s="385" t="s">
        <v>96</v>
      </c>
      <c r="B75" s="386"/>
      <c r="C75" s="308">
        <v>32303.099999999995</v>
      </c>
      <c r="D75" s="308">
        <v>44514.5</v>
      </c>
      <c r="E75" s="285">
        <f t="shared" si="23"/>
        <v>137.80256384062213</v>
      </c>
      <c r="F75" s="326">
        <v>36363.1</v>
      </c>
      <c r="G75" s="285">
        <f t="shared" si="24"/>
        <v>81.688213952756954</v>
      </c>
      <c r="H75" s="288">
        <v>39209</v>
      </c>
      <c r="I75" s="285">
        <f t="shared" si="25"/>
        <v>107.82634043852147</v>
      </c>
      <c r="J75" s="309">
        <v>11506.300000000003</v>
      </c>
      <c r="K75" s="285">
        <f t="shared" si="26"/>
        <v>29.346068504680058</v>
      </c>
      <c r="L75" s="309">
        <v>41572.15</v>
      </c>
      <c r="M75" s="285">
        <f t="shared" si="27"/>
        <v>361.29902748928839</v>
      </c>
    </row>
    <row r="76" spans="1:13" s="286" customFormat="1" ht="18.5" customHeight="1" thickBot="1">
      <c r="A76" s="387" t="s">
        <v>101</v>
      </c>
      <c r="B76" s="388"/>
      <c r="C76" s="308">
        <v>15482.599999999999</v>
      </c>
      <c r="D76" s="308">
        <v>11201.8</v>
      </c>
      <c r="E76" s="294">
        <f t="shared" si="23"/>
        <v>72.35089713613992</v>
      </c>
      <c r="F76" s="327">
        <v>10379.700000000001</v>
      </c>
      <c r="G76" s="294">
        <f t="shared" si="24"/>
        <v>92.66100091056795</v>
      </c>
      <c r="H76" s="293">
        <v>9165.9</v>
      </c>
      <c r="I76" s="294">
        <f t="shared" si="25"/>
        <v>88.306020405214014</v>
      </c>
      <c r="J76" s="309">
        <v>6161</v>
      </c>
      <c r="K76" s="294">
        <f t="shared" si="26"/>
        <v>67.216530837124566</v>
      </c>
      <c r="L76" s="309">
        <v>10170</v>
      </c>
      <c r="M76" s="294">
        <f t="shared" si="27"/>
        <v>165.07060542119785</v>
      </c>
    </row>
    <row r="77" spans="1:13" ht="18.5" customHeight="1" thickBot="1">
      <c r="A77" s="312" t="s">
        <v>17</v>
      </c>
      <c r="B77" s="313"/>
      <c r="C77" s="314">
        <f>SUM(C65:C76)</f>
        <v>336827.4</v>
      </c>
      <c r="D77" s="315">
        <f>SUM(D65:D76)</f>
        <v>305307.05</v>
      </c>
      <c r="E77" s="316">
        <f t="shared" si="23"/>
        <v>90.641987558019324</v>
      </c>
      <c r="F77" s="328">
        <f>SUM(F65:F76)</f>
        <v>298236.44999999995</v>
      </c>
      <c r="G77" s="316">
        <f t="shared" si="24"/>
        <v>97.68410195571964</v>
      </c>
      <c r="H77" s="328">
        <f>SUM(H65:H76)</f>
        <v>278968.95</v>
      </c>
      <c r="I77" s="316">
        <f t="shared" si="25"/>
        <v>93.53952208055054</v>
      </c>
      <c r="J77" s="315">
        <f>SUM(J65:J76)</f>
        <v>192833.95</v>
      </c>
      <c r="K77" s="316">
        <f t="shared" si="26"/>
        <v>69.123803921547548</v>
      </c>
      <c r="L77" s="315">
        <f>SUM(L65:L76)</f>
        <v>193571.55000000002</v>
      </c>
      <c r="M77" s="316">
        <f t="shared" si="27"/>
        <v>100.38250525905839</v>
      </c>
    </row>
    <row r="78" spans="1:13" ht="15" thickBot="1"/>
    <row r="79" spans="1:13" ht="18">
      <c r="A79" s="389" t="s">
        <v>24</v>
      </c>
      <c r="B79" s="390"/>
      <c r="C79" s="305">
        <v>2016</v>
      </c>
      <c r="D79" s="306">
        <v>2017</v>
      </c>
      <c r="E79" s="307" t="s">
        <v>20</v>
      </c>
      <c r="F79" s="306">
        <v>2018</v>
      </c>
      <c r="G79" s="307" t="s">
        <v>20</v>
      </c>
      <c r="H79" s="306">
        <v>2019</v>
      </c>
      <c r="I79" s="307" t="s">
        <v>20</v>
      </c>
      <c r="J79" s="306">
        <v>2020</v>
      </c>
      <c r="K79" s="307" t="s">
        <v>20</v>
      </c>
      <c r="L79" s="306">
        <v>2021</v>
      </c>
      <c r="M79" s="307" t="s">
        <v>20</v>
      </c>
    </row>
    <row r="80" spans="1:13" ht="15">
      <c r="A80" s="391" t="s">
        <v>40</v>
      </c>
      <c r="B80" s="392"/>
      <c r="C80" s="308">
        <v>383.70000000000005</v>
      </c>
      <c r="D80" s="308">
        <v>981.2</v>
      </c>
      <c r="E80" s="285">
        <f>SUM(100/C80*D80)</f>
        <v>255.72061506385194</v>
      </c>
      <c r="F80" s="326">
        <v>359</v>
      </c>
      <c r="G80" s="285">
        <f>SUM(100/D80*F80)</f>
        <v>36.587851610273134</v>
      </c>
      <c r="H80" s="325">
        <v>150.5</v>
      </c>
      <c r="I80" s="285">
        <f>SUM(100/F80*H80)</f>
        <v>41.922005571030645</v>
      </c>
      <c r="J80" s="309">
        <v>1774.5</v>
      </c>
      <c r="K80" s="285">
        <f>SUM(100/H80*J80)</f>
        <v>1179.0697674418604</v>
      </c>
      <c r="L80" s="309">
        <v>0</v>
      </c>
      <c r="M80" s="285">
        <f>SUM(100/J80*L80)</f>
        <v>0</v>
      </c>
    </row>
    <row r="81" spans="1:13" ht="15">
      <c r="A81" s="385" t="s">
        <v>45</v>
      </c>
      <c r="B81" s="386"/>
      <c r="C81" s="308">
        <v>2257</v>
      </c>
      <c r="D81" s="308">
        <v>5516.5000000000009</v>
      </c>
      <c r="E81" s="285">
        <f t="shared" ref="E81:E92" si="28">SUM(100/C81*D81)</f>
        <v>244.41736818786003</v>
      </c>
      <c r="F81" s="326">
        <v>165.29999999999998</v>
      </c>
      <c r="G81" s="285">
        <f t="shared" ref="G81:G92" si="29">SUM(100/D81*F81)</f>
        <v>2.9964651500045312</v>
      </c>
      <c r="H81" s="326">
        <v>19598.8</v>
      </c>
      <c r="I81" s="285">
        <f>SUM(100/F81*H81)</f>
        <v>11856.503327283728</v>
      </c>
      <c r="J81" s="309">
        <v>6831.5999999999995</v>
      </c>
      <c r="K81" s="285">
        <f t="shared" ref="K81:K92" si="30">SUM(100/H81*J81)</f>
        <v>34.857236157315754</v>
      </c>
      <c r="L81" s="309">
        <v>0</v>
      </c>
      <c r="M81" s="285">
        <f t="shared" ref="M81:M92" si="31">SUM(100/J81*L81)</f>
        <v>0</v>
      </c>
    </row>
    <row r="82" spans="1:13" ht="15">
      <c r="A82" s="385" t="s">
        <v>51</v>
      </c>
      <c r="B82" s="386"/>
      <c r="C82" s="308">
        <v>13480.499999999996</v>
      </c>
      <c r="D82" s="308">
        <v>40114.300000000003</v>
      </c>
      <c r="E82" s="285">
        <f t="shared" si="28"/>
        <v>297.57279032676843</v>
      </c>
      <c r="F82" s="326">
        <v>9456.2999999999993</v>
      </c>
      <c r="G82" s="285">
        <f t="shared" si="29"/>
        <v>23.573389040815865</v>
      </c>
      <c r="H82" s="326">
        <v>44995.450000000004</v>
      </c>
      <c r="I82" s="285">
        <f t="shared" ref="I82:I92" si="32">SUM(100/F82*H82)</f>
        <v>475.82511130146048</v>
      </c>
      <c r="J82" s="309">
        <v>12082.599999999999</v>
      </c>
      <c r="K82" s="285">
        <f t="shared" si="30"/>
        <v>26.852937352554534</v>
      </c>
      <c r="L82" s="309">
        <v>153.30000000000001</v>
      </c>
      <c r="M82" s="285">
        <f t="shared" si="31"/>
        <v>1.268766656183272</v>
      </c>
    </row>
    <row r="83" spans="1:13" ht="15">
      <c r="A83" s="385" t="s">
        <v>56</v>
      </c>
      <c r="B83" s="386"/>
      <c r="C83" s="308">
        <v>36441.599999999999</v>
      </c>
      <c r="D83" s="308">
        <v>68636</v>
      </c>
      <c r="E83" s="285">
        <f t="shared" si="28"/>
        <v>188.34518791710573</v>
      </c>
      <c r="F83" s="326">
        <v>146216.89999999997</v>
      </c>
      <c r="G83" s="285">
        <f t="shared" si="29"/>
        <v>213.03237368144994</v>
      </c>
      <c r="H83" s="326">
        <v>71598.8</v>
      </c>
      <c r="I83" s="285">
        <f t="shared" si="32"/>
        <v>48.967527009531743</v>
      </c>
      <c r="J83" s="309">
        <v>0</v>
      </c>
      <c r="K83" s="285">
        <f t="shared" si="30"/>
        <v>0</v>
      </c>
      <c r="L83" s="309">
        <v>72426.5</v>
      </c>
      <c r="M83" s="285" t="e">
        <f t="shared" si="31"/>
        <v>#DIV/0!</v>
      </c>
    </row>
    <row r="84" spans="1:13" ht="15">
      <c r="A84" s="385" t="s">
        <v>61</v>
      </c>
      <c r="B84" s="386"/>
      <c r="C84" s="308">
        <v>124727.20000000001</v>
      </c>
      <c r="D84" s="308">
        <v>165296.50000000003</v>
      </c>
      <c r="E84" s="285">
        <f t="shared" si="28"/>
        <v>132.52642567138525</v>
      </c>
      <c r="F84" s="326">
        <v>162964.35000000003</v>
      </c>
      <c r="G84" s="285">
        <f t="shared" si="29"/>
        <v>98.589111082206827</v>
      </c>
      <c r="H84" s="326">
        <v>67678.3</v>
      </c>
      <c r="I84" s="285">
        <f t="shared" si="32"/>
        <v>41.529512436308913</v>
      </c>
      <c r="J84" s="309">
        <v>145653.09999999998</v>
      </c>
      <c r="K84" s="285">
        <f t="shared" si="30"/>
        <v>215.21388687363597</v>
      </c>
      <c r="L84" s="309">
        <v>151248</v>
      </c>
      <c r="M84" s="285">
        <f t="shared" si="31"/>
        <v>103.84125020339424</v>
      </c>
    </row>
    <row r="85" spans="1:13" ht="15">
      <c r="A85" s="385" t="s">
        <v>67</v>
      </c>
      <c r="B85" s="386"/>
      <c r="C85" s="308">
        <v>108469.10000000002</v>
      </c>
      <c r="D85" s="308">
        <v>247120.75</v>
      </c>
      <c r="E85" s="285">
        <f t="shared" si="28"/>
        <v>227.82594305659396</v>
      </c>
      <c r="F85" s="326">
        <v>260935.19999999998</v>
      </c>
      <c r="G85" s="285">
        <f t="shared" si="29"/>
        <v>105.59016189453941</v>
      </c>
      <c r="H85" s="326">
        <v>262396.59999999998</v>
      </c>
      <c r="I85" s="285">
        <f t="shared" si="32"/>
        <v>100.56006242162805</v>
      </c>
      <c r="J85" s="309">
        <v>207982.15999999997</v>
      </c>
      <c r="K85" s="285">
        <f t="shared" si="30"/>
        <v>79.262520932054755</v>
      </c>
      <c r="L85" s="309">
        <v>270969</v>
      </c>
      <c r="M85" s="285">
        <f t="shared" si="31"/>
        <v>130.28473211356206</v>
      </c>
    </row>
    <row r="86" spans="1:13" ht="15">
      <c r="A86" s="385" t="s">
        <v>74</v>
      </c>
      <c r="B86" s="386"/>
      <c r="C86" s="308">
        <v>291868.79999999999</v>
      </c>
      <c r="D86" s="308">
        <v>233439.9</v>
      </c>
      <c r="E86" s="285">
        <f t="shared" si="28"/>
        <v>79.981107949873376</v>
      </c>
      <c r="F86" s="326">
        <v>325178.10000000003</v>
      </c>
      <c r="G86" s="285">
        <f t="shared" si="29"/>
        <v>139.29842327725467</v>
      </c>
      <c r="H86" s="326">
        <v>336010.10000000003</v>
      </c>
      <c r="I86" s="285">
        <f t="shared" si="32"/>
        <v>103.33109763541887</v>
      </c>
      <c r="J86" s="309">
        <v>367791.2</v>
      </c>
      <c r="K86" s="285">
        <f t="shared" si="30"/>
        <v>109.45837639999512</v>
      </c>
      <c r="L86" s="309">
        <v>254315</v>
      </c>
      <c r="M86" s="285">
        <f t="shared" si="31"/>
        <v>69.146570119132804</v>
      </c>
    </row>
    <row r="87" spans="1:13" ht="15">
      <c r="A87" s="385" t="s">
        <v>80</v>
      </c>
      <c r="B87" s="386"/>
      <c r="C87" s="308">
        <v>275014.09999999998</v>
      </c>
      <c r="D87" s="308">
        <v>257684.69999999998</v>
      </c>
      <c r="E87" s="285">
        <f t="shared" si="28"/>
        <v>93.698723083652808</v>
      </c>
      <c r="F87" s="326">
        <v>272179.25000000006</v>
      </c>
      <c r="G87" s="285">
        <f t="shared" si="29"/>
        <v>105.62491680724547</v>
      </c>
      <c r="H87" s="326">
        <v>253137.99999999994</v>
      </c>
      <c r="I87" s="285">
        <f t="shared" si="32"/>
        <v>93.004150757267467</v>
      </c>
      <c r="J87" s="309">
        <v>325689.95000000007</v>
      </c>
      <c r="K87" s="285">
        <f t="shared" si="30"/>
        <v>128.6610267917105</v>
      </c>
      <c r="L87" s="309">
        <v>244769.7</v>
      </c>
      <c r="M87" s="285">
        <f t="shared" si="31"/>
        <v>75.154207245264999</v>
      </c>
    </row>
    <row r="88" spans="1:13" ht="15">
      <c r="A88" s="385" t="s">
        <v>85</v>
      </c>
      <c r="B88" s="386"/>
      <c r="C88" s="308">
        <v>167609.09999999995</v>
      </c>
      <c r="D88" s="308">
        <v>54967.999999999993</v>
      </c>
      <c r="E88" s="285">
        <f t="shared" si="28"/>
        <v>32.795355383448758</v>
      </c>
      <c r="F88" s="326">
        <v>149342.80000000002</v>
      </c>
      <c r="G88" s="285">
        <f t="shared" si="29"/>
        <v>271.69043807306076</v>
      </c>
      <c r="H88" s="326">
        <v>128747.7</v>
      </c>
      <c r="I88" s="285">
        <f t="shared" si="32"/>
        <v>86.209512611254098</v>
      </c>
      <c r="J88" s="309">
        <v>227815.2</v>
      </c>
      <c r="K88" s="285">
        <f t="shared" si="30"/>
        <v>176.94700565524667</v>
      </c>
      <c r="L88" s="309">
        <v>226467.29999999996</v>
      </c>
      <c r="M88" s="285">
        <f t="shared" si="31"/>
        <v>99.408336230418328</v>
      </c>
    </row>
    <row r="89" spans="1:13" ht="15">
      <c r="A89" s="385" t="s">
        <v>90</v>
      </c>
      <c r="B89" s="386"/>
      <c r="C89" s="308">
        <v>6537.3</v>
      </c>
      <c r="D89" s="308">
        <v>57324.600000000006</v>
      </c>
      <c r="E89" s="285">
        <f t="shared" si="28"/>
        <v>876.8849525033271</v>
      </c>
      <c r="F89" s="326">
        <v>51877.500000000007</v>
      </c>
      <c r="G89" s="285">
        <f t="shared" si="29"/>
        <v>90.497796757413056</v>
      </c>
      <c r="H89" s="326">
        <v>38885.9</v>
      </c>
      <c r="I89" s="285">
        <f t="shared" si="32"/>
        <v>74.957158691147399</v>
      </c>
      <c r="J89" s="309">
        <v>21752.2</v>
      </c>
      <c r="K89" s="285">
        <f t="shared" si="30"/>
        <v>55.938527846854512</v>
      </c>
      <c r="L89" s="309">
        <v>57480</v>
      </c>
      <c r="M89" s="285">
        <f t="shared" si="31"/>
        <v>264.24913342098728</v>
      </c>
    </row>
    <row r="90" spans="1:13" ht="15">
      <c r="A90" s="385" t="s">
        <v>96</v>
      </c>
      <c r="B90" s="386"/>
      <c r="C90" s="308">
        <v>2474.4</v>
      </c>
      <c r="D90" s="308">
        <v>4993.1000000000004</v>
      </c>
      <c r="E90" s="285">
        <f t="shared" si="28"/>
        <v>201.79033301002264</v>
      </c>
      <c r="F90" s="326">
        <v>1968.4999999999998</v>
      </c>
      <c r="G90" s="285">
        <f t="shared" si="29"/>
        <v>39.424405679838173</v>
      </c>
      <c r="H90" s="288">
        <v>190.1</v>
      </c>
      <c r="I90" s="285">
        <f t="shared" si="32"/>
        <v>9.6570993141986285</v>
      </c>
      <c r="J90" s="309">
        <v>16591.300000000003</v>
      </c>
      <c r="K90" s="285">
        <f t="shared" si="30"/>
        <v>8727.6696475539211</v>
      </c>
      <c r="L90" s="309">
        <v>3731.9</v>
      </c>
      <c r="M90" s="285">
        <f t="shared" si="31"/>
        <v>22.493113860878889</v>
      </c>
    </row>
    <row r="91" spans="1:13" ht="16" thickBot="1">
      <c r="A91" s="387" t="s">
        <v>101</v>
      </c>
      <c r="B91" s="388"/>
      <c r="C91" s="308">
        <v>633.6</v>
      </c>
      <c r="D91" s="308">
        <v>1051.4000000000001</v>
      </c>
      <c r="E91" s="294">
        <f t="shared" si="28"/>
        <v>165.94065656565658</v>
      </c>
      <c r="F91" s="327">
        <v>55.3</v>
      </c>
      <c r="G91" s="294">
        <f t="shared" si="29"/>
        <v>5.2596537949400792</v>
      </c>
      <c r="H91" s="293">
        <v>231.2</v>
      </c>
      <c r="I91" s="294">
        <f t="shared" si="32"/>
        <v>418.08318264014468</v>
      </c>
      <c r="J91" s="309">
        <v>94.300000000000011</v>
      </c>
      <c r="K91" s="294">
        <f t="shared" si="30"/>
        <v>40.787197231833915</v>
      </c>
      <c r="L91" s="309">
        <v>1752.8000000000002</v>
      </c>
      <c r="M91" s="294">
        <f t="shared" si="31"/>
        <v>1858.7486744432661</v>
      </c>
    </row>
    <row r="92" spans="1:13" ht="16" thickBot="1">
      <c r="A92" s="312" t="s">
        <v>17</v>
      </c>
      <c r="B92" s="313"/>
      <c r="C92" s="314">
        <f>SUM(C80:C91)</f>
        <v>1029896.4</v>
      </c>
      <c r="D92" s="315">
        <f>SUM(D80:D91)</f>
        <v>1137126.95</v>
      </c>
      <c r="E92" s="316">
        <f t="shared" si="28"/>
        <v>110.41178025284873</v>
      </c>
      <c r="F92" s="328">
        <f>SUM(F80:F91)</f>
        <v>1380698.5</v>
      </c>
      <c r="G92" s="316">
        <f t="shared" si="29"/>
        <v>121.41990830487309</v>
      </c>
      <c r="H92" s="328">
        <f>SUM(H80:H91)</f>
        <v>1223621.45</v>
      </c>
      <c r="I92" s="316">
        <f t="shared" si="32"/>
        <v>88.623363464217562</v>
      </c>
      <c r="J92" s="315">
        <f>SUM(J80:J91)</f>
        <v>1334058.1099999999</v>
      </c>
      <c r="K92" s="316">
        <f t="shared" si="30"/>
        <v>109.0253942508118</v>
      </c>
      <c r="L92" s="315">
        <f>SUM(L80:L91)</f>
        <v>1283313.5</v>
      </c>
      <c r="M92" s="316">
        <f t="shared" si="31"/>
        <v>96.196221917199708</v>
      </c>
    </row>
  </sheetData>
  <mergeCells count="78">
    <mergeCell ref="A89:B89"/>
    <mergeCell ref="A90:B90"/>
    <mergeCell ref="A91:B91"/>
    <mergeCell ref="A84:B84"/>
    <mergeCell ref="A85:B85"/>
    <mergeCell ref="A86:B86"/>
    <mergeCell ref="A87:B87"/>
    <mergeCell ref="A88:B88"/>
    <mergeCell ref="A79:B79"/>
    <mergeCell ref="A80:B80"/>
    <mergeCell ref="A81:B81"/>
    <mergeCell ref="A82:B82"/>
    <mergeCell ref="A83:B83"/>
    <mergeCell ref="A14:B14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9:B29"/>
    <mergeCell ref="A15:B15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43:B43"/>
    <mergeCell ref="A30:B30"/>
    <mergeCell ref="A31:B31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7:B57"/>
    <mergeCell ref="A44:B44"/>
    <mergeCell ref="A45:B45"/>
    <mergeCell ref="A46:B46"/>
    <mergeCell ref="A49:B49"/>
    <mergeCell ref="A50:B50"/>
    <mergeCell ref="A51:B51"/>
    <mergeCell ref="A52:B52"/>
    <mergeCell ref="A53:B53"/>
    <mergeCell ref="A54:B54"/>
    <mergeCell ref="A55:B55"/>
    <mergeCell ref="A56:B56"/>
    <mergeCell ref="A71:B71"/>
    <mergeCell ref="A58:B58"/>
    <mergeCell ref="A59:B59"/>
    <mergeCell ref="A60:B60"/>
    <mergeCell ref="A61:B61"/>
    <mergeCell ref="A64:B64"/>
    <mergeCell ref="A65:B65"/>
    <mergeCell ref="A66:B66"/>
    <mergeCell ref="A67:B67"/>
    <mergeCell ref="A68:B68"/>
    <mergeCell ref="A69:B69"/>
    <mergeCell ref="A70:B70"/>
    <mergeCell ref="A72:B72"/>
    <mergeCell ref="A73:B73"/>
    <mergeCell ref="A74:B74"/>
    <mergeCell ref="A75:B75"/>
    <mergeCell ref="A76:B76"/>
  </mergeCells>
  <pageMargins left="0.59055118110236227" right="0.59055118110236227" top="1.1811023622047245" bottom="0.59055118110236227" header="0.11811023622047245" footer="0.31496062992125984"/>
  <pageSetup paperSize="9" scale="94" fitToHeight="0" orientation="landscape" r:id="rId1"/>
  <headerFooter>
    <oddHeader>&amp;L&amp;G</oddHeader>
    <oddFooter>&amp;L&amp;"DIN Offc Light,Standard"&amp;7&amp;F / Version &amp;D&amp;R&amp;"DIN Offc Light,Standard"&amp;7Seite &amp;P von &amp;N</oddFooter>
  </headerFooter>
  <rowBreaks count="2" manualBreakCount="2">
    <brk id="32" max="16383" man="1"/>
    <brk id="62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17</vt:i4>
      </vt:variant>
      <vt:variant>
        <vt:lpstr>Benannte Bereiche</vt:lpstr>
      </vt:variant>
      <vt:variant>
        <vt:i4>12</vt:i4>
      </vt:variant>
    </vt:vector>
  </HeadingPairs>
  <TitlesOfParts>
    <vt:vector size="29" baseType="lpstr">
      <vt:lpstr>01_21</vt:lpstr>
      <vt:lpstr>02_21</vt:lpstr>
      <vt:lpstr>03_21</vt:lpstr>
      <vt:lpstr>04_21</vt:lpstr>
      <vt:lpstr>05_21</vt:lpstr>
      <vt:lpstr>06_21</vt:lpstr>
      <vt:lpstr>07_21</vt:lpstr>
      <vt:lpstr>08_21</vt:lpstr>
      <vt:lpstr>09_21</vt:lpstr>
      <vt:lpstr>10_21</vt:lpstr>
      <vt:lpstr>11_21</vt:lpstr>
      <vt:lpstr>12_21</vt:lpstr>
      <vt:lpstr>Zusammenzug Woche 2021</vt:lpstr>
      <vt:lpstr>Jahresumsatz Monat 2021</vt:lpstr>
      <vt:lpstr>Halb-Jahresumsatz 2021</vt:lpstr>
      <vt:lpstr>Jahresvergleich ab 2009</vt:lpstr>
      <vt:lpstr>Monatsentwicklung 2021</vt:lpstr>
      <vt:lpstr>'01_21'!Druckbereich</vt:lpstr>
      <vt:lpstr>'02_21'!Druckbereich</vt:lpstr>
      <vt:lpstr>'03_21'!Druckbereich</vt:lpstr>
      <vt:lpstr>'04_21'!Druckbereich</vt:lpstr>
      <vt:lpstr>'05_21'!Druckbereich</vt:lpstr>
      <vt:lpstr>'06_21'!Druckbereich</vt:lpstr>
      <vt:lpstr>'07_21'!Druckbereich</vt:lpstr>
      <vt:lpstr>'08_21'!Druckbereich</vt:lpstr>
      <vt:lpstr>'09_21'!Druckbereich</vt:lpstr>
      <vt:lpstr>'10_21'!Druckbereich</vt:lpstr>
      <vt:lpstr>'11_21'!Druckbereich</vt:lpstr>
      <vt:lpstr>'12_21'!Druckbereich</vt:lpstr>
    </vt:vector>
  </TitlesOfParts>
  <Company>Hotel Seerose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Balance Familie Jan Belser</dc:creator>
  <cp:lastModifiedBy>Suhner, Thierry</cp:lastModifiedBy>
  <cp:lastPrinted>2022-01-04T19:10:26Z</cp:lastPrinted>
  <dcterms:created xsi:type="dcterms:W3CDTF">2014-05-22T13:52:10Z</dcterms:created>
  <dcterms:modified xsi:type="dcterms:W3CDTF">2025-11-22T13:26:36Z</dcterms:modified>
</cp:coreProperties>
</file>