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2a9f4f15ac6503/Documentos/Excel com IA/"/>
    </mc:Choice>
  </mc:AlternateContent>
  <xr:revisionPtr revIDLastSave="169" documentId="8_{32BD7ED9-C361-42A1-8C61-5B45C64F2550}" xr6:coauthVersionLast="47" xr6:coauthVersionMax="47" xr10:uidLastSave="{E771E569-533E-4612-9583-7F66EABCD38F}"/>
  <bookViews>
    <workbookView xWindow="-108" yWindow="-108" windowWidth="23256" windowHeight="12456" xr2:uid="{EED2166E-5A6E-4138-837F-EB9263871EE5}"/>
  </bookViews>
  <sheets>
    <sheet name="Planilha1" sheetId="1" r:id="rId1"/>
    <sheet name="Planilha2" sheetId="2" r:id="rId2"/>
  </sheets>
  <definedNames>
    <definedName name="aporte">Planilha1!$D$16</definedName>
    <definedName name="patrimonio">Planilha1!$D$19</definedName>
    <definedName name="qtd_anos">Planilha1!$D$17</definedName>
    <definedName name="rendimento_em_carteira">Planilha1!$D$12</definedName>
    <definedName name="salario">Planilha1!$D$11</definedName>
    <definedName name="sugestao_investimento">Planilha1!$D$13</definedName>
    <definedName name="taxa_mens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C38" i="1"/>
  <c r="D38" i="1" s="1"/>
  <c r="C39" i="1"/>
  <c r="D39" i="1" s="1"/>
  <c r="C40" i="1"/>
  <c r="D40" i="1" s="1"/>
  <c r="C41" i="1"/>
  <c r="D41" i="1" s="1"/>
  <c r="C36" i="1"/>
  <c r="D36" i="1" s="1"/>
  <c r="H4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33" i="1"/>
  <c r="D19" i="1"/>
  <c r="D20" i="1" s="1"/>
  <c r="D13" i="1"/>
  <c r="C24" i="1"/>
  <c r="D24" i="1" s="1"/>
  <c r="C25" i="1"/>
  <c r="D25" i="1" s="1"/>
  <c r="C26" i="1"/>
  <c r="D26" i="1" s="1"/>
  <c r="C27" i="1"/>
  <c r="D27" i="1" s="1"/>
  <c r="C23" i="1"/>
  <c r="D23" i="1" s="1"/>
  <c r="D42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<sst xmlns="http://schemas.openxmlformats.org/spreadsheetml/2006/main" count="71" uniqueCount="34">
  <si>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</si>
  <si>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</si>
  <si>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</si>
  <si>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Patrimonio Acumulado?</t>
  </si>
  <si>
    <t>Dividendos Mensais?</t>
  </si>
  <si>
    <t>INVESTIMENTO MENSAL</t>
  </si>
  <si>
    <t>CÉNARIOS</t>
  </si>
  <si>
    <t>Quanto em 2 anos?</t>
  </si>
  <si>
    <t>Quanto em 5 anos?</t>
  </si>
  <si>
    <t>Quanto em 10  anos?</t>
  </si>
  <si>
    <t>Quanto em 20 anos?</t>
  </si>
  <si>
    <t>Quanto em 30 anos?</t>
  </si>
  <si>
    <t>Divendo</t>
  </si>
  <si>
    <t xml:space="preserve"> </t>
  </si>
  <si>
    <t>Rendimento da carteira</t>
  </si>
  <si>
    <t>Salário</t>
  </si>
  <si>
    <t>CONFIGURAÇÕES</t>
  </si>
  <si>
    <t>PERFIL</t>
  </si>
  <si>
    <t>Conservador</t>
  </si>
  <si>
    <t>Moderado</t>
  </si>
  <si>
    <t>VALOR A SER INVESTIDO POR MÊS</t>
  </si>
  <si>
    <t>TIPO DE FII</t>
  </si>
  <si>
    <t>Percetual sugerido</t>
  </si>
  <si>
    <t>Valores</t>
  </si>
  <si>
    <t>PAPEL</t>
  </si>
  <si>
    <t>TIJOLO</t>
  </si>
  <si>
    <t>FOFs</t>
  </si>
  <si>
    <t>HÍBRIDOS</t>
  </si>
  <si>
    <t>DESENVOLVIMENTO</t>
  </si>
  <si>
    <t>HOTELARIAS</t>
  </si>
  <si>
    <t>%</t>
  </si>
  <si>
    <t>CHAVE</t>
  </si>
  <si>
    <t>Agressivo</t>
  </si>
  <si>
    <t>Agressivo-DESENVOLVIMENTO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</si>
</sst>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 style="medium">
        <color theme="0" tint="-4.9989318521683403E-2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medium">
        <color theme="0" tint="-4.9989318521683403E-2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6" borderId="0" applyNumberFormat="0" applyBorder="0" applyAlignment="0" applyProtection="0"/>
  </cellStyleXfs>
  <cellXfs count="55">
    <xf numFmtId="0" fontId="0" fillId="0" borderId="0" xfId="0"/>
    <xf numFmtId="10" fontId="2" fillId="3" borderId="6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8" fontId="2" fillId="3" borderId="6" xfId="0" applyNumberFormat="1" applyFont="1" applyFill="1" applyBorder="1" applyAlignment="1">
      <alignment horizontal="center"/>
    </xf>
    <xf numFmtId="8" fontId="2" fillId="3" borderId="7" xfId="0" applyNumberFormat="1" applyFont="1" applyFill="1" applyBorder="1" applyAlignment="1">
      <alignment horizontal="center"/>
    </xf>
    <xf numFmtId="0" fontId="3" fillId="0" borderId="0" xfId="0" applyFont="1"/>
    <xf numFmtId="0" fontId="4" fillId="2" borderId="2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/>
    <xf numFmtId="0" fontId="4" fillId="2" borderId="10" xfId="0" applyFont="1" applyFill="1" applyBorder="1" applyAlignment="1">
      <alignment vertical="center"/>
    </xf>
    <xf numFmtId="8" fontId="0" fillId="4" borderId="12" xfId="0" applyNumberFormat="1" applyFill="1" applyBorder="1" applyAlignment="1">
      <alignment horizontal="center"/>
    </xf>
    <xf numFmtId="8" fontId="0" fillId="4" borderId="15" xfId="0" applyNumberFormat="1" applyFill="1" applyBorder="1" applyAlignment="1">
      <alignment horizontal="center"/>
    </xf>
    <xf numFmtId="8" fontId="0" fillId="4" borderId="13" xfId="0" applyNumberFormat="1" applyFill="1" applyBorder="1" applyAlignment="1">
      <alignment horizontal="center"/>
    </xf>
    <xf numFmtId="8" fontId="0" fillId="4" borderId="17" xfId="0" applyNumberFormat="1" applyFill="1" applyBorder="1" applyAlignment="1">
      <alignment horizontal="center"/>
    </xf>
    <xf numFmtId="8" fontId="0" fillId="4" borderId="19" xfId="0" applyNumberFormat="1" applyFill="1" applyBorder="1" applyAlignment="1">
      <alignment horizontal="center"/>
    </xf>
    <xf numFmtId="8" fontId="0" fillId="4" borderId="20" xfId="0" applyNumberForma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6" fillId="4" borderId="14" xfId="0" applyFont="1" applyFill="1" applyBorder="1"/>
    <xf numFmtId="0" fontId="6" fillId="4" borderId="16" xfId="0" applyFont="1" applyFill="1" applyBorder="1"/>
    <xf numFmtId="0" fontId="6" fillId="4" borderId="18" xfId="0" applyFont="1" applyFill="1" applyBorder="1"/>
    <xf numFmtId="0" fontId="6" fillId="0" borderId="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0" xfId="1"/>
    <xf numFmtId="0" fontId="8" fillId="6" borderId="0" xfId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164" fontId="2" fillId="7" borderId="0" xfId="0" applyNumberFormat="1" applyFont="1" applyFill="1"/>
    <xf numFmtId="164" fontId="0" fillId="8" borderId="0" xfId="0" applyNumberFormat="1" applyFill="1"/>
    <xf numFmtId="0" fontId="0" fillId="0" borderId="28" xfId="0" applyBorder="1"/>
    <xf numFmtId="0" fontId="0" fillId="0" borderId="28" xfId="0" applyBorder="1" applyAlignment="1">
      <alignment horizontal="center"/>
    </xf>
    <xf numFmtId="9" fontId="0" fillId="0" borderId="28" xfId="0" applyNumberFormat="1" applyBorder="1" applyAlignment="1">
      <alignment horizontal="center"/>
    </xf>
    <xf numFmtId="0" fontId="0" fillId="0" borderId="0" xfId="0" applyFill="1" applyBorder="1"/>
    <xf numFmtId="0" fontId="0" fillId="0" borderId="28" xfId="0" applyFill="1" applyBorder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A-4138-917A-4E6FB15973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460971</xdr:colOff>
      <xdr:row>0</xdr:row>
      <xdr:rowOff>7697</xdr:rowOff>
    </xdr:from>
    <xdr:to>
      <xdr:col>4</xdr:col>
      <xdr:colOff>1385455</xdr:colOff>
      <xdr:row>7</xdr:row>
      <xdr:rowOff>131464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F789807-0944-A786-287C-204300F0C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971" y="7697"/>
          <a:ext cx="6489393" cy="1416858"/>
        </a:xfrm>
        <a:prstGeom prst="rect">
          <a:avLst/>
        </a:prstGeom>
      </xdr:spPr>
    </xdr:pic>
    <xdr:clientData/>
  </xdr:twoCellAnchor>
  <xdr:twoCellAnchor>
    <xdr:from>
      <xdr:col>0</xdr:col>
      <xdr:colOff>581122</xdr:colOff>
      <xdr:row>44</xdr:row>
      <xdr:rowOff>15394</xdr:rowOff>
    </xdr:from>
    <xdr:to>
      <xdr:col>4</xdr:col>
      <xdr:colOff>15395</xdr:colOff>
      <xdr:row>56</xdr:row>
      <xdr:rowOff>76970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AED974-D201-D006-B7C9-7E11B051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F148-C8B3-41E2-9627-D9499F77D859}">
  <dimension ref="A9:H68"/>
  <sheetViews>
    <sheetView showGridLines="0" tabSelected="1" topLeftCell="A14" zoomScale="104" zoomScaleNormal="55" workbookViewId="0">
      <selection activeCell="E48" sqref="E48"/>
    </sheetView>
  </sheetViews>
  <sheetFormatPr defaultColWidth="0" defaultRowHeight="14.4" x14ac:dyDescent="0.3"/>
  <cols>
    <col min="1" max="1" width="8.88671875" customWidth="1"/>
    <col min="2" max="2" width="43.88671875" customWidth="1"/>
    <col min="3" max="3" width="16.6640625" customWidth="1"/>
    <col min="4" max="4" width="11.6640625" bestFit="1" customWidth="1"/>
    <col min="5" max="5" width="21.77734375" bestFit="1" customWidth="1"/>
    <col min="6" max="6" width="10.6640625" bestFit="1" customWidth="1"/>
    <col min="7" max="7" width="8.88671875" customWidth="1"/>
    <col min="8" max="8" width="0" hidden="1" customWidth="1"/>
    <col min="9" max="16384" width="8.88671875" hidden="1"/>
  </cols>
  <sheetData>
    <row r="9" spans="2:4" ht="15" thickBot="1" x14ac:dyDescent="0.35"/>
    <row r="10" spans="2:4" ht="21" x14ac:dyDescent="0.3">
      <c r="B10" s="29" t="s">
        <v>16</v>
      </c>
      <c r="C10" s="30"/>
      <c r="D10" s="31"/>
    </row>
    <row r="11" spans="2:4" ht="16.2" thickBot="1" x14ac:dyDescent="0.35">
      <c r="B11" s="32" t="s">
        <v>15</v>
      </c>
      <c r="C11" s="33"/>
      <c r="D11" s="17">
        <v>10000</v>
      </c>
    </row>
    <row r="12" spans="2:4" ht="16.2" thickBot="1" x14ac:dyDescent="0.35">
      <c r="B12" s="32" t="s">
        <v>14</v>
      </c>
      <c r="C12" s="33"/>
      <c r="D12" s="18">
        <v>8.8999999999999999E-3</v>
      </c>
    </row>
    <row r="13" spans="2:4" ht="16.2" thickBot="1" x14ac:dyDescent="0.35">
      <c r="B13" s="34" t="s">
        <v>15</v>
      </c>
      <c r="C13" s="35"/>
      <c r="D13" s="19">
        <f>D11*30%</f>
        <v>3000</v>
      </c>
    </row>
    <row r="14" spans="2:4" ht="13.8" customHeight="1" thickBot="1" x14ac:dyDescent="0.35"/>
    <row r="15" spans="2:4" ht="34.799999999999997" customHeight="1" x14ac:dyDescent="0.3">
      <c r="B15" s="36" t="s">
        <v>5</v>
      </c>
      <c r="C15" s="37"/>
      <c r="D15" s="7"/>
    </row>
    <row r="16" spans="2:4" ht="15.6" x14ac:dyDescent="0.3">
      <c r="B16" s="23" t="s">
        <v>0</v>
      </c>
      <c r="C16" s="24"/>
      <c r="D16" s="2">
        <v>500</v>
      </c>
    </row>
    <row r="17" spans="1:5" ht="15.6" x14ac:dyDescent="0.3">
      <c r="B17" s="23" t="s">
        <v>1</v>
      </c>
      <c r="C17" s="24"/>
      <c r="D17" s="3">
        <v>7</v>
      </c>
    </row>
    <row r="18" spans="1:5" ht="15.6" x14ac:dyDescent="0.3">
      <c r="B18" s="23" t="s">
        <v>2</v>
      </c>
      <c r="C18" s="24"/>
      <c r="D18" s="1">
        <v>1.0789999999999999E-2</v>
      </c>
    </row>
    <row r="19" spans="1:5" ht="15.6" x14ac:dyDescent="0.3">
      <c r="B19" s="25" t="s">
        <v>3</v>
      </c>
      <c r="C19" s="26"/>
      <c r="D19" s="4">
        <f>FV(taxa_mensal,qtd_anos*12,aporte*-1)</f>
        <v>67808.51700380152</v>
      </c>
    </row>
    <row r="20" spans="1:5" ht="16.2" thickBot="1" x14ac:dyDescent="0.35">
      <c r="B20" s="27" t="s">
        <v>4</v>
      </c>
      <c r="C20" s="28"/>
      <c r="D20" s="5">
        <f>patrimonio*rendimento_em_carteira</f>
        <v>603.49580133383347</v>
      </c>
    </row>
    <row r="21" spans="1:5" ht="15" thickBot="1" x14ac:dyDescent="0.35"/>
    <row r="22" spans="1:5" ht="26.4" thickBot="1" x14ac:dyDescent="0.35">
      <c r="B22" s="8" t="s">
        <v>6</v>
      </c>
      <c r="C22" s="10"/>
      <c r="D22" s="9" t="s">
        <v>12</v>
      </c>
    </row>
    <row r="23" spans="1:5" ht="15.6" x14ac:dyDescent="0.3">
      <c r="A23" s="6">
        <v>2</v>
      </c>
      <c r="B23" s="20" t="s">
        <v>7</v>
      </c>
      <c r="C23" s="11">
        <f>FV($D$18,$A23*12,$D$16*-1)</f>
        <v>13613.813648822608</v>
      </c>
      <c r="D23" s="12">
        <f>C23*rendimento_em_carteira</f>
        <v>121.16294147452122</v>
      </c>
    </row>
    <row r="24" spans="1:5" ht="15.6" x14ac:dyDescent="0.3">
      <c r="A24" s="6">
        <v>5</v>
      </c>
      <c r="B24" s="21" t="s">
        <v>8</v>
      </c>
      <c r="C24" s="13">
        <f>FV($D$18,$A24*12,$D$16*-1)</f>
        <v>41888.456999243819</v>
      </c>
      <c r="D24" s="14">
        <f>C24*rendimento_em_carteira</f>
        <v>372.80726729327</v>
      </c>
    </row>
    <row r="25" spans="1:5" ht="15.6" x14ac:dyDescent="0.3">
      <c r="A25" s="6">
        <v>10</v>
      </c>
      <c r="B25" s="21" t="s">
        <v>9</v>
      </c>
      <c r="C25" s="13">
        <f>FV($D$18,$A25*12,$D$16*-1)</f>
        <v>121642.1062650861</v>
      </c>
      <c r="D25" s="14">
        <f>C25*rendimento_em_carteira</f>
        <v>1082.6147457592663</v>
      </c>
      <c r="E25" t="s">
        <v>13</v>
      </c>
    </row>
    <row r="26" spans="1:5" ht="15.6" x14ac:dyDescent="0.3">
      <c r="A26" s="6">
        <v>20</v>
      </c>
      <c r="B26" s="21" t="s">
        <v>10</v>
      </c>
      <c r="C26" s="13">
        <f>FV($D$18,$A26*12,$D$16*-1)</f>
        <v>562599.20004854025</v>
      </c>
      <c r="D26" s="14">
        <f>C26*rendimento_em_carteira</f>
        <v>5007.1328804320083</v>
      </c>
    </row>
    <row r="27" spans="1:5" ht="16.2" thickBot="1" x14ac:dyDescent="0.35">
      <c r="A27" s="6">
        <v>30</v>
      </c>
      <c r="B27" s="22" t="s">
        <v>11</v>
      </c>
      <c r="C27" s="15">
        <f>FV($D$18,$A27*12,$D$16*-1)</f>
        <v>2161084.8275023573</v>
      </c>
      <c r="D27" s="16">
        <f>C27*rendimento_em_carteira</f>
        <v>19233.65496477098</v>
      </c>
    </row>
    <row r="32" spans="1:5" x14ac:dyDescent="0.3">
      <c r="B32" s="38" t="s">
        <v>17</v>
      </c>
      <c r="C32" s="39" t="s">
        <v>32</v>
      </c>
      <c r="D32" s="38"/>
    </row>
    <row r="33" spans="2:4" x14ac:dyDescent="0.3">
      <c r="B33" s="40" t="s">
        <v>20</v>
      </c>
      <c r="C33" s="41">
        <f>aporte</f>
        <v>500</v>
      </c>
      <c r="D33" s="42"/>
    </row>
    <row r="35" spans="2:4" x14ac:dyDescent="0.3">
      <c r="B35" s="46" t="s">
        <v>21</v>
      </c>
      <c r="C35" s="46" t="s">
        <v>22</v>
      </c>
      <c r="D35" s="46" t="s">
        <v>23</v>
      </c>
    </row>
    <row r="36" spans="2:4" x14ac:dyDescent="0.3">
      <c r="B36" s="43" t="s">
        <v>24</v>
      </c>
      <c r="C36" s="45">
        <f>VLOOKUP($C$32&amp;"-"&amp;B36,Planilha2!$A:$D,4,FALSE)</f>
        <v>0.5</v>
      </c>
      <c r="D36" s="49">
        <f>C36*$C$33</f>
        <v>250</v>
      </c>
    </row>
    <row r="37" spans="2:4" x14ac:dyDescent="0.3">
      <c r="B37" s="43" t="s">
        <v>25</v>
      </c>
      <c r="C37" s="45">
        <f>VLOOKUP($C$32&amp;"-"&amp;B37,Planilha2!$A:$D,4,FALSE)</f>
        <v>0.1</v>
      </c>
      <c r="D37" s="49">
        <f t="shared" ref="D37:D41" si="0">C37*$C$33</f>
        <v>50</v>
      </c>
    </row>
    <row r="38" spans="2:4" x14ac:dyDescent="0.3">
      <c r="B38" s="43" t="s">
        <v>27</v>
      </c>
      <c r="C38" s="45">
        <f>VLOOKUP($C$32&amp;"-"&amp;B38,Planilha2!$A:$D,4,FALSE)</f>
        <v>0.05</v>
      </c>
      <c r="D38" s="49">
        <f t="shared" si="0"/>
        <v>25</v>
      </c>
    </row>
    <row r="39" spans="2:4" x14ac:dyDescent="0.3">
      <c r="B39" s="43" t="s">
        <v>26</v>
      </c>
      <c r="C39" s="45">
        <f>VLOOKUP($C$32&amp;"-"&amp;B39,Planilha2!$A:$D,4,FALSE)</f>
        <v>0.05</v>
      </c>
      <c r="D39" s="49">
        <f t="shared" si="0"/>
        <v>25</v>
      </c>
    </row>
    <row r="40" spans="2:4" x14ac:dyDescent="0.3">
      <c r="B40" s="43" t="s">
        <v>28</v>
      </c>
      <c r="C40" s="45">
        <f>VLOOKUP($C$32&amp;"-"&amp;B40,Planilha2!$A:$D,4,FALSE)</f>
        <v>0.2</v>
      </c>
      <c r="D40" s="49">
        <f t="shared" si="0"/>
        <v>100</v>
      </c>
    </row>
    <row r="41" spans="2:4" x14ac:dyDescent="0.3">
      <c r="B41" s="43" t="s">
        <v>29</v>
      </c>
      <c r="C41" s="45">
        <f>VLOOKUP($C$32&amp;"-"&amp;B41,Planilha2!$A:$D,4,FALSE)</f>
        <v>0.1</v>
      </c>
      <c r="D41" s="49">
        <f t="shared" si="0"/>
        <v>50</v>
      </c>
    </row>
    <row r="42" spans="2:4" x14ac:dyDescent="0.3">
      <c r="B42" s="47"/>
      <c r="C42" s="47"/>
      <c r="D42" s="48">
        <f>SUM(D36:D41)</f>
        <v>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</sheetData>
  <mergeCells count="10">
    <mergeCell ref="B18:C18"/>
    <mergeCell ref="B19:C19"/>
    <mergeCell ref="B20:C20"/>
    <mergeCell ref="B10:D10"/>
    <mergeCell ref="B11:C11"/>
    <mergeCell ref="B12:C12"/>
    <mergeCell ref="B13:C13"/>
    <mergeCell ref="B16:C16"/>
    <mergeCell ref="B17:C17"/>
    <mergeCell ref="B15:C15"/>
  </mergeCells>
  <dataValidations count="1">
    <dataValidation type="list" allowBlank="1" showInputMessage="1" showErrorMessage="1" sqref="C32" xr:uid="{06A48564-4911-4259-8706-B2143966C9C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4FD-E05A-4CC8-8BA0-885BDFD7BCB9}">
  <dimension ref="A2:H20"/>
  <sheetViews>
    <sheetView workbookViewId="0">
      <selection activeCell="D13" sqref="D13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7.6640625" bestFit="1" customWidth="1"/>
    <col min="7" max="7" width="26.21875" bestFit="1" customWidth="1"/>
  </cols>
  <sheetData>
    <row r="2" spans="1:8" x14ac:dyDescent="0.3">
      <c r="A2" t="s">
        <v>31</v>
      </c>
      <c r="B2" t="s">
        <v>17</v>
      </c>
      <c r="C2" s="43" t="s">
        <v>21</v>
      </c>
      <c r="D2" s="43" t="s">
        <v>30</v>
      </c>
    </row>
    <row r="3" spans="1:8" x14ac:dyDescent="0.3">
      <c r="A3" t="str">
        <f>$B$3&amp;"-"&amp;C3</f>
        <v>Conservador-PAPEL</v>
      </c>
      <c r="B3" t="s">
        <v>18</v>
      </c>
      <c r="C3" s="43" t="s">
        <v>24</v>
      </c>
      <c r="D3" s="45">
        <v>0.3</v>
      </c>
    </row>
    <row r="4" spans="1:8" x14ac:dyDescent="0.3">
      <c r="A4" t="str">
        <f t="shared" ref="A4:A20" si="0">$B$3&amp;"-"&amp;C4</f>
        <v>Conservador-TIJOLO</v>
      </c>
      <c r="B4" t="s">
        <v>18</v>
      </c>
      <c r="C4" s="43" t="s">
        <v>25</v>
      </c>
      <c r="D4" s="45">
        <v>0.5</v>
      </c>
      <c r="G4" t="s">
        <v>33</v>
      </c>
      <c r="H4" s="44">
        <f>VLOOKUP(G4,$A:$D,4,)</f>
        <v>0.2</v>
      </c>
    </row>
    <row r="5" spans="1:8" x14ac:dyDescent="0.3">
      <c r="A5" t="str">
        <f t="shared" si="0"/>
        <v>Conservador-HÍBRIDOS</v>
      </c>
      <c r="B5" t="s">
        <v>18</v>
      </c>
      <c r="C5" s="43" t="s">
        <v>27</v>
      </c>
      <c r="D5" s="45">
        <v>0.1</v>
      </c>
    </row>
    <row r="6" spans="1:8" x14ac:dyDescent="0.3">
      <c r="A6" t="str">
        <f t="shared" si="0"/>
        <v>Conservador-FOFs</v>
      </c>
      <c r="B6" t="s">
        <v>18</v>
      </c>
      <c r="C6" s="43" t="s">
        <v>26</v>
      </c>
      <c r="D6" s="45">
        <v>0.1</v>
      </c>
    </row>
    <row r="7" spans="1:8" x14ac:dyDescent="0.3">
      <c r="A7" t="str">
        <f t="shared" si="0"/>
        <v>Conservador-DESENVOLVIMENTO</v>
      </c>
      <c r="B7" t="s">
        <v>18</v>
      </c>
      <c r="C7" s="43" t="s">
        <v>28</v>
      </c>
      <c r="D7" s="45">
        <v>0</v>
      </c>
    </row>
    <row r="8" spans="1:8" ht="15" thickBot="1" x14ac:dyDescent="0.35">
      <c r="A8" s="50" t="str">
        <f t="shared" si="0"/>
        <v>Conservador-HOTELARIAS</v>
      </c>
      <c r="B8" s="50" t="s">
        <v>18</v>
      </c>
      <c r="C8" s="51" t="s">
        <v>29</v>
      </c>
      <c r="D8" s="52">
        <v>0</v>
      </c>
    </row>
    <row r="9" spans="1:8" x14ac:dyDescent="0.3">
      <c r="A9" s="53" t="str">
        <f>$B$9&amp;"-"&amp;C9</f>
        <v>Moderado-PAPEL</v>
      </c>
      <c r="B9" t="s">
        <v>19</v>
      </c>
      <c r="C9" s="43" t="s">
        <v>24</v>
      </c>
      <c r="D9" s="45">
        <v>0.32</v>
      </c>
    </row>
    <row r="10" spans="1:8" x14ac:dyDescent="0.3">
      <c r="A10" s="53" t="str">
        <f t="shared" ref="A10:A14" si="1">$B$9&amp;"-"&amp;C10</f>
        <v>Moderado-TIJOLO</v>
      </c>
      <c r="B10" t="s">
        <v>19</v>
      </c>
      <c r="C10" s="43" t="s">
        <v>25</v>
      </c>
      <c r="D10" s="45">
        <v>0.35</v>
      </c>
    </row>
    <row r="11" spans="1:8" x14ac:dyDescent="0.3">
      <c r="A11" s="53" t="str">
        <f t="shared" si="1"/>
        <v>Moderado-HÍBRIDOS</v>
      </c>
      <c r="B11" t="s">
        <v>19</v>
      </c>
      <c r="C11" s="43" t="s">
        <v>27</v>
      </c>
      <c r="D11" s="45">
        <v>0.08</v>
      </c>
    </row>
    <row r="12" spans="1:8" x14ac:dyDescent="0.3">
      <c r="A12" s="53" t="str">
        <f t="shared" si="1"/>
        <v>Moderado-FOFs</v>
      </c>
      <c r="B12" t="s">
        <v>19</v>
      </c>
      <c r="C12" s="43" t="s">
        <v>26</v>
      </c>
      <c r="D12" s="45">
        <v>0.05</v>
      </c>
    </row>
    <row r="13" spans="1:8" x14ac:dyDescent="0.3">
      <c r="A13" s="53" t="str">
        <f t="shared" si="1"/>
        <v>Moderado-DESENVOLVIMENTO</v>
      </c>
      <c r="B13" t="s">
        <v>19</v>
      </c>
      <c r="C13" s="43" t="s">
        <v>28</v>
      </c>
      <c r="D13" s="45">
        <v>0.1</v>
      </c>
    </row>
    <row r="14" spans="1:8" ht="15" thickBot="1" x14ac:dyDescent="0.35">
      <c r="A14" s="54" t="str">
        <f t="shared" si="1"/>
        <v>Moderado-HOTELARIAS</v>
      </c>
      <c r="B14" s="50" t="s">
        <v>19</v>
      </c>
      <c r="C14" s="51" t="s">
        <v>29</v>
      </c>
      <c r="D14" s="52">
        <v>0.1</v>
      </c>
    </row>
    <row r="15" spans="1:8" x14ac:dyDescent="0.3">
      <c r="A15" s="53" t="str">
        <f>$B$15&amp;"-"&amp;C15</f>
        <v>Agressivo-PAPEL</v>
      </c>
      <c r="B15" t="s">
        <v>32</v>
      </c>
      <c r="C15" s="43" t="s">
        <v>24</v>
      </c>
      <c r="D15" s="45">
        <v>0.5</v>
      </c>
    </row>
    <row r="16" spans="1:8" x14ac:dyDescent="0.3">
      <c r="A16" s="53" t="str">
        <f t="shared" ref="A16:A20" si="2">$B$15&amp;"-"&amp;C16</f>
        <v>Agressivo-TIJOLO</v>
      </c>
      <c r="B16" t="s">
        <v>32</v>
      </c>
      <c r="C16" s="43" t="s">
        <v>25</v>
      </c>
      <c r="D16" s="45">
        <v>0.1</v>
      </c>
    </row>
    <row r="17" spans="1:4" x14ac:dyDescent="0.3">
      <c r="A17" s="53" t="str">
        <f t="shared" si="2"/>
        <v>Agressivo-HÍBRIDOS</v>
      </c>
      <c r="B17" t="s">
        <v>32</v>
      </c>
      <c r="C17" s="43" t="s">
        <v>27</v>
      </c>
      <c r="D17" s="45">
        <v>0.05</v>
      </c>
    </row>
    <row r="18" spans="1:4" x14ac:dyDescent="0.3">
      <c r="A18" s="53" t="str">
        <f t="shared" si="2"/>
        <v>Agressivo-FOFs</v>
      </c>
      <c r="B18" t="s">
        <v>32</v>
      </c>
      <c r="C18" s="43" t="s">
        <v>26</v>
      </c>
      <c r="D18" s="45">
        <v>0.05</v>
      </c>
    </row>
    <row r="19" spans="1:4" x14ac:dyDescent="0.3">
      <c r="A19" s="53" t="str">
        <f t="shared" si="2"/>
        <v>Agressivo-DESENVOLVIMENTO</v>
      </c>
      <c r="B19" t="s">
        <v>32</v>
      </c>
      <c r="C19" s="43" t="s">
        <v>28</v>
      </c>
      <c r="D19" s="45">
        <v>0.2</v>
      </c>
    </row>
    <row r="20" spans="1:4" x14ac:dyDescent="0.3">
      <c r="A20" s="53" t="str">
        <f t="shared" si="2"/>
        <v>Agressivo-HOTELARIAS</v>
      </c>
      <c r="B20" t="s">
        <v>32</v>
      </c>
      <c r="C20" s="43" t="s">
        <v>29</v>
      </c>
      <c r="D20" s="4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rendimento_em_carteira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Almeida Souza</dc:creator>
  <cp:lastModifiedBy>Luigi Almeida Souza</cp:lastModifiedBy>
  <dcterms:created xsi:type="dcterms:W3CDTF">2025-05-31T00:01:52Z</dcterms:created>
  <dcterms:modified xsi:type="dcterms:W3CDTF">2025-06-05T02:57:30Z</dcterms:modified>
</cp:coreProperties>
</file>