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C:\Users\Giuseppe\Documents\.magistrale\secondo anno\Process\Final\project 5\"/>
    </mc:Choice>
  </mc:AlternateContent>
  <xr:revisionPtr revIDLastSave="0" documentId="13_ncr:1_{C3870717-78DE-41D9-AB89-D479BA5D5463}" xr6:coauthVersionLast="47" xr6:coauthVersionMax="47" xr10:uidLastSave="{00000000-0000-0000-0000-000000000000}"/>
  <bookViews>
    <workbookView xWindow="-120" yWindow="-120" windowWidth="29040" windowHeight="16440" xr2:uid="{420F3527-AA47-4232-826E-72FEC2CB875C}"/>
  </bookViews>
  <sheets>
    <sheet name="CH3" sheetId="11" r:id="rId1"/>
    <sheet name="H" sheetId="10" r:id="rId2"/>
    <sheet name="Keq calcs" sheetId="12" r:id="rId3"/>
  </sheets>
  <definedNames>
    <definedName name="Qtable" localSheetId="0">'CH3'!$H$14</definedName>
    <definedName name="Qtable" localSheetId="1">H!$C$14</definedName>
    <definedName name="Q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2" l="1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11" i="12"/>
  <c r="D12" i="12"/>
  <c r="H12" i="12" s="1"/>
  <c r="D13" i="12"/>
  <c r="D14" i="12"/>
  <c r="D15" i="12"/>
  <c r="D16" i="12"/>
  <c r="D17" i="12"/>
  <c r="D18" i="12"/>
  <c r="H18" i="12" s="1"/>
  <c r="D19" i="12"/>
  <c r="H19" i="12" s="1"/>
  <c r="D20" i="12"/>
  <c r="H20" i="12" s="1"/>
  <c r="D21" i="12"/>
  <c r="H21" i="12" s="1"/>
  <c r="D22" i="12"/>
  <c r="D23" i="12"/>
  <c r="H23" i="12" s="1"/>
  <c r="D24" i="12"/>
  <c r="D25" i="12"/>
  <c r="D26" i="12"/>
  <c r="D27" i="12"/>
  <c r="D28" i="12"/>
  <c r="D11" i="12"/>
  <c r="B12" i="12"/>
  <c r="B13" i="12"/>
  <c r="B14" i="12"/>
  <c r="B15" i="12"/>
  <c r="H15" i="12" s="1"/>
  <c r="B16" i="12"/>
  <c r="B17" i="12"/>
  <c r="B18" i="12"/>
  <c r="B19" i="12"/>
  <c r="B20" i="12"/>
  <c r="B21" i="12"/>
  <c r="B22" i="12"/>
  <c r="H22" i="12" s="1"/>
  <c r="B23" i="12"/>
  <c r="B24" i="12"/>
  <c r="H24" i="12" s="1"/>
  <c r="B25" i="12"/>
  <c r="B26" i="12"/>
  <c r="B27" i="12"/>
  <c r="B28" i="12"/>
  <c r="B11" i="12"/>
  <c r="H11" i="12" s="1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H26" i="12"/>
  <c r="H25" i="12"/>
  <c r="H17" i="12"/>
  <c r="H16" i="12"/>
  <c r="H14" i="12"/>
  <c r="H13" i="12"/>
  <c r="C69" i="10"/>
  <c r="C110" i="11"/>
  <c r="H28" i="12" l="1"/>
  <c r="H27" i="12"/>
  <c r="D68" i="10"/>
  <c r="F55" i="11" a="1"/>
  <c r="F55" i="11" s="1"/>
  <c r="E55" i="11" a="1"/>
  <c r="E55" i="11" s="1"/>
  <c r="B55" i="11" a="1"/>
  <c r="B55" i="11" s="1"/>
  <c r="F54" i="11" a="1"/>
  <c r="F54" i="11" s="1"/>
  <c r="E54" i="11" a="1"/>
  <c r="E54" i="11" s="1"/>
  <c r="B54" i="11" a="1"/>
  <c r="B54" i="11" s="1"/>
  <c r="F53" i="11" a="1"/>
  <c r="F53" i="11" s="1"/>
  <c r="E53" i="11" a="1"/>
  <c r="E53" i="11" s="1"/>
  <c r="B53" i="11" a="1"/>
  <c r="B53" i="11" s="1"/>
  <c r="F52" i="11" a="1"/>
  <c r="F52" i="11" s="1"/>
  <c r="E52" i="11" a="1"/>
  <c r="E52" i="11" s="1"/>
  <c r="B52" i="11" a="1"/>
  <c r="B52" i="11" s="1"/>
  <c r="F51" i="11" a="1"/>
  <c r="F51" i="11" s="1"/>
  <c r="E51" i="11" a="1"/>
  <c r="E51" i="11" s="1"/>
  <c r="B51" i="11" a="1"/>
  <c r="B51" i="11" s="1"/>
  <c r="F50" i="11" a="1"/>
  <c r="F50" i="11" s="1"/>
  <c r="E50" i="11" a="1"/>
  <c r="E50" i="11" s="1"/>
  <c r="B50" i="11" a="1"/>
  <c r="B50" i="11" s="1"/>
  <c r="F49" i="11" a="1"/>
  <c r="F49" i="11" s="1"/>
  <c r="E49" i="11" a="1"/>
  <c r="E49" i="11" s="1"/>
  <c r="B49" i="11" a="1"/>
  <c r="B49" i="11" s="1"/>
  <c r="F48" i="11" a="1"/>
  <c r="F48" i="11" s="1"/>
  <c r="E48" i="11" a="1"/>
  <c r="E48" i="11" s="1"/>
  <c r="B48" i="11" a="1"/>
  <c r="B48" i="11" s="1"/>
  <c r="F47" i="11" a="1"/>
  <c r="F47" i="11" s="1"/>
  <c r="E47" i="11" a="1"/>
  <c r="E47" i="11" s="1"/>
  <c r="B47" i="11" a="1"/>
  <c r="B47" i="11" s="1"/>
  <c r="F46" i="11" a="1"/>
  <c r="F46" i="11" s="1"/>
  <c r="E46" i="11" a="1"/>
  <c r="E46" i="11" s="1"/>
  <c r="B46" i="11" a="1"/>
  <c r="B46" i="11" s="1"/>
  <c r="F45" i="11" a="1"/>
  <c r="F45" i="11" s="1"/>
  <c r="E45" i="11" a="1"/>
  <c r="E45" i="11" s="1"/>
  <c r="B45" i="11" a="1"/>
  <c r="B45" i="11" s="1"/>
  <c r="F44" i="11" a="1"/>
  <c r="F44" i="11" s="1"/>
  <c r="E44" i="11" a="1"/>
  <c r="E44" i="11" s="1"/>
  <c r="B44" i="11" a="1"/>
  <c r="B44" i="11" s="1"/>
  <c r="F43" i="11" a="1"/>
  <c r="F43" i="11" s="1"/>
  <c r="E43" i="11" a="1"/>
  <c r="E43" i="11" s="1"/>
  <c r="B43" i="11" a="1"/>
  <c r="B43" i="11" s="1"/>
  <c r="F42" i="11" a="1"/>
  <c r="F42" i="11" s="1"/>
  <c r="E42" i="11" a="1"/>
  <c r="E42" i="11" s="1"/>
  <c r="B42" i="11" a="1"/>
  <c r="B42" i="11" s="1"/>
  <c r="F41" i="11" a="1"/>
  <c r="F41" i="11" s="1"/>
  <c r="E41" i="11" a="1"/>
  <c r="E41" i="11" s="1"/>
  <c r="B41" i="11" a="1"/>
  <c r="B41" i="11" s="1"/>
  <c r="F40" i="11" a="1"/>
  <c r="F40" i="11" s="1"/>
  <c r="E40" i="11" a="1"/>
  <c r="E40" i="11" s="1"/>
  <c r="B40" i="11" a="1"/>
  <c r="B40" i="11" s="1"/>
  <c r="F39" i="11" a="1"/>
  <c r="F39" i="11" s="1"/>
  <c r="E39" i="11" a="1"/>
  <c r="E39" i="11" s="1"/>
  <c r="B39" i="11" a="1"/>
  <c r="B39" i="11" s="1"/>
  <c r="F38" i="11" a="1"/>
  <c r="F38" i="11" s="1"/>
  <c r="B109" i="11" s="1"/>
  <c r="E38" i="11" a="1"/>
  <c r="E38" i="11" s="1"/>
  <c r="B107" i="11" s="1"/>
  <c r="D107" i="11" s="1"/>
  <c r="B38" i="11" a="1"/>
  <c r="B38" i="11" s="1"/>
  <c r="G13" i="11" a="1"/>
  <c r="G13" i="11" s="1"/>
  <c r="G24" i="11" s="1" a="1"/>
  <c r="G24" i="11" s="1"/>
  <c r="F13" i="11" a="1"/>
  <c r="F13" i="11" s="1"/>
  <c r="F30" i="11" s="1" a="1"/>
  <c r="F30" i="11" s="1"/>
  <c r="E13" i="11" a="1"/>
  <c r="E13" i="11" s="1"/>
  <c r="E20" i="11" s="1" a="1"/>
  <c r="E20" i="11" s="1"/>
  <c r="D13" i="11" a="1"/>
  <c r="D13" i="11" s="1"/>
  <c r="D24" i="11" s="1" a="1"/>
  <c r="D24" i="11" s="1"/>
  <c r="C13" i="11" a="1"/>
  <c r="C13" i="11" s="1"/>
  <c r="C24" i="11" s="1" a="1"/>
  <c r="C24" i="11" s="1"/>
  <c r="B13" i="11" a="1"/>
  <c r="B13" i="11" s="1"/>
  <c r="B2" i="11"/>
  <c r="A2" i="11"/>
  <c r="B57" i="10" a="1"/>
  <c r="B57" i="10" s="1"/>
  <c r="B56" i="10" a="1"/>
  <c r="B56" i="10" s="1"/>
  <c r="B55" i="10" a="1"/>
  <c r="B55" i="10" s="1"/>
  <c r="B54" i="10" a="1"/>
  <c r="B54" i="10" s="1"/>
  <c r="B53" i="10" a="1"/>
  <c r="B53" i="10" s="1"/>
  <c r="B52" i="10" a="1"/>
  <c r="B52" i="10" s="1"/>
  <c r="B51" i="10" a="1"/>
  <c r="B51" i="10" s="1"/>
  <c r="B50" i="10" a="1"/>
  <c r="B50" i="10" s="1"/>
  <c r="B49" i="10" a="1"/>
  <c r="B49" i="10" s="1"/>
  <c r="B48" i="10" a="1"/>
  <c r="B48" i="10" s="1"/>
  <c r="B47" i="10" a="1"/>
  <c r="B47" i="10" s="1"/>
  <c r="B46" i="10" a="1"/>
  <c r="B46" i="10" s="1"/>
  <c r="B45" i="10" a="1"/>
  <c r="B45" i="10" s="1"/>
  <c r="B44" i="10" a="1"/>
  <c r="B44" i="10" s="1"/>
  <c r="B43" i="10" a="1"/>
  <c r="B43" i="10" s="1"/>
  <c r="B42" i="10" a="1"/>
  <c r="B42" i="10" s="1"/>
  <c r="B41" i="10" a="1"/>
  <c r="B41" i="10" s="1"/>
  <c r="B66" i="10"/>
  <c r="B40" i="10" a="1"/>
  <c r="B40" i="10" s="1"/>
  <c r="B13" i="10" a="1"/>
  <c r="B13" i="10" s="1"/>
  <c r="B2" i="10"/>
  <c r="A2" i="10"/>
  <c r="D66" i="10" l="1"/>
  <c r="D31" i="11" a="1"/>
  <c r="D31" i="11" s="1"/>
  <c r="F32" i="11" a="1"/>
  <c r="F32" i="11" s="1"/>
  <c r="C52" i="11" a="1"/>
  <c r="C52" i="11" s="1"/>
  <c r="C55" i="11" a="1"/>
  <c r="C55" i="11" s="1"/>
  <c r="C16" i="11" a="1"/>
  <c r="C16" i="11" s="1"/>
  <c r="D17" i="11" a="1"/>
  <c r="D17" i="11" s="1"/>
  <c r="C20" i="11" a="1"/>
  <c r="C20" i="11" s="1"/>
  <c r="D20" i="11" a="1"/>
  <c r="D20" i="11" s="1"/>
  <c r="F22" i="11" a="1"/>
  <c r="F22" i="11" s="1"/>
  <c r="F27" i="11" a="1"/>
  <c r="F27" i="11" s="1"/>
  <c r="F29" i="11" a="1"/>
  <c r="F29" i="11" s="1"/>
  <c r="C31" i="11" a="1"/>
  <c r="C31" i="11" s="1"/>
  <c r="G17" i="11" a="1"/>
  <c r="G17" i="11" s="1"/>
  <c r="G16" i="11" a="1"/>
  <c r="G16" i="11" s="1"/>
  <c r="G15" i="11" a="1"/>
  <c r="G15" i="11" s="1"/>
  <c r="G27" i="11" a="1"/>
  <c r="G27" i="11" s="1"/>
  <c r="G31" i="11" a="1"/>
  <c r="G31" i="11" s="1"/>
  <c r="G18" i="11" a="1"/>
  <c r="G18" i="11" s="1"/>
  <c r="G29" i="11" a="1"/>
  <c r="G29" i="11" s="1"/>
  <c r="G20" i="11" a="1"/>
  <c r="G20" i="11" s="1"/>
  <c r="G28" i="11" a="1"/>
  <c r="G28" i="11" s="1"/>
  <c r="G19" i="11" a="1"/>
  <c r="G19" i="11" s="1"/>
  <c r="G22" i="11" a="1"/>
  <c r="G22" i="11" s="1"/>
  <c r="F17" i="11" a="1"/>
  <c r="F17" i="11" s="1"/>
  <c r="F18" i="11" a="1"/>
  <c r="F18" i="11" s="1"/>
  <c r="F31" i="11" a="1"/>
  <c r="F31" i="11" s="1"/>
  <c r="F24" i="11" a="1"/>
  <c r="F24" i="11" s="1"/>
  <c r="F26" i="11" a="1"/>
  <c r="F26" i="11" s="1"/>
  <c r="F25" i="11" a="1"/>
  <c r="F25" i="11" s="1"/>
  <c r="B31" i="11" a="1"/>
  <c r="B31" i="11" s="1"/>
  <c r="B16" i="11" a="1"/>
  <c r="B16" i="11" s="1"/>
  <c r="E56" i="11"/>
  <c r="C40" i="11" a="1"/>
  <c r="C40" i="11" s="1"/>
  <c r="E31" i="11" a="1"/>
  <c r="E31" i="11" s="1"/>
  <c r="E28" i="11" a="1"/>
  <c r="E28" i="11" s="1"/>
  <c r="E19" i="11" a="1"/>
  <c r="E19" i="11" s="1"/>
  <c r="E25" i="11" a="1"/>
  <c r="E25" i="11" s="1"/>
  <c r="E16" i="11" a="1"/>
  <c r="E16" i="11" s="1"/>
  <c r="E30" i="11" a="1"/>
  <c r="E30" i="11" s="1"/>
  <c r="E32" i="11" a="1"/>
  <c r="E32" i="11" s="1"/>
  <c r="E21" i="11" a="1"/>
  <c r="E21" i="11" s="1"/>
  <c r="E23" i="11" a="1"/>
  <c r="E23" i="11" s="1"/>
  <c r="E26" i="11" a="1"/>
  <c r="E26" i="11" s="1"/>
  <c r="E15" i="11" a="1"/>
  <c r="E15" i="11" s="1"/>
  <c r="E22" i="11" a="1"/>
  <c r="E22" i="11" s="1"/>
  <c r="E18" i="11" a="1"/>
  <c r="E18" i="11" s="1"/>
  <c r="E29" i="11" a="1"/>
  <c r="E29" i="11" s="1"/>
  <c r="E17" i="11" a="1"/>
  <c r="E17" i="11" s="1"/>
  <c r="B23" i="11" a="1"/>
  <c r="B23" i="11" s="1"/>
  <c r="B20" i="11" a="1"/>
  <c r="B20" i="11" s="1"/>
  <c r="B29" i="11" a="1"/>
  <c r="B29" i="11" s="1"/>
  <c r="B27" i="11" a="1"/>
  <c r="B27" i="11" s="1"/>
  <c r="B24" i="11" a="1"/>
  <c r="B24" i="11" s="1"/>
  <c r="B17" i="11" a="1"/>
  <c r="B17" i="11" s="1"/>
  <c r="B26" i="11" a="1"/>
  <c r="B26" i="11" s="1"/>
  <c r="B19" i="11" a="1"/>
  <c r="B19" i="11" s="1"/>
  <c r="B28" i="11" a="1"/>
  <c r="B28" i="11" s="1"/>
  <c r="B21" i="11" a="1"/>
  <c r="B21" i="11" s="1"/>
  <c r="B30" i="11" a="1"/>
  <c r="B30" i="11" s="1"/>
  <c r="B18" i="11" a="1"/>
  <c r="B18" i="11" s="1"/>
  <c r="B22" i="11" a="1"/>
  <c r="B22" i="11" s="1"/>
  <c r="B25" i="11" a="1"/>
  <c r="B25" i="11" s="1"/>
  <c r="B32" i="11" a="1"/>
  <c r="B32" i="11" s="1"/>
  <c r="B15" i="11" a="1"/>
  <c r="B15" i="11" s="1"/>
  <c r="C17" i="11" a="1"/>
  <c r="C17" i="11" s="1"/>
  <c r="C22" i="11" a="1"/>
  <c r="C22" i="11" s="1"/>
  <c r="C30" i="11" a="1"/>
  <c r="C30" i="11" s="1"/>
  <c r="C21" i="11" a="1"/>
  <c r="C21" i="11" s="1"/>
  <c r="C27" i="11" a="1"/>
  <c r="C27" i="11" s="1"/>
  <c r="C18" i="11" a="1"/>
  <c r="C18" i="11" s="1"/>
  <c r="C28" i="11" a="1"/>
  <c r="C28" i="11" s="1"/>
  <c r="C26" i="11" a="1"/>
  <c r="C26" i="11" s="1"/>
  <c r="C19" i="11" a="1"/>
  <c r="C19" i="11" s="1"/>
  <c r="C23" i="11" a="1"/>
  <c r="C23" i="11" s="1"/>
  <c r="C25" i="11" a="1"/>
  <c r="C25" i="11" s="1"/>
  <c r="C15" i="11" a="1"/>
  <c r="C15" i="11" s="1"/>
  <c r="C32" i="11" a="1"/>
  <c r="C32" i="11" s="1"/>
  <c r="C33" i="11" s="1"/>
  <c r="C29" i="11" a="1"/>
  <c r="C29" i="11" s="1"/>
  <c r="E24" i="11" a="1"/>
  <c r="E24" i="11" s="1"/>
  <c r="C38" i="11" a="1"/>
  <c r="C38" i="11" s="1"/>
  <c r="C48" i="11" a="1"/>
  <c r="C48" i="11" s="1"/>
  <c r="C45" i="11" a="1"/>
  <c r="C45" i="11" s="1"/>
  <c r="C43" i="11" a="1"/>
  <c r="C43" i="11" s="1"/>
  <c r="C47" i="11" a="1"/>
  <c r="C47" i="11" s="1"/>
  <c r="C51" i="11" a="1"/>
  <c r="C51" i="11" s="1"/>
  <c r="C49" i="11" a="1"/>
  <c r="C49" i="11" s="1"/>
  <c r="C54" i="11" a="1"/>
  <c r="C54" i="11" s="1"/>
  <c r="C44" i="11" a="1"/>
  <c r="C44" i="11" s="1"/>
  <c r="C46" i="11" a="1"/>
  <c r="C46" i="11" s="1"/>
  <c r="C39" i="11" a="1"/>
  <c r="C39" i="11" s="1"/>
  <c r="C53" i="11" a="1"/>
  <c r="C53" i="11" s="1"/>
  <c r="C50" i="11" a="1"/>
  <c r="C50" i="11" s="1"/>
  <c r="C42" i="11" a="1"/>
  <c r="C42" i="11" s="1"/>
  <c r="C41" i="11" a="1"/>
  <c r="C41" i="11" s="1"/>
  <c r="E27" i="11" a="1"/>
  <c r="E27" i="11" s="1"/>
  <c r="D27" i="11" a="1"/>
  <c r="D27" i="11" s="1"/>
  <c r="D32" i="11" a="1"/>
  <c r="D32" i="11" s="1"/>
  <c r="D21" i="11" a="1"/>
  <c r="D21" i="11" s="1"/>
  <c r="D18" i="11" a="1"/>
  <c r="D18" i="11" s="1"/>
  <c r="D25" i="11" a="1"/>
  <c r="D25" i="11" s="1"/>
  <c r="D19" i="11" a="1"/>
  <c r="D19" i="11" s="1"/>
  <c r="D28" i="11" a="1"/>
  <c r="D28" i="11" s="1"/>
  <c r="D30" i="11" a="1"/>
  <c r="D30" i="11" s="1"/>
  <c r="D23" i="11" a="1"/>
  <c r="D23" i="11" s="1"/>
  <c r="D16" i="11" a="1"/>
  <c r="D16" i="11" s="1"/>
  <c r="D26" i="11" a="1"/>
  <c r="D26" i="11" s="1"/>
  <c r="D22" i="11" a="1"/>
  <c r="D22" i="11" s="1"/>
  <c r="D15" i="11" a="1"/>
  <c r="D15" i="11" s="1"/>
  <c r="D29" i="11" a="1"/>
  <c r="D29" i="11" s="1"/>
  <c r="G25" i="11" a="1"/>
  <c r="G25" i="11" s="1"/>
  <c r="G30" i="11" a="1"/>
  <c r="G30" i="11" s="1"/>
  <c r="G26" i="11" a="1"/>
  <c r="G26" i="11" s="1"/>
  <c r="G23" i="11" a="1"/>
  <c r="G23" i="11" s="1"/>
  <c r="G32" i="11" a="1"/>
  <c r="G32" i="11" s="1"/>
  <c r="F15" i="11" a="1"/>
  <c r="F15" i="11" s="1"/>
  <c r="F20" i="11" a="1"/>
  <c r="F20" i="11" s="1"/>
  <c r="F19" i="11" a="1"/>
  <c r="F19" i="11" s="1"/>
  <c r="F16" i="11" a="1"/>
  <c r="F16" i="11" s="1"/>
  <c r="F23" i="11" a="1"/>
  <c r="F23" i="11" s="1"/>
  <c r="F21" i="11" a="1"/>
  <c r="F21" i="11" s="1"/>
  <c r="F28" i="11" a="1"/>
  <c r="F28" i="11" s="1"/>
  <c r="G21" i="11" a="1"/>
  <c r="G21" i="11" s="1"/>
  <c r="E58" i="10"/>
  <c r="D41" i="10"/>
  <c r="D56" i="10"/>
  <c r="C51" i="10" a="1"/>
  <c r="C51" i="10" s="1"/>
  <c r="C47" i="10" a="1"/>
  <c r="C47" i="10" s="1"/>
  <c r="D48" i="10"/>
  <c r="D53" i="10"/>
  <c r="D46" i="10"/>
  <c r="C45" i="10" a="1"/>
  <c r="C45" i="10" s="1"/>
  <c r="C56" i="10" a="1"/>
  <c r="C56" i="10" s="1"/>
  <c r="C48" i="10" a="1"/>
  <c r="C48" i="10" s="1"/>
  <c r="C46" i="10" a="1"/>
  <c r="C46" i="10" s="1"/>
  <c r="G46" i="10" s="1"/>
  <c r="C57" i="10" a="1"/>
  <c r="C57" i="10" s="1"/>
  <c r="C40" i="10" a="1"/>
  <c r="C40" i="10" s="1"/>
  <c r="C55" i="10" a="1"/>
  <c r="C55" i="10" s="1"/>
  <c r="C53" i="10" a="1"/>
  <c r="C53" i="10" s="1"/>
  <c r="G53" i="10" s="1"/>
  <c r="C50" i="10" a="1"/>
  <c r="C50" i="10" s="1"/>
  <c r="C42" i="10" a="1"/>
  <c r="C42" i="10" s="1"/>
  <c r="C49" i="10" a="1"/>
  <c r="C49" i="10" s="1"/>
  <c r="G49" i="10" s="1"/>
  <c r="C43" i="10" a="1"/>
  <c r="C43" i="10" s="1"/>
  <c r="G43" i="10" s="1"/>
  <c r="C52" i="10" a="1"/>
  <c r="C52" i="10" s="1"/>
  <c r="C54" i="10" a="1"/>
  <c r="C54" i="10" s="1"/>
  <c r="G54" i="10" s="1"/>
  <c r="C44" i="10" a="1"/>
  <c r="C44" i="10" s="1"/>
  <c r="C41" i="10" a="1"/>
  <c r="C41" i="10" s="1"/>
  <c r="D49" i="10"/>
  <c r="D54" i="10"/>
  <c r="D45" i="10"/>
  <c r="D43" i="10"/>
  <c r="G39" i="11" l="1"/>
  <c r="G44" i="11"/>
  <c r="G49" i="11"/>
  <c r="G51" i="11"/>
  <c r="G47" i="11"/>
  <c r="G48" i="11"/>
  <c r="G52" i="11"/>
  <c r="G40" i="11"/>
  <c r="G41" i="10"/>
  <c r="G48" i="10"/>
  <c r="G56" i="10"/>
  <c r="G45" i="10"/>
  <c r="G51" i="10"/>
  <c r="B108" i="11"/>
  <c r="D108" i="11" s="1"/>
  <c r="B67" i="10"/>
  <c r="H20" i="11"/>
  <c r="D43" i="11" s="1"/>
  <c r="G43" i="11" s="1"/>
  <c r="F33" i="11"/>
  <c r="H23" i="11"/>
  <c r="D46" i="11" s="1"/>
  <c r="G46" i="11" s="1"/>
  <c r="H15" i="11"/>
  <c r="H32" i="11"/>
  <c r="H22" i="11"/>
  <c r="H18" i="11"/>
  <c r="D41" i="11" s="1"/>
  <c r="G41" i="11" s="1"/>
  <c r="H21" i="11"/>
  <c r="D44" i="11" s="1"/>
  <c r="H28" i="11"/>
  <c r="D51" i="11" s="1"/>
  <c r="H26" i="11"/>
  <c r="D49" i="11" s="1"/>
  <c r="H16" i="11"/>
  <c r="D39" i="11" s="1"/>
  <c r="H25" i="11"/>
  <c r="D48" i="11" s="1"/>
  <c r="H30" i="11"/>
  <c r="D53" i="11" s="1"/>
  <c r="G53" i="11" s="1"/>
  <c r="H19" i="11"/>
  <c r="D42" i="11" s="1"/>
  <c r="G42" i="11" s="1"/>
  <c r="H17" i="11"/>
  <c r="D40" i="11" s="1"/>
  <c r="H24" i="11"/>
  <c r="D47" i="11" s="1"/>
  <c r="H31" i="11"/>
  <c r="D54" i="11" s="1"/>
  <c r="G54" i="11" s="1"/>
  <c r="H27" i="11"/>
  <c r="D50" i="11" s="1"/>
  <c r="G50" i="11" s="1"/>
  <c r="H29" i="11"/>
  <c r="D52" i="11" s="1"/>
  <c r="G33" i="11"/>
  <c r="B33" i="11"/>
  <c r="C56" i="11"/>
  <c r="E33" i="11"/>
  <c r="D33" i="11"/>
  <c r="D42" i="10"/>
  <c r="G42" i="10" s="1"/>
  <c r="D51" i="10"/>
  <c r="B65" i="10"/>
  <c r="D40" i="10"/>
  <c r="G40" i="10" s="1"/>
  <c r="D44" i="10"/>
  <c r="G44" i="10" s="1"/>
  <c r="D52" i="10"/>
  <c r="G52" i="10" s="1"/>
  <c r="D55" i="10"/>
  <c r="G55" i="10" s="1"/>
  <c r="D50" i="10"/>
  <c r="G50" i="10" s="1"/>
  <c r="B33" i="10"/>
  <c r="C58" i="10"/>
  <c r="D67" i="10" l="1"/>
  <c r="B69" i="10"/>
  <c r="D45" i="11"/>
  <c r="G45" i="11" s="1"/>
  <c r="D55" i="11"/>
  <c r="G55" i="11" s="1"/>
  <c r="B106" i="11"/>
  <c r="B110" i="11" s="1"/>
  <c r="D38" i="11"/>
  <c r="G38" i="11" s="1"/>
  <c r="D47" i="10"/>
  <c r="G47" i="10" s="1"/>
  <c r="D65" i="10"/>
  <c r="D69" i="10"/>
  <c r="D57" i="10"/>
  <c r="D58" i="10" l="1"/>
  <c r="G57" i="10"/>
  <c r="D110" i="11"/>
  <c r="D106" i="11"/>
  <c r="D5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<sst xmlns="http://schemas.openxmlformats.org/spreadsheetml/2006/main" count="108" uniqueCount="58">
  <si>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Pi Greco</t>
  </si>
  <si>
    <t>Boltzmann k</t>
  </si>
  <si>
    <t>Planck h</t>
  </si>
  <si>
    <t>Temperatura</t>
  </si>
  <si>
    <t>Qtrasl</t>
  </si>
  <si>
    <t>Qvib</t>
  </si>
  <si>
    <t>Qrot</t>
  </si>
  <si>
    <t>Qel</t>
  </si>
  <si>
    <t>Simmetria</t>
  </si>
  <si>
    <t>Gel</t>
  </si>
  <si>
    <t>Qvib2</t>
  </si>
  <si>
    <t>Qvib3</t>
  </si>
  <si>
    <t>Qvib4</t>
  </si>
  <si>
    <t>Qvib5</t>
  </si>
  <si>
    <t>Qvib6</t>
  </si>
  <si>
    <t>Frequenza1</t>
  </si>
  <si>
    <t>Frequenza2</t>
  </si>
  <si>
    <t>Frequenza3</t>
  </si>
  <si>
    <t>Frequenza4</t>
  </si>
  <si>
    <t>Frequenza5</t>
  </si>
  <si>
    <t>Frequenza6</t>
  </si>
  <si>
    <t>Qvib1</t>
  </si>
  <si>
    <t>Qtot</t>
  </si>
  <si>
    <t>Volume</t>
  </si>
  <si>
    <t>Rydberg R</t>
  </si>
  <si>
    <t>Avogadro N</t>
  </si>
  <si>
    <t>Massa [g/mol]</t>
  </si>
  <si>
    <t>Massa [kg]</t>
  </si>
  <si>
    <t>N</t>
  </si>
  <si>
    <t>Rotational temperatures x</t>
  </si>
  <si>
    <t>Rotational temperatures z</t>
  </si>
  <si>
    <t>Comparison with gaussian calculation</t>
  </si>
  <si>
    <t>Temperature</t>
  </si>
  <si>
    <t>Estimated</t>
  </si>
  <si>
    <t>Gaussian</t>
  </si>
  <si>
    <t>Percentage difference</t>
  </si>
  <si>
    <t>Rotational temperatures y</t>
  </si>
  <si>
    <t>DELTA</t>
  </si>
  <si>
    <t xml:space="preserve">Q tot </t>
  </si>
  <si>
    <t>Nirif</t>
  </si>
  <si>
    <t>Q CH_4</t>
  </si>
  <si>
    <t>Q CH_3</t>
  </si>
  <si>
    <t>Q H</t>
  </si>
  <si>
    <t>k_EQ</t>
  </si>
  <si>
    <t>H</t>
  </si>
  <si>
    <t>CH_3</t>
  </si>
  <si>
    <t>CH_4</t>
  </si>
  <si>
    <t xml:space="preserve">Q_tot </t>
  </si>
  <si>
    <t>SCF Done CH4</t>
  </si>
  <si>
    <t>SCF Done CH3</t>
  </si>
  <si>
    <t>SCF Done H</t>
  </si>
  <si>
    <t>Reaction Energy</t>
  </si>
  <si>
    <t>Endotermica -&gt; assorbe energia</t>
  </si>
  <si>
    <t>Navo</t>
  </si>
  <si>
    <t>R</t>
  </si>
  <si>
    <t>P</t>
  </si>
  <si>
    <t>Stechiometric coef.</t>
  </si>
  <si>
    <t># of molecules of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</si>
</sst>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%"/>
    <numFmt numFmtId="165" formatCode="0.000000%"/>
    <numFmt numFmtId="166" formatCode="0.000%"/>
    <numFmt numFmtId="167" formatCode="0.000000E+00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3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0" fillId="0" borderId="25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11" fontId="0" fillId="0" borderId="4" xfId="0" applyNumberForma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1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1" fontId="0" fillId="0" borderId="27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11" fontId="4" fillId="0" borderId="0" xfId="0" applyNumberFormat="1" applyFont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166" fontId="0" fillId="0" borderId="15" xfId="1" applyNumberFormat="1" applyFont="1" applyBorder="1" applyAlignment="1">
      <alignment horizontal="center"/>
    </xf>
    <xf numFmtId="164" fontId="0" fillId="0" borderId="15" xfId="1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7" xfId="1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1" fontId="4" fillId="0" borderId="12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5" fontId="4" fillId="0" borderId="28" xfId="1" applyNumberFormat="1" applyFont="1" applyBorder="1" applyAlignment="1">
      <alignment horizontal="center"/>
    </xf>
    <xf numFmtId="0" fontId="0" fillId="5" borderId="0" xfId="0" applyFill="1" applyAlignment="1">
      <alignment horizontal="center"/>
    </xf>
    <xf numFmtId="11" fontId="2" fillId="0" borderId="0" xfId="0" applyNumberFormat="1" applyFont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0" xfId="1" applyFont="1" applyAlignment="1">
      <alignment horizontal="center"/>
    </xf>
    <xf numFmtId="11" fontId="0" fillId="0" borderId="12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11" fontId="4" fillId="6" borderId="22" xfId="0" applyNumberFormat="1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167" fontId="0" fillId="0" borderId="26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2" xfId="0" applyFont="1" applyBorder="1" applyAlignment="1">
      <alignment horizontal="center"/>
    </xf>
  </cellXfs>
  <cellStyles count="2">
    <cellStyle name="Normale" xfId="0" builtinId="0"/>
    <cellStyle name="Percentuale" xfId="1" builtinId="5"/>
  </cellStyles>
  <dxfs count="98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</font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</font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Keq against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'Keq calcs'!$H$11:$H$28</c:f>
              <c:numCache>
                <c:formatCode>General</c:formatCode>
                <c:ptCount val="18"/>
                <c:pt idx="0" formatCode="0.00E+00">
                  <c:v>4.8737193983092578E-13</c:v>
                </c:pt>
                <c:pt idx="1">
                  <c:v>1.234150467556114E-11</c:v>
                </c:pt>
                <c:pt idx="2">
                  <c:v>7.102276128102876E-11</c:v>
                </c:pt>
                <c:pt idx="3">
                  <c:v>2.0989900498936164E-10</c:v>
                </c:pt>
                <c:pt idx="4">
                  <c:v>4.3249770723251024E-10</c:v>
                </c:pt>
                <c:pt idx="5">
                  <c:v>7.2007500999860988E-10</c:v>
                </c:pt>
                <c:pt idx="6">
                  <c:v>1.0480636233810879E-9</c:v>
                </c:pt>
                <c:pt idx="7">
                  <c:v>1.3953402849444449E-9</c:v>
                </c:pt>
                <c:pt idx="8">
                  <c:v>1.7467760715371463E-9</c:v>
                </c:pt>
                <c:pt idx="9">
                  <c:v>2.09268800449498E-9</c:v>
                </c:pt>
                <c:pt idx="10">
                  <c:v>2.4274479335151532E-9</c:v>
                </c:pt>
                <c:pt idx="11">
                  <c:v>2.748164700005404E-9</c:v>
                </c:pt>
                <c:pt idx="12">
                  <c:v>3.0536844074404928E-9</c:v>
                </c:pt>
                <c:pt idx="13">
                  <c:v>3.3439023700262688E-9</c:v>
                </c:pt>
                <c:pt idx="14">
                  <c:v>3.6193141170050691E-9</c:v>
                </c:pt>
                <c:pt idx="15">
                  <c:v>3.8807323506942023E-9</c:v>
                </c:pt>
                <c:pt idx="16">
                  <c:v>4.1291133998003838E-9</c:v>
                </c:pt>
                <c:pt idx="17">
                  <c:v>4.3654538186002178E-9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B-4A9A-9DB8-29A12DBEE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290975"/>
        <c:axId val="911321215"/>
      </c:lineChart>
      <c:catAx>
        <c:axId val="911290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321215"/>
        <c:crosses val="autoZero"/>
        <c:auto val="1"/>
        <c:lblAlgn val="ctr"/>
        <c:lblOffset val="100"/>
        <c:noMultiLvlLbl val="0"/>
      </c:catAx>
      <c:valAx>
        <c:axId val="91132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29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571500</xdr:colOff>
      <xdr:row>1</xdr:row>
      <xdr:rowOff>133350</xdr:rowOff>
    </xdr:from>
    <xdr:ext cx="2225040" cy="6226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CAE56088-4B1D-4FFE-98F7-83ADEFD14096}"/>
                </a:ext>
              </a:extLst>
            </xdr:cNvPr>
            <xdr:cNvSpPr txBox="1"/>
          </xdr:nvSpPr>
          <xdr:spPr>
            <a:xfrm>
              <a:off x="5892800" y="317500"/>
              <a:ext cx="2225040" cy="6226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𝑒𝑞</m:t>
                        </m:r>
                      </m:sub>
                    </m:sSub>
                    <m:r>
                      <a:rPr lang="it-IT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∏"/>
                        <m:ctrlPr>
                          <a:rPr lang="it-IT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it-IT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4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it-IT" sz="1400" b="0" i="1">
                                <a:latin typeface="Cambria Math" panose="02040503050406030204" pitchFamily="18" charset="0"/>
                              </a:rPr>
                              <m:t>𝑐𝑜𝑚𝑝</m:t>
                            </m:r>
                          </m:sub>
                        </m:sSub>
                      </m:sup>
                      <m:e>
                        <m:sSup>
                          <m:sSupPr>
                            <m:ctrlPr>
                              <a:rPr lang="it-IT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it-IT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it-I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𝑄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𝑁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,</m:t>
                                        </m:r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𝑟𝑖𝑓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  <m:sup>
                            <m:sSub>
                              <m:sSubPr>
                                <m:ctrlPr>
                                  <a:rPr lang="it-IT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𝜈</m:t>
                                </m:r>
                              </m:e>
                              <m:sub>
                                <m:r>
                                  <a:rPr lang="it-IT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sup>
                        </m:sSup>
                      </m:e>
                    </m:nary>
                  </m:oMath>
                </m:oMathPara>
              </a14:m>
              <a:endParaRPr lang="it-IT" sz="1400"/>
            </a:p>
          </xdr:txBody>
        </xdr:sp>
      </mc:Choice>
      <mc:Fallback xmlns="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CAE56088-4B1D-4FFE-98F7-83ADEFD14096}"/>
                </a:ext>
              </a:extLst>
            </xdr:cNvPr>
            <xdr:cNvSpPr txBox="1"/>
          </xdr:nvSpPr>
          <xdr:spPr>
            <a:xfrm>
              <a:off x="5892800" y="317500"/>
              <a:ext cx="2225040" cy="6226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400" b="0" i="0">
                  <a:latin typeface="Cambria Math" panose="02040503050406030204" pitchFamily="18" charset="0"/>
                </a:rPr>
                <a:t>𝑘_𝑒𝑞=∏_(𝑖=1)^(𝑁_𝑐𝑜𝑚𝑝)</a:t>
              </a:r>
              <a:r>
                <a:rPr lang="it-I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▒(</a:t>
              </a:r>
              <a:r>
                <a:rPr lang="it-IT" sz="1400" b="0" i="0">
                  <a:latin typeface="Cambria Math" panose="02040503050406030204" pitchFamily="18" charset="0"/>
                </a:rPr>
                <a:t>𝑄_𝑖/𝑁_(𝑖,𝑟𝑖𝑓) )^(</a:t>
              </a:r>
              <a:r>
                <a:rPr lang="it-I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𝜈_𝑖 ) </a:t>
              </a:r>
              <a:endParaRPr lang="it-IT" sz="1400"/>
            </a:p>
          </xdr:txBody>
        </xdr:sp>
      </mc:Fallback>
    </mc:AlternateContent>
    <xdr:clientData/>
  </xdr:oneCellAnchor>
  <xdr:twoCellAnchor>
    <xdr:from>
      <xdr:col>5</xdr:col>
      <xdr:colOff>8119</xdr:colOff>
      <xdr:row>28</xdr:row>
      <xdr:rowOff>98148</xdr:rowOff>
    </xdr:from>
    <xdr:to>
      <xdr:col>10</xdr:col>
      <xdr:colOff>53626</xdr:colOff>
      <xdr:row>43</xdr:row>
      <xdr:rowOff>14198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BF53915-C4BD-D0FC-D706-24F9D93A3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A71570A-8719-43BE-8383-A9006019B288}" name="Tabella33317" displayName="Tabella33317" ref="A1:H2" totalsRowShown="0" headerRowDxfId="97" dataDxfId="96">
  <autoFilter ref="A1:H2" xr:uid="{02869E67-574E-4326-A3F8-F299078BC917}"/>
  <tableColumns count="8">
    <tableColumn id="1" xr3:uid="{1A245636-7DAE-4A91-84F8-DBB15D8DBC6E}" name="Pi Greco" dataDxfId="95">
      <calculatedColumnFormula>PI()</calculatedColumnFormula>
    </tableColumn>
    <tableColumn id="2" xr3:uid="{54851C49-9B73-45F0-AE0A-F079EA51B569}" name="Massa [kg]" dataDxfId="94">
      <calculatedColumnFormula>1.66E-27*Tabella33317[[#This Row],[Massa '[g/mol']]]</calculatedColumnFormula>
    </tableColumn>
    <tableColumn id="3" xr3:uid="{37936091-D62E-4310-88A6-8FEE0D7921AF}" name="Boltzmann k" dataDxfId="93"/>
    <tableColumn id="4" xr3:uid="{DFA7EFC2-9583-461A-948C-8C6F014961ED}" name="Planck h" dataDxfId="92"/>
    <tableColumn id="5" xr3:uid="{3460BB8F-4F33-4D79-8E9D-BA217EE1BB71}" name="Rydberg R" dataDxfId="91"/>
    <tableColumn id="6" xr3:uid="{95F3C64A-2E18-48E7-B97D-2FFDF7143452}" name="Avogadro N" dataDxfId="90"/>
    <tableColumn id="7" xr3:uid="{BD38A3DE-8B42-459C-8197-6DADB2532ED7}" name="Massa [g/mol]" dataDxfId="89"/>
    <tableColumn id="8" xr3:uid="{E5731F82-F1A7-4081-907F-B7CA01136BCE}" name="N" dataDxfId="8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D7D735E-959E-407F-A8E8-C7A1EB8F0909}" name="Tabella53519" displayName="Tabella53519" ref="A37:G56" totalsRowCount="1" headerRowDxfId="87" dataDxfId="86" totalsRowDxfId="85">
  <autoFilter ref="A37:G55" xr:uid="{81335CEC-6353-4671-833B-07B0D1500060}"/>
  <tableColumns count="7">
    <tableColumn id="1" xr3:uid="{30429DFE-BC7E-4076-9836-30DDC3BB5ADD}" name="Temperatura" totalsRowLabel="DELTA" dataDxfId="84" totalsRowDxfId="83"/>
    <tableColumn id="12" xr3:uid="{1DC6CD81-089B-4E21-B08D-6E02F8720F59}" name="Volume" dataDxfId="82" totalsRowDxfId="81">
      <calculatedColumnFormula array="1">(Tabella33317[Boltzmann k]*Tabella53519[[#This Row],[Temperatura]])/101325</calculatedColumnFormula>
    </tableColumn>
    <tableColumn id="2" xr3:uid="{86D394F2-4C3F-433A-A4AC-675C42B18CAA}" name="Qtrasl" totalsRowFunction="custom" dataDxfId="80" totalsRowDxfId="79">
      <calculatedColumnFormula array="1">POWER((2*Tabella33317[Pi Greco]*Tabella33317[Massa '[kg']]*Tabella33317[Boltzmann k]*Tabella53519[[#This Row],[Temperatura]])/(POWER(Tabella33317[Planck h],2)),1.5)*Tabella53519[[#This Row],[Volume]]</calculatedColumnFormula>
      <totalsRowFormula>C55-C38</totalsRowFormula>
    </tableColumn>
    <tableColumn id="3" xr3:uid="{092EAACB-F58B-46C0-AE45-81B8A5A31C34}" name="Qvib" totalsRowFunction="custom" dataDxfId="78" totalsRowDxfId="77">
      <calculatedColumnFormula>H15</calculatedColumnFormula>
      <totalsRowFormula>D55-D38</totalsRowFormula>
    </tableColumn>
    <tableColumn id="4" xr3:uid="{221416AF-7EEA-425A-BD80-016BFDB75AF4}" name="Qrot" totalsRowFunction="custom" dataDxfId="76" totalsRowDxfId="75">
      <calculatedColumnFormula array="1">((SQRT(PI())/Tabella63620[Simmetria]))*(SQRT(POWER(Tabella53519[[#This Row],[Temperatura]],3)/PRODUCT($B$7,$C$7,$D$7)))</calculatedColumnFormula>
      <totalsRowFormula>E55-E38</totalsRowFormula>
    </tableColumn>
    <tableColumn id="5" xr3:uid="{2F1BD03A-4532-498D-899D-42E5EEB7E3C7}" name="Qel" dataDxfId="74" totalsRowDxfId="73">
      <calculatedColumnFormula array="1">Tabella63620[Gel]*EXP(0)</calculatedColumnFormula>
    </tableColumn>
    <tableColumn id="6" xr3:uid="{56933C12-C7DE-4336-BC7D-4DC4A2ECB428}" name="Qtot" dataDxfId="72" totalsRowDxfId="71">
      <calculatedColumnFormula>PRODUCT(Tabella53519[[#This Row],[Qtrasl]:[Qel]])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9FF9D48-A87A-48B8-B3D6-195BEADFF213}" name="Tabella63620" displayName="Tabella63620" ref="A8:B9" totalsRowShown="0" headerRowDxfId="70" dataDxfId="69">
  <autoFilter ref="A8:B9" xr:uid="{EBAD8B2B-7816-44DE-867A-C80A23B2F7AF}"/>
  <tableColumns count="2">
    <tableColumn id="1" xr3:uid="{BC081279-D01F-4336-A824-8D0EAAA82ED5}" name="Simmetria" dataDxfId="68"/>
    <tableColumn id="2" xr3:uid="{54C8CBF8-24E9-4D6C-9BCA-C90007571F14}" name="Gel" dataDxfId="6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4DA7ED3-8D8E-472B-9334-9FB35A41C173}" name="Tabella83721" displayName="Tabella83721" ref="A14:H32" totalsRowShown="0" headerRowDxfId="66" dataDxfId="65">
  <autoFilter ref="A14:H32" xr:uid="{D37DB2BB-42C8-44C8-829B-D34114293CBD}"/>
  <tableColumns count="8">
    <tableColumn id="1" xr3:uid="{9DFF457D-7473-4FCA-AD06-40641C782A85}" name="Temperatura" dataDxfId="64"/>
    <tableColumn id="2" xr3:uid="{8A1B9401-98F6-4175-94D7-08C8283874CF}" name="Qvib1" dataDxfId="63">
      <calculatedColumnFormula array="1">EXP(-(Tabella33317[Planck h]*Tabella93822[Frequenza1])/(Tabella33317[Boltzmann k]*2*Tabella83721[[#This Row],[Temperatura]]))/(1-EXP(-(Tabella33317[Planck h]*Tabella93822[Frequenza1])/(Tabella33317[Boltzmann k]*Tabella83721[[#This Row],[Temperatura]])))</calculatedColumnFormula>
    </tableColumn>
    <tableColumn id="3" xr3:uid="{7ABBDC16-D436-4067-91C2-7B4665DFB4E0}" name="Qvib2" dataDxfId="62">
      <calculatedColumnFormula array="1">EXP(-(Tabella33317[Planck h]*Tabella93822[Frequenza2])/(Tabella33317[Boltzmann k]*2*Tabella83721[[#This Row],[Temperatura]]))/(1-EXP(-(Tabella33317[Planck h]*Tabella93822[Frequenza2])/(Tabella33317[Boltzmann k]*Tabella83721[[#This Row],[Temperatura]])))</calculatedColumnFormula>
    </tableColumn>
    <tableColumn id="4" xr3:uid="{B0592646-9656-40F5-B9FB-541C57484DB3}" name="Qvib3" dataDxfId="61">
      <calculatedColumnFormula array="1">EXP(-(Tabella33317[Planck h]*Tabella93822[Frequenza3])/(Tabella33317[Boltzmann k]*2*Tabella83721[[#This Row],[Temperatura]]))/(1-EXP(-(Tabella33317[Planck h]*Tabella93822[Frequenza3])/(Tabella33317[Boltzmann k]*Tabella83721[[#This Row],[Temperatura]])))</calculatedColumnFormula>
    </tableColumn>
    <tableColumn id="5" xr3:uid="{2F18D90C-4B5C-4AA7-93EF-FDF69F6E5BAC}" name="Qvib4" dataDxfId="60">
      <calculatedColumnFormula array="1">EXP(-(Tabella33317[Planck h]*Tabella93822[Frequenza4])/(Tabella33317[Boltzmann k]*2*Tabella83721[[#This Row],[Temperatura]]))/(1-EXP(-(Tabella33317[Planck h]*Tabella93822[Frequenza4])/(Tabella33317[Boltzmann k]*Tabella83721[[#This Row],[Temperatura]])))</calculatedColumnFormula>
    </tableColumn>
    <tableColumn id="6" xr3:uid="{DE044DB2-31CB-41C8-95DF-7386969EC04E}" name="Qvib5" dataDxfId="59">
      <calculatedColumnFormula array="1">EXP(-(Tabella33317[Planck h]*Tabella93822[Frequenza5])/(Tabella33317[Boltzmann k]*2*Tabella83721[[#This Row],[Temperatura]]))/(1-EXP(-(Tabella33317[Planck h]*Tabella93822[Frequenza5])/(Tabella33317[Boltzmann k]*Tabella83721[[#This Row],[Temperatura]])))</calculatedColumnFormula>
    </tableColumn>
    <tableColumn id="7" xr3:uid="{877EEF4F-4285-4674-88E4-4453BE7F5026}" name="Qvib6" dataDxfId="58">
      <calculatedColumnFormula array="1">EXP(-(Tabella33317[Planck h]*Tabella93822[Frequenza6])/(Tabella33317[Boltzmann k]*2*Tabella83721[[#This Row],[Temperatura]]))/(1-EXP(-(Tabella33317[Planck h]*Tabella93822[Frequenza6])/(Tabella33317[Boltzmann k]*Tabella83721[[#This Row],[Temperatura]])))</calculatedColumnFormula>
    </tableColumn>
    <tableColumn id="13" xr3:uid="{285103D4-41EB-45F8-806D-EF1CD9C1C20E}" name="Qtot" dataDxfId="57">
      <calculatedColumnFormula>PRODUCT(Tabella83721[[#This Row],[Qvib1]:[Qvib6]])</calculatedColumn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E6ACA4B-AC73-4507-93DE-2ED53373780D}" name="Tabella93822" displayName="Tabella93822" ref="B12:G13" totalsRowShown="0" headerRowDxfId="56" dataDxfId="55">
  <autoFilter ref="B12:G13" xr:uid="{752CC45A-820D-429C-86F3-53F2A5B55BB0}"/>
  <tableColumns count="6">
    <tableColumn id="1" xr3:uid="{65E157AC-BCC4-4285-BB47-19098ED91F4F}" name="Frequenza1" dataDxfId="54">
      <calculatedColumnFormula array="1">Tabella9314731[Frequenza1]*29979300000</calculatedColumnFormula>
    </tableColumn>
    <tableColumn id="2" xr3:uid="{67E07771-4DE8-4128-9105-2AF034356A04}" name="Frequenza2" dataDxfId="53">
      <calculatedColumnFormula array="1">Tabella9314731[Frequenza2]*29979300000</calculatedColumnFormula>
    </tableColumn>
    <tableColumn id="3" xr3:uid="{449C6928-41BC-43D8-B42E-FBCF14786D09}" name="Frequenza3" dataDxfId="52">
      <calculatedColumnFormula array="1">Tabella9314731[Frequenza3]*29979300000</calculatedColumnFormula>
    </tableColumn>
    <tableColumn id="4" xr3:uid="{EB34FD7D-A3FD-4CEB-B24A-4955655BBD7D}" name="Frequenza4" dataDxfId="51">
      <calculatedColumnFormula array="1">Tabella9314731[Frequenza4]*29979300000</calculatedColumnFormula>
    </tableColumn>
    <tableColumn id="5" xr3:uid="{8DC4AD1D-B3AB-4846-A3D2-72F22CC7BDE2}" name="Frequenza5" dataDxfId="50">
      <calculatedColumnFormula array="1">Tabella9314731[Frequenza5]*29979300000</calculatedColumnFormula>
    </tableColumn>
    <tableColumn id="6" xr3:uid="{A2E117C5-F41A-4C7C-AAF6-DE79BC767E5A}" name="Frequenza6" dataDxfId="49">
      <calculatedColumnFormula array="1">Tabella9314731[Frequenza6]*29979300000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C598606-5162-44F4-8BB5-B578CF4A4E19}" name="Tabella9314731" displayName="Tabella9314731" ref="B10:G11" totalsRowShown="0" headerRowDxfId="48" dataDxfId="47">
  <autoFilter ref="B10:G11" xr:uid="{28A90A48-8D3D-462E-9624-2641B5682046}"/>
  <tableColumns count="6">
    <tableColumn id="1" xr3:uid="{DC55A733-C6DE-48C4-AF5D-969D698BAA63}" name="Frequenza1" dataDxfId="46"/>
    <tableColumn id="2" xr3:uid="{29E7D083-3B32-4CF0-99C3-442DC5AA1616}" name="Frequenza2" dataDxfId="45"/>
    <tableColumn id="3" xr3:uid="{CF942807-1E53-4BCC-9421-678FBF94EB15}" name="Frequenza3" dataDxfId="44"/>
    <tableColumn id="4" xr3:uid="{25913DB0-92DC-481C-AAAA-0E5F10D9EC9B}" name="Frequenza4" dataDxfId="43"/>
    <tableColumn id="5" xr3:uid="{5CED5463-F28A-4BD3-B423-86E08B529D55}" name="Frequenza5" dataDxfId="42"/>
    <tableColumn id="6" xr3:uid="{4677B959-1D4C-4B0F-A390-E1E0F9BA676B}" name="Frequenza6" dataDxfId="4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7B6EB-97C0-4DAA-BDC8-6F1D5FDAB198}" name="Tabella3332" displayName="Tabella3332" ref="A1:H2" totalsRowShown="0" headerRowDxfId="40" dataDxfId="39">
  <autoFilter ref="A1:H2" xr:uid="{02869E67-574E-4326-A3F8-F299078BC917}"/>
  <tableColumns count="8">
    <tableColumn id="1" xr3:uid="{0361C309-77EE-4F8B-864C-7D51600648D6}" name="Pi Greco" dataDxfId="38">
      <calculatedColumnFormula>PI()</calculatedColumnFormula>
    </tableColumn>
    <tableColumn id="2" xr3:uid="{554AABC0-E6F0-46C5-9702-6F3C02372F05}" name="Massa [kg]" dataDxfId="37">
      <calculatedColumnFormula>1.66E-27*Tabella3332[[#This Row],[Massa '[g/mol']]]</calculatedColumnFormula>
    </tableColumn>
    <tableColumn id="3" xr3:uid="{A82BA6F9-69C8-4E59-A825-C6642C7DCC49}" name="Boltzmann k" dataDxfId="36"/>
    <tableColumn id="4" xr3:uid="{F5D97926-2F47-4F67-B471-B584BAB7CA37}" name="Planck h" dataDxfId="35"/>
    <tableColumn id="5" xr3:uid="{A93D9720-B7D6-45DD-874E-9F0306D488A3}" name="Rydberg R" dataDxfId="34"/>
    <tableColumn id="6" xr3:uid="{17777C62-1149-4161-9473-98EB70E0A0C3}" name="Avogadro N" dataDxfId="33"/>
    <tableColumn id="7" xr3:uid="{B74C3F9A-ACFA-48F2-BBA6-12A5198B65CB}" name="Massa [g/mol]" dataDxfId="32"/>
    <tableColumn id="8" xr3:uid="{3355BC25-C0EB-45A3-ACC5-E65463A6A9CC}" name="N" dataDxfId="3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5C7BF3-052D-4879-BC12-00AA4CA78520}" name="Tabella5354" displayName="Tabella5354" ref="A39:G58" totalsRowCount="1" headerRowDxfId="30" dataDxfId="29" totalsRowDxfId="28">
  <autoFilter ref="A39:G57" xr:uid="{81335CEC-6353-4671-833B-07B0D1500060}"/>
  <tableColumns count="7">
    <tableColumn id="1" xr3:uid="{9125CBCA-0262-4D4A-AD77-CF3A3C123E65}" name="Temperatura" totalsRowLabel="DELTA" dataDxfId="27" totalsRowDxfId="26"/>
    <tableColumn id="12" xr3:uid="{32DB18A3-9545-404E-84E1-9794BF63DE4A}" name="Volume" dataDxfId="25" totalsRowDxfId="24">
      <calculatedColumnFormula array="1">(Tabella3332[Boltzmann k]*Tabella5354[[#This Row],[Temperatura]])/101325</calculatedColumnFormula>
    </tableColumn>
    <tableColumn id="2" xr3:uid="{B03E74AD-8D1B-4161-B497-AD30E5CF48D5}" name="Qtrasl" totalsRowFunction="custom" dataDxfId="23" totalsRowDxfId="22">
      <calculatedColumnFormula array="1">POWER((2*Tabella3332[Pi Greco]*Tabella3332[Massa '[kg']]*Tabella3332[Boltzmann k]*Tabella5354[[#This Row],[Temperatura]])/(POWER(Tabella3332[Planck h],2)),1.5)*Tabella5354[[#This Row],[Volume]]</calculatedColumnFormula>
      <totalsRowFormula>C57-C40</totalsRowFormula>
    </tableColumn>
    <tableColumn id="3" xr3:uid="{832972F3-2929-4F5D-97A0-55E8225C794B}" name="Qvib" totalsRowFunction="custom" dataDxfId="21" totalsRowDxfId="20">
      <calculatedColumnFormula>C15</calculatedColumnFormula>
      <totalsRowFormula>D57-D40</totalsRowFormula>
    </tableColumn>
    <tableColumn id="4" xr3:uid="{2FEAAD46-1C29-4FEC-955A-47D0AAC9AA91}" name="Qrot" totalsRowFunction="custom" dataDxfId="19" totalsRowDxfId="18">
      <calculatedColumnFormula array="1">((SQRT(PI())/#REF!))*(SQRT(POWER(Tabella5354[[#This Row],[Temperatura]],3)/PRODUCT($G$7,$H$7,$I$7)))</calculatedColumnFormula>
      <totalsRowFormula>E57-E40</totalsRowFormula>
    </tableColumn>
    <tableColumn id="5" xr3:uid="{3C0350A5-E81A-48A8-9D5C-35A840769FB1}" name="Qel" dataDxfId="17" totalsRowDxfId="16">
      <calculatedColumnFormula>2</calculatedColumnFormula>
    </tableColumn>
    <tableColumn id="6" xr3:uid="{1CEDC926-8DBD-4E7C-A0AA-994D59CD55B3}" name="Q_tot " dataDxfId="15" totalsRowDxfId="14">
      <calculatedColumnFormula>Tabella5354[[#This Row],[Qtrasl]]*Tabella5354[[#This Row],[Qvib]]*Tabella5354[[#This Row],[Qrot]]*Tabella5354[[#This Row],[Qel]]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3918CD-14B6-49C1-9C31-3771BAB752AC}" name="Tabella6365" displayName="Tabella6365" ref="A8:A9" totalsRowShown="0" headerRowDxfId="13" dataDxfId="12">
  <autoFilter ref="A8:A9" xr:uid="{EBAD8B2B-7816-44DE-867A-C80A23B2F7AF}"/>
  <tableColumns count="1">
    <tableColumn id="2" xr3:uid="{784791A1-31CD-4A5F-871D-4D2AF1998336}" name="Gel" dataDxfId="11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1055C1-8242-46C6-983F-2B255AACBED4}" name="Tabella8376" displayName="Tabella8376" ref="A14:C32" totalsRowShown="0" headerRowDxfId="10" dataDxfId="9">
  <autoFilter ref="A14:C32" xr:uid="{D37DB2BB-42C8-44C8-829B-D34114293CBD}"/>
  <tableColumns count="3">
    <tableColumn id="1" xr3:uid="{A6C14C99-03E8-45F0-9F3E-39D040468062}" name="Temperatura" dataDxfId="8"/>
    <tableColumn id="2" xr3:uid="{D1EF59E2-F803-44C8-A212-994E527E5B18}" name="Qvib1" dataDxfId="7">
      <calculatedColumnFormula array="1">EXP(-(Tabella3332[Planck h]*Tabella9387[Frequenza1])/(Tabella3332[Boltzmann k]*2*Tabella8376[[#This Row],[Temperatura]]))/(1-EXP(-(Tabella3332[Planck h]*Tabella9387[Frequenza1])/(Tabella3332[Boltzmann k]*Tabella8376[[#This Row],[Temperatura]])))</calculatedColumnFormula>
    </tableColumn>
    <tableColumn id="13" xr3:uid="{5A89898B-215A-43AC-AFB3-B698112F28F5}" name="Qtot" dataDxfId="6">
      <calculatedColumnFormula>PRODUCT(#REF!)</calculatedColumnFormula>
    </tableColumn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96A019-7678-44E9-A632-8E11D110E581}" name="Tabella9387" displayName="Tabella9387" ref="B12:B13" totalsRowShown="0" headerRowDxfId="5" dataDxfId="4">
  <autoFilter ref="B12:B13" xr:uid="{752CC45A-820D-429C-86F3-53F2A5B55BB0}"/>
  <tableColumns count="1">
    <tableColumn id="1" xr3:uid="{3CD547AD-B76C-4F70-8267-5DBEFFB070B0}" name="Frequenza1" dataDxfId="3">
      <calculatedColumnFormula array="1">Tabella9314716[Frequenza1]*29979300000</calculatedColumnFormula>
    </tableColumn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B74AA3E-6358-4D37-805F-C3A783002C7D}" name="Tabella9314716" displayName="Tabella9314716" ref="B10:B11" totalsRowShown="0" headerRowDxfId="2" dataDxfId="1">
  <autoFilter ref="B10:B11" xr:uid="{28A90A48-8D3D-462E-9624-2641B5682046}"/>
  <tableColumns count="1">
    <tableColumn id="1" xr3:uid="{B0910646-96F1-4AC5-9A69-9FCA580D172E}" name="Frequenza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6158-C753-4509-A45D-C07DAEB430C2}">
  <dimension ref="A1:X178"/>
  <sheetViews>
    <sheetView tabSelected="1" zoomScale="90" zoomScaleNormal="100" workbookViewId="0">
      <selection activeCell="A11" sqref="A11"/>
    </sheetView>
  </sheetViews>
  <sheetFormatPr defaultRowHeight="15" x14ac:dyDescent="0.25"/>
  <cols>
    <col min="1" max="1" width="34.140625" style="7" customWidth="1"/>
    <col min="2" max="2" width="21.5703125" style="7" bestFit="1" customWidth="1"/>
    <col min="3" max="3" width="19.28515625" style="7" customWidth="1"/>
    <col min="4" max="4" width="24.7109375" style="7" bestFit="1" customWidth="1"/>
    <col min="5" max="5" width="20.140625" style="7" bestFit="1" customWidth="1"/>
    <col min="6" max="6" width="20.85546875" style="7" bestFit="1" customWidth="1"/>
    <col min="7" max="8" width="24.85546875" style="7" bestFit="1" customWidth="1"/>
    <col min="9" max="9" width="24.7109375" style="7" bestFit="1" customWidth="1"/>
    <col min="10" max="10" width="13.7109375" style="7" customWidth="1"/>
    <col min="11" max="11" width="14.28515625" style="7" customWidth="1"/>
    <col min="12" max="12" width="20.5703125" style="7" customWidth="1"/>
    <col min="13" max="13" width="13.7109375" style="7" customWidth="1"/>
    <col min="14" max="14" width="14.5703125" style="7" bestFit="1" customWidth="1"/>
    <col min="15" max="15" width="13.7109375" style="7" customWidth="1"/>
    <col min="16" max="16" width="13.42578125" style="7" customWidth="1"/>
    <col min="17" max="19" width="14.5703125" style="7" bestFit="1" customWidth="1"/>
    <col min="20" max="24" width="13.42578125" style="7" bestFit="1" customWidth="1"/>
    <col min="25" max="16384" width="9.140625" style="7"/>
  </cols>
  <sheetData>
    <row r="1" spans="1:13" x14ac:dyDescent="0.25">
      <c r="A1" s="7" t="s">
        <v>0</v>
      </c>
      <c r="B1" s="7" t="s">
        <v>27</v>
      </c>
      <c r="C1" s="7" t="s">
        <v>1</v>
      </c>
      <c r="D1" s="7" t="s">
        <v>2</v>
      </c>
      <c r="E1" s="7" t="s">
        <v>24</v>
      </c>
      <c r="F1" s="7" t="s">
        <v>25</v>
      </c>
      <c r="G1" s="7" t="s">
        <v>26</v>
      </c>
      <c r="H1" s="7" t="s">
        <v>28</v>
      </c>
    </row>
    <row r="2" spans="1:13" x14ac:dyDescent="0.25">
      <c r="A2" s="7">
        <f>PI()</f>
        <v>3.1415926535897931</v>
      </c>
      <c r="B2" s="22">
        <f>1.66E-27*Tabella33317[[#This Row],[Massa '[g/mol']]]</f>
        <v>2.4938976799999998E-26</v>
      </c>
      <c r="C2" s="22">
        <v>1.3806490000000001E-23</v>
      </c>
      <c r="D2" s="22">
        <v>6.6260687599999996E-34</v>
      </c>
      <c r="E2" s="7">
        <v>8.3144626180000003</v>
      </c>
      <c r="F2" s="22">
        <v>6.0221410000000001E+23</v>
      </c>
      <c r="G2" s="22">
        <v>15.023479999999999</v>
      </c>
      <c r="H2" s="7">
        <v>4</v>
      </c>
      <c r="L2" s="22"/>
      <c r="M2" s="22"/>
    </row>
    <row r="6" spans="1:13" ht="15.75" thickBot="1" x14ac:dyDescent="0.3">
      <c r="B6" s="53" t="s">
        <v>29</v>
      </c>
      <c r="C6" s="53" t="s">
        <v>36</v>
      </c>
      <c r="D6" s="53" t="s">
        <v>30</v>
      </c>
    </row>
    <row r="7" spans="1:13" ht="15.75" thickBot="1" x14ac:dyDescent="0.3">
      <c r="B7" s="54">
        <v>13.69455</v>
      </c>
      <c r="C7" s="6">
        <v>13.68361</v>
      </c>
      <c r="D7" s="6">
        <v>6.8445400000000003</v>
      </c>
    </row>
    <row r="8" spans="1:13" x14ac:dyDescent="0.25">
      <c r="A8" s="7" t="s">
        <v>8</v>
      </c>
      <c r="B8" s="7" t="s">
        <v>9</v>
      </c>
      <c r="F8" s="22"/>
      <c r="G8" s="22"/>
      <c r="H8" s="22"/>
    </row>
    <row r="9" spans="1:13" ht="15.75" thickBot="1" x14ac:dyDescent="0.3">
      <c r="A9" s="7">
        <v>1</v>
      </c>
      <c r="B9" s="7">
        <v>2</v>
      </c>
      <c r="F9" s="22"/>
    </row>
    <row r="10" spans="1:13" ht="15.75" thickBot="1" x14ac:dyDescent="0.3">
      <c r="A10" s="57">
        <v>6</v>
      </c>
      <c r="B10" s="7" t="s">
        <v>15</v>
      </c>
      <c r="C10" s="7" t="s">
        <v>16</v>
      </c>
      <c r="D10" s="7" t="s">
        <v>17</v>
      </c>
      <c r="E10" s="7" t="s">
        <v>18</v>
      </c>
      <c r="F10" s="7" t="s">
        <v>19</v>
      </c>
      <c r="G10" s="7" t="s">
        <v>20</v>
      </c>
    </row>
    <row r="11" spans="1:13" x14ac:dyDescent="0.25">
      <c r="B11" s="7">
        <v>525.17780000000005</v>
      </c>
      <c r="C11" s="1">
        <v>1412.1481000000001</v>
      </c>
      <c r="D11" s="1">
        <v>1412.9131</v>
      </c>
      <c r="E11" s="1">
        <v>3125.6291999999999</v>
      </c>
      <c r="F11" s="1">
        <v>3306.1772000000001</v>
      </c>
      <c r="G11" s="1">
        <v>3307.5848000000001</v>
      </c>
    </row>
    <row r="12" spans="1:13" x14ac:dyDescent="0.25">
      <c r="B12" s="7" t="s">
        <v>15</v>
      </c>
      <c r="C12" s="7" t="s">
        <v>16</v>
      </c>
      <c r="D12" s="7" t="s">
        <v>17</v>
      </c>
      <c r="E12" s="7" t="s">
        <v>18</v>
      </c>
      <c r="F12" s="7" t="s">
        <v>19</v>
      </c>
      <c r="G12" s="7" t="s">
        <v>20</v>
      </c>
    </row>
    <row r="13" spans="1:13" x14ac:dyDescent="0.25">
      <c r="B13" s="7" cm="1">
        <f t="array" ref="B13">Tabella9314731[Frequenza1]*29979300000</f>
        <v>15744462819540.002</v>
      </c>
      <c r="C13" s="7" cm="1">
        <f t="array" ref="C13">Tabella9314731[Frequenza2]*29979300000</f>
        <v>42335211534330</v>
      </c>
      <c r="D13" s="7" cm="1">
        <f t="array" ref="D13">Tabella9314731[Frequenza3]*29979300000</f>
        <v>42358145698830</v>
      </c>
      <c r="E13" s="7" cm="1">
        <f t="array" ref="E13">Tabella9314731[Frequenza4]*29979300000</f>
        <v>93704175475560</v>
      </c>
      <c r="F13" s="7" cm="1">
        <f t="array" ref="F13">Tabella9314731[Frequenza5]*29979300000</f>
        <v>99116878131960</v>
      </c>
      <c r="G13" s="7" cm="1">
        <f t="array" ref="G13">Tabella9314731[Frequenza6]*29979300000</f>
        <v>99159076994640</v>
      </c>
    </row>
    <row r="14" spans="1:13" x14ac:dyDescent="0.25">
      <c r="A14" s="7" t="s">
        <v>3</v>
      </c>
      <c r="B14" s="7" t="s">
        <v>21</v>
      </c>
      <c r="C14" s="7" t="s">
        <v>10</v>
      </c>
      <c r="D14" s="7" t="s">
        <v>11</v>
      </c>
      <c r="E14" s="7" t="s">
        <v>12</v>
      </c>
      <c r="F14" s="7" t="s">
        <v>13</v>
      </c>
      <c r="G14" s="7" t="s">
        <v>14</v>
      </c>
      <c r="H14" s="23" t="s">
        <v>22</v>
      </c>
    </row>
    <row r="15" spans="1:13" x14ac:dyDescent="0.25">
      <c r="A15" s="7">
        <v>298.14999999999998</v>
      </c>
      <c r="B15" s="22" cm="1">
        <f t="array" ref="B15">EXP(-(Tabella33317[Planck h]*Tabella93822[Frequenza1])/(Tabella33317[Boltzmann k]*2*Tabella83721[[#This Row],[Temperatura]]))/(1-EXP(-(Tabella33317[Planck h]*Tabella93822[Frequenza1])/(Tabella33317[Boltzmann k]*Tabella83721[[#This Row],[Temperatura]])))</f>
        <v>0.30588792956218985</v>
      </c>
      <c r="C15" s="22" cm="1">
        <f t="array" ref="C15">EXP(-(Tabella33317[Planck h]*Tabella93822[Frequenza2])/(Tabella33317[Boltzmann k]*2*Tabella83721[[#This Row],[Temperatura]]))/(1-EXP(-(Tabella33317[Planck h]*Tabella93822[Frequenza2])/(Tabella33317[Boltzmann k]*Tabella83721[[#This Row],[Temperatura]])))</f>
        <v>3.3167144014241472E-2</v>
      </c>
      <c r="D15" s="22" cm="1">
        <f t="array" ref="D15">EXP(-(Tabella33317[Planck h]*Tabella93822[Frequenza3])/(Tabella33317[Boltzmann k]*2*Tabella83721[[#This Row],[Temperatura]]))/(1-EXP(-(Tabella33317[Planck h]*Tabella93822[Frequenza3])/(Tabella33317[Boltzmann k]*Tabella83721[[#This Row],[Temperatura]])))</f>
        <v>3.3105845653805241E-2</v>
      </c>
      <c r="E15" s="22" cm="1">
        <f t="array" ref="E15">EXP(-(Tabella33317[Planck h]*Tabella93822[Frequenza4])/(Tabella33317[Boltzmann k]*2*Tabella83721[[#This Row],[Temperatura]]))/(1-EXP(-(Tabella33317[Planck h]*Tabella93822[Frequenza4])/(Tabella33317[Boltzmann k]*Tabella83721[[#This Row],[Temperatura]])))</f>
        <v>5.3051785116454931E-4</v>
      </c>
      <c r="F15" s="22" cm="1">
        <f t="array" ref="F15">EXP(-(Tabella33317[Planck h]*Tabella93822[Frequenza5])/(Tabella33317[Boltzmann k]*2*Tabella83721[[#This Row],[Temperatura]]))/(1-EXP(-(Tabella33317[Planck h]*Tabella93822[Frequenza5])/(Tabella33317[Boltzmann k]*Tabella83721[[#This Row],[Temperatura]])))</f>
        <v>3.4316768122476379E-4</v>
      </c>
      <c r="G15" s="22" cm="1">
        <f t="array" ref="G15">EXP(-(Tabella33317[Planck h]*Tabella93822[Frequenza6])/(Tabella33317[Boltzmann k]*2*Tabella83721[[#This Row],[Temperatura]]))/(1-EXP(-(Tabella33317[Planck h]*Tabella93822[Frequenza6])/(Tabella33317[Boltzmann k]*Tabella83721[[#This Row],[Temperatura]])))</f>
        <v>3.42004150698786E-4</v>
      </c>
      <c r="H15" s="24">
        <f>PRODUCT(Tabella83721[[#This Row],[Qvib1]:[Qvib6]])</f>
        <v>2.0912832611117471E-14</v>
      </c>
    </row>
    <row r="16" spans="1:13" x14ac:dyDescent="0.25">
      <c r="A16" s="7">
        <v>400</v>
      </c>
      <c r="B16" s="22" cm="1">
        <f t="array" ref="B16">EXP(-(Tabella33317[Planck h]*Tabella93822[Frequenza1])/(Tabella33317[Boltzmann k]*2*Tabella83721[[#This Row],[Temperatura]]))/(1-EXP(-(Tabella33317[Planck h]*Tabella93822[Frequenza1])/(Tabella33317[Boltzmann k]*Tabella83721[[#This Row],[Temperatura]])))</f>
        <v>0.45814640021313008</v>
      </c>
      <c r="C16" s="22" cm="1">
        <f t="array" ref="C16">EXP(-(Tabella33317[Planck h]*Tabella93822[Frequenza2])/(Tabella33317[Boltzmann k]*2*Tabella83721[[#This Row],[Temperatura]]))/(1-EXP(-(Tabella33317[Planck h]*Tabella93822[Frequenza2])/(Tabella33317[Boltzmann k]*Tabella83721[[#This Row],[Temperatura]])))</f>
        <v>7.9383189141581365E-2</v>
      </c>
      <c r="D16" s="22" cm="1">
        <f t="array" ref="D16">EXP(-(Tabella33317[Planck h]*Tabella93822[Frequenza3])/(Tabella33317[Boltzmann k]*2*Tabella83721[[#This Row],[Temperatura]]))/(1-EXP(-(Tabella33317[Planck h]*Tabella93822[Frequenza3])/(Tabella33317[Boltzmann k]*Tabella83721[[#This Row],[Temperatura]])))</f>
        <v>7.9272682094321034E-2</v>
      </c>
      <c r="E16" s="22" cm="1">
        <f t="array" ref="E16">EXP(-(Tabella33317[Planck h]*Tabella93822[Frequenza4])/(Tabella33317[Boltzmann k]*2*Tabella83721[[#This Row],[Temperatura]]))/(1-EXP(-(Tabella33317[Planck h]*Tabella93822[Frequenza4])/(Tabella33317[Boltzmann k]*Tabella83721[[#This Row],[Temperatura]])))</f>
        <v>3.6197523860701272E-3</v>
      </c>
      <c r="F16" s="22" cm="1">
        <f t="array" ref="F16">EXP(-(Tabella33317[Planck h]*Tabella93822[Frequenza5])/(Tabella33317[Boltzmann k]*2*Tabella83721[[#This Row],[Temperatura]]))/(1-EXP(-(Tabella33317[Planck h]*Tabella93822[Frequenza5])/(Tabella33317[Boltzmann k]*Tabella83721[[#This Row],[Temperatura]])))</f>
        <v>2.6161100086306687E-3</v>
      </c>
      <c r="G16" s="22" cm="1">
        <f t="array" ref="G16">EXP(-(Tabella33317[Planck h]*Tabella93822[Frequenza6])/(Tabella33317[Boltzmann k]*2*Tabella83721[[#This Row],[Temperatura]]))/(1-EXP(-(Tabella33317[Planck h]*Tabella93822[Frequenza6])/(Tabella33317[Boltzmann k]*Tabella83721[[#This Row],[Temperatura]])))</f>
        <v>2.6094955281366645E-3</v>
      </c>
      <c r="H16" s="24">
        <f>PRODUCT(Tabella83721[[#This Row],[Qvib1]:[Qvib6]])</f>
        <v>7.1243918048648887E-11</v>
      </c>
    </row>
    <row r="17" spans="1:8" x14ac:dyDescent="0.25">
      <c r="A17" s="7">
        <v>500</v>
      </c>
      <c r="B17" s="22" cm="1">
        <f t="array" ref="B17">EXP(-(Tabella33317[Planck h]*Tabella93822[Frequenza1])/(Tabella33317[Boltzmann k]*2*Tabella83721[[#This Row],[Temperatura]]))/(1-EXP(-(Tabella33317[Planck h]*Tabella93822[Frequenza1])/(Tabella33317[Boltzmann k]*Tabella83721[[#This Row],[Temperatura]])))</f>
        <v>0.60270065756320368</v>
      </c>
      <c r="C17" s="22" cm="1">
        <f t="array" ref="C17">EXP(-(Tabella33317[Planck h]*Tabella93822[Frequenza2])/(Tabella33317[Boltzmann k]*2*Tabella83721[[#This Row],[Temperatura]]))/(1-EXP(-(Tabella33317[Planck h]*Tabella93822[Frequenza2])/(Tabella33317[Boltzmann k]*Tabella83721[[#This Row],[Temperatura]])))</f>
        <v>0.13339618278660209</v>
      </c>
      <c r="D17" s="22" cm="1">
        <f t="array" ref="D17">EXP(-(Tabella33317[Planck h]*Tabella93822[Frequenza3])/(Tabella33317[Boltzmann k]*2*Tabella83721[[#This Row],[Temperatura]]))/(1-EXP(-(Tabella33317[Planck h]*Tabella93822[Frequenza3])/(Tabella33317[Boltzmann k]*Tabella83721[[#This Row],[Temperatura]])))</f>
        <v>0.13324431485484128</v>
      </c>
      <c r="E17" s="22" cm="1">
        <f t="array" ref="E17">EXP(-(Tabella33317[Planck h]*Tabella93822[Frequenza4])/(Tabella33317[Boltzmann k]*2*Tabella83721[[#This Row],[Temperatura]]))/(1-EXP(-(Tabella33317[Planck h]*Tabella93822[Frequenza4])/(Tabella33317[Boltzmann k]*Tabella83721[[#This Row],[Temperatura]])))</f>
        <v>1.114275163795931E-2</v>
      </c>
      <c r="F17" s="22" cm="1">
        <f t="array" ref="F17">EXP(-(Tabella33317[Planck h]*Tabella93822[Frequenza5])/(Tabella33317[Boltzmann k]*2*Tabella83721[[#This Row],[Temperatura]]))/(1-EXP(-(Tabella33317[Planck h]*Tabella93822[Frequenza5])/(Tabella33317[Boltzmann k]*Tabella83721[[#This Row],[Temperatura]])))</f>
        <v>8.59319149722702E-3</v>
      </c>
      <c r="G17" s="22" cm="1">
        <f t="array" ref="G17">EXP(-(Tabella33317[Planck h]*Tabella93822[Frequenza6])/(Tabella33317[Boltzmann k]*2*Tabella83721[[#This Row],[Temperatura]]))/(1-EXP(-(Tabella33317[Planck h]*Tabella93822[Frequenza6])/(Tabella33317[Boltzmann k]*Tabella83721[[#This Row],[Temperatura]])))</f>
        <v>8.5758033972248866E-3</v>
      </c>
      <c r="H17" s="24">
        <f>PRODUCT(Tabella83721[[#This Row],[Qvib1]:[Qvib6]])</f>
        <v>8.796613532572634E-9</v>
      </c>
    </row>
    <row r="18" spans="1:8" x14ac:dyDescent="0.25">
      <c r="A18" s="7">
        <v>600</v>
      </c>
      <c r="B18" s="22" cm="1">
        <f t="array" ref="B18">EXP(-(Tabella33317[Planck h]*Tabella93822[Frequenza1])/(Tabella33317[Boltzmann k]*2*Tabella83721[[#This Row],[Temperatura]]))/(1-EXP(-(Tabella33317[Planck h]*Tabella93822[Frequenza1])/(Tabella33317[Boltzmann k]*Tabella83721[[#This Row],[Temperatura]])))</f>
        <v>0.7439118225721103</v>
      </c>
      <c r="C18" s="22" cm="1">
        <f t="array" ref="C18">EXP(-(Tabella33317[Planck h]*Tabella93822[Frequenza2])/(Tabella33317[Boltzmann k]*2*Tabella83721[[#This Row],[Temperatura]]))/(1-EXP(-(Tabella33317[Planck h]*Tabella93822[Frequenza2])/(Tabella33317[Boltzmann k]*Tabella83721[[#This Row],[Temperatura]])))</f>
        <v>0.19038228386490141</v>
      </c>
      <c r="D18" s="22" cm="1">
        <f t="array" ref="D18">EXP(-(Tabella33317[Planck h]*Tabella93822[Frequenza3])/(Tabella33317[Boltzmann k]*2*Tabella83721[[#This Row],[Temperatura]]))/(1-EXP(-(Tabella33317[Planck h]*Tabella93822[Frequenza3])/(Tabella33317[Boltzmann k]*Tabella83721[[#This Row],[Temperatura]])))</f>
        <v>0.19019553409771359</v>
      </c>
      <c r="E18" s="22" cm="1">
        <f t="array" ref="E18">EXP(-(Tabella33317[Planck h]*Tabella93822[Frequenza4])/(Tabella33317[Boltzmann k]*2*Tabella83721[[#This Row],[Temperatura]]))/(1-EXP(-(Tabella33317[Planck h]*Tabella93822[Frequenza4])/(Tabella33317[Boltzmann k]*Tabella83721[[#This Row],[Temperatura]])))</f>
        <v>2.3587951067082946E-2</v>
      </c>
      <c r="F18" s="22" cm="1">
        <f t="array" ref="F18">EXP(-(Tabella33317[Planck h]*Tabella93822[Frequenza5])/(Tabella33317[Boltzmann k]*2*Tabella83721[[#This Row],[Temperatura]]))/(1-EXP(-(Tabella33317[Planck h]*Tabella93822[Frequenza5])/(Tabella33317[Boltzmann k]*Tabella83721[[#This Row],[Temperatura]])))</f>
        <v>1.8992928454385868E-2</v>
      </c>
      <c r="G18" s="22" cm="1">
        <f t="array" ref="G18">EXP(-(Tabella33317[Planck h]*Tabella93822[Frequenza6])/(Tabella33317[Boltzmann k]*2*Tabella83721[[#This Row],[Temperatura]]))/(1-EXP(-(Tabella33317[Planck h]*Tabella93822[Frequenza6])/(Tabella33317[Boltzmann k]*Tabella83721[[#This Row],[Temperatura]])))</f>
        <v>1.8960878311303102E-2</v>
      </c>
      <c r="H18" s="24">
        <f>PRODUCT(Tabella83721[[#This Row],[Qvib1]:[Qvib6]])</f>
        <v>2.2881732798455465E-7</v>
      </c>
    </row>
    <row r="19" spans="1:8" x14ac:dyDescent="0.25">
      <c r="A19" s="7">
        <v>700</v>
      </c>
      <c r="B19" s="22" cm="1">
        <f t="array" ref="B19">EXP(-(Tabella33317[Planck h]*Tabella93822[Frequenza1])/(Tabella33317[Boltzmann k]*2*Tabella83721[[#This Row],[Temperatura]]))/(1-EXP(-(Tabella33317[Planck h]*Tabella93822[Frequenza1])/(Tabella33317[Boltzmann k]*Tabella83721[[#This Row],[Temperatura]])))</f>
        <v>0.88290374126531701</v>
      </c>
      <c r="C19" s="22" cm="1">
        <f t="array" ref="C19">EXP(-(Tabella33317[Planck h]*Tabella93822[Frequenza2])/(Tabella33317[Boltzmann k]*2*Tabella83721[[#This Row],[Temperatura]]))/(1-EXP(-(Tabella33317[Planck h]*Tabella93822[Frequenza2])/(Tabella33317[Boltzmann k]*Tabella83721[[#This Row],[Temperatura]])))</f>
        <v>0.24787868555444045</v>
      </c>
      <c r="D19" s="22" cm="1">
        <f t="array" ref="D19">EXP(-(Tabella33317[Planck h]*Tabella93822[Frequenza3])/(Tabella33317[Boltzmann k]*2*Tabella83721[[#This Row],[Temperatura]]))/(1-EXP(-(Tabella33317[Planck h]*Tabella93822[Frequenza3])/(Tabella33317[Boltzmann k]*Tabella83721[[#This Row],[Temperatura]])))</f>
        <v>0.24766128607013435</v>
      </c>
      <c r="E19" s="22" cm="1">
        <f t="array" ref="E19">EXP(-(Tabella33317[Planck h]*Tabella93822[Frequenza4])/(Tabella33317[Boltzmann k]*2*Tabella83721[[#This Row],[Temperatura]]))/(1-EXP(-(Tabella33317[Planck h]*Tabella93822[Frequenza4])/(Tabella33317[Boltzmann k]*Tabella83721[[#This Row],[Temperatura]])))</f>
        <v>4.0333032012049901E-2</v>
      </c>
      <c r="F19" s="22" cm="1">
        <f t="array" ref="F19">EXP(-(Tabella33317[Planck h]*Tabella93822[Frequenza5])/(Tabella33317[Boltzmann k]*2*Tabella83721[[#This Row],[Temperatura]]))/(1-EXP(-(Tabella33317[Planck h]*Tabella93822[Frequenza5])/(Tabella33317[Boltzmann k]*Tabella83721[[#This Row],[Temperatura]])))</f>
        <v>3.348569473863007E-2</v>
      </c>
      <c r="G19" s="22" cm="1">
        <f t="array" ref="G19">EXP(-(Tabella33317[Planck h]*Tabella93822[Frequenza6])/(Tabella33317[Boltzmann k]*2*Tabella83721[[#This Row],[Temperatura]]))/(1-EXP(-(Tabella33317[Planck h]*Tabella93822[Frequenza6])/(Tabella33317[Boltzmann k]*Tabella83721[[#This Row],[Temperatura]])))</f>
        <v>3.3437181501785027E-2</v>
      </c>
      <c r="H19" s="24">
        <f>PRODUCT(Tabella83721[[#This Row],[Qvib1]:[Qvib6]])</f>
        <v>2.4477131044616973E-6</v>
      </c>
    </row>
    <row r="20" spans="1:8" x14ac:dyDescent="0.25">
      <c r="A20" s="7">
        <v>800</v>
      </c>
      <c r="B20" s="22" cm="1">
        <f t="array" ref="B20">EXP(-(Tabella33317[Planck h]*Tabella93822[Frequenza1])/(Tabella33317[Boltzmann k]*2*Tabella83721[[#This Row],[Temperatura]]))/(1-EXP(-(Tabella33317[Planck h]*Tabella93822[Frequenza1])/(Tabella33317[Boltzmann k]*Tabella83721[[#This Row],[Temperatura]])))</f>
        <v>1.0203859271818359</v>
      </c>
      <c r="C20" s="22" cm="1">
        <f t="array" ref="C20">EXP(-(Tabella33317[Planck h]*Tabella93822[Frequenza2])/(Tabella33317[Boltzmann k]*2*Tabella83721[[#This Row],[Temperatura]]))/(1-EXP(-(Tabella33317[Planck h]*Tabella93822[Frequenza2])/(Tabella33317[Boltzmann k]*Tabella83721[[#This Row],[Temperatura]])))</f>
        <v>0.30492759895131638</v>
      </c>
      <c r="D20" s="22" cm="1">
        <f t="array" ref="D20">EXP(-(Tabella33317[Planck h]*Tabella93822[Frequenza3])/(Tabella33317[Boltzmann k]*2*Tabella83721[[#This Row],[Temperatura]]))/(1-EXP(-(Tabella33317[Planck h]*Tabella93822[Frequenza3])/(Tabella33317[Boltzmann k]*Tabella83721[[#This Row],[Temperatura]])))</f>
        <v>0.30468202917724391</v>
      </c>
      <c r="E20" s="22" cm="1">
        <f t="array" ref="E20">EXP(-(Tabella33317[Planck h]*Tabella93822[Frequenza4])/(Tabella33317[Boltzmann k]*2*Tabella83721[[#This Row],[Temperatura]]))/(1-EXP(-(Tabella33317[Planck h]*Tabella93822[Frequenza4])/(Tabella33317[Boltzmann k]*Tabella83721[[#This Row],[Temperatura]])))</f>
        <v>6.038255092233645E-2</v>
      </c>
      <c r="F20" s="22" cm="1">
        <f t="array" ref="F20">EXP(-(Tabella33317[Planck h]*Tabella93822[Frequenza5])/(Tabella33317[Boltzmann k]*2*Tabella83721[[#This Row],[Temperatura]]))/(1-EXP(-(Tabella33317[Planck h]*Tabella93822[Frequenza5])/(Tabella33317[Boltzmann k]*Tabella83721[[#This Row],[Temperatura]])))</f>
        <v>5.128190598075625E-2</v>
      </c>
      <c r="G20" s="22" cm="1">
        <f t="array" ref="G20">EXP(-(Tabella33317[Planck h]*Tabella93822[Frequenza6])/(Tabella33317[Boltzmann k]*2*Tabella83721[[#This Row],[Temperatura]]))/(1-EXP(-(Tabella33317[Planck h]*Tabella93822[Frequenza6])/(Tabella33317[Boltzmann k]*Tabella83721[[#This Row],[Temperatura]])))</f>
        <v>5.1216696498937814E-2</v>
      </c>
      <c r="H20" s="24">
        <f>PRODUCT(Tabella83721[[#This Row],[Qvib1]:[Qvib6]])</f>
        <v>1.503471538089265E-5</v>
      </c>
    </row>
    <row r="21" spans="1:8" x14ac:dyDescent="0.25">
      <c r="A21" s="7">
        <v>900</v>
      </c>
      <c r="B21" s="22" cm="1">
        <f t="array" ref="B21">EXP(-(Tabella33317[Planck h]*Tabella93822[Frequenza1])/(Tabella33317[Boltzmann k]*2*Tabella83721[[#This Row],[Temperatura]]))/(1-EXP(-(Tabella33317[Planck h]*Tabella93822[Frequenza1])/(Tabella33317[Boltzmann k]*Tabella83721[[#This Row],[Temperatura]])))</f>
        <v>1.1568068478765108</v>
      </c>
      <c r="C21" s="22" cm="1">
        <f t="array" ref="C21">EXP(-(Tabella33317[Planck h]*Tabella93822[Frequenza2])/(Tabella33317[Boltzmann k]*2*Tabella83721[[#This Row],[Temperatura]]))/(1-EXP(-(Tabella33317[Planck h]*Tabella93822[Frequenza2])/(Tabella33317[Boltzmann k]*Tabella83721[[#This Row],[Temperatura]])))</f>
        <v>0.36122096060176728</v>
      </c>
      <c r="D21" s="22" cm="1">
        <f t="array" ref="D21">EXP(-(Tabella33317[Planck h]*Tabella93822[Frequenza3])/(Tabella33317[Boltzmann k]*2*Tabella83721[[#This Row],[Temperatura]]))/(1-EXP(-(Tabella33317[Planck h]*Tabella93822[Frequenza3])/(Tabella33317[Boltzmann k]*Tabella83721[[#This Row],[Temperatura]])))</f>
        <v>0.36094860749439961</v>
      </c>
      <c r="E21" s="22" cm="1">
        <f t="array" ref="E21">EXP(-(Tabella33317[Planck h]*Tabella93822[Frequenza4])/(Tabella33317[Boltzmann k]*2*Tabella83721[[#This Row],[Temperatura]]))/(1-EXP(-(Tabella33317[Planck h]*Tabella93822[Frequenza4])/(Tabella33317[Boltzmann k]*Tabella83721[[#This Row],[Temperatura]])))</f>
        <v>8.2777356168551308E-2</v>
      </c>
      <c r="F21" s="22" cm="1">
        <f t="array" ref="F21">EXP(-(Tabella33317[Planck h]*Tabella93822[Frequenza5])/(Tabella33317[Boltzmann k]*2*Tabella83721[[#This Row],[Temperatura]]))/(1-EXP(-(Tabella33317[Planck h]*Tabella93822[Frequenza5])/(Tabella33317[Boltzmann k]*Tabella83721[[#This Row],[Temperatura]])))</f>
        <v>7.1531203485015613E-2</v>
      </c>
      <c r="G21" s="22" cm="1">
        <f t="array" ref="G21">EXP(-(Tabella33317[Planck h]*Tabella93822[Frequenza6])/(Tabella33317[Boltzmann k]*2*Tabella83721[[#This Row],[Temperatura]]))/(1-EXP(-(Tabella33317[Planck h]*Tabella93822[Frequenza6])/(Tabella33317[Boltzmann k]*Tabella83721[[#This Row],[Temperatura]])))</f>
        <v>7.1449949596424853E-2</v>
      </c>
      <c r="H21" s="24">
        <f>PRODUCT(Tabella83721[[#This Row],[Qvib1]:[Qvib6]])</f>
        <v>6.380991627078838E-5</v>
      </c>
    </row>
    <row r="22" spans="1:8" x14ac:dyDescent="0.25">
      <c r="A22" s="7">
        <v>1000</v>
      </c>
      <c r="B22" s="22" cm="1">
        <f t="array" ref="B22">EXP(-(Tabella33317[Planck h]*Tabella93822[Frequenza1])/(Tabella33317[Boltzmann k]*2*Tabella83721[[#This Row],[Temperatura]]))/(1-EXP(-(Tabella33317[Planck h]*Tabella93822[Frequenza1])/(Tabella33317[Boltzmann k]*Tabella83721[[#This Row],[Temperatura]])))</f>
        <v>1.292458060498122</v>
      </c>
      <c r="C22" s="22" cm="1">
        <f t="array" ref="C22">EXP(-(Tabella33317[Planck h]*Tabella93822[Frequenza2])/(Tabella33317[Boltzmann k]*2*Tabella83721[[#This Row],[Temperatura]]))/(1-EXP(-(Tabella33317[Planck h]*Tabella93822[Frequenza2])/(Tabella33317[Boltzmann k]*Tabella83721[[#This Row],[Temperatura]])))</f>
        <v>0.41671466764636267</v>
      </c>
      <c r="D22" s="22" cm="1">
        <f t="array" ref="D22">EXP(-(Tabella33317[Planck h]*Tabella93822[Frequenza3])/(Tabella33317[Boltzmann k]*2*Tabella83721[[#This Row],[Temperatura]]))/(1-EXP(-(Tabella33317[Planck h]*Tabella93822[Frequenza3])/(Tabella33317[Boltzmann k]*Tabella83721[[#This Row],[Temperatura]])))</f>
        <v>0.41641628107821821</v>
      </c>
      <c r="E22" s="22" cm="1">
        <f t="array" ref="E22">EXP(-(Tabella33317[Planck h]*Tabella93822[Frequenza4])/(Tabella33317[Boltzmann k]*2*Tabella83721[[#This Row],[Temperatura]]))/(1-EXP(-(Tabella33317[Planck h]*Tabella93822[Frequenza4])/(Tabella33317[Boltzmann k]*Tabella83721[[#This Row],[Temperatura]])))</f>
        <v>0.10674193229973125</v>
      </c>
      <c r="F22" s="22" cm="1">
        <f t="array" ref="F22">EXP(-(Tabella33317[Planck h]*Tabella93822[Frequenza5])/(Tabella33317[Boltzmann k]*2*Tabella83721[[#This Row],[Temperatura]]))/(1-EXP(-(Tabella33317[Planck h]*Tabella93822[Frequenza5])/(Tabella33317[Boltzmann k]*Tabella83721[[#This Row],[Temperatura]])))</f>
        <v>9.3499445863563582E-2</v>
      </c>
      <c r="G22" s="22" cm="1">
        <f t="array" ref="G22">EXP(-(Tabella33317[Planck h]*Tabella93822[Frequenza6])/(Tabella33317[Boltzmann k]*2*Tabella83721[[#This Row],[Temperatura]]))/(1-EXP(-(Tabella33317[Planck h]*Tabella93822[Frequenza6])/(Tabella33317[Boltzmann k]*Tabella83721[[#This Row],[Temperatura]])))</f>
        <v>9.340317723173415E-2</v>
      </c>
      <c r="H22" s="24">
        <f>PRODUCT(Tabella83721[[#This Row],[Qvib1]:[Qvib6]])</f>
        <v>2.0906854399994668E-4</v>
      </c>
    </row>
    <row r="23" spans="1:8" x14ac:dyDescent="0.25">
      <c r="A23" s="7">
        <v>1100</v>
      </c>
      <c r="B23" s="22" cm="1">
        <f t="array" ref="B23">EXP(-(Tabella33317[Planck h]*Tabella93822[Frequenza1])/(Tabella33317[Boltzmann k]*2*Tabella83721[[#This Row],[Temperatura]]))/(1-EXP(-(Tabella33317[Planck h]*Tabella93822[Frequenza1])/(Tabella33317[Boltzmann k]*Tabella83721[[#This Row],[Temperatura]])))</f>
        <v>1.4275353388324985</v>
      </c>
      <c r="C23" s="22" cm="1">
        <f t="array" ref="C23">EXP(-(Tabella33317[Planck h]*Tabella93822[Frequenza2])/(Tabella33317[Boltzmann k]*2*Tabella83721[[#This Row],[Temperatura]]))/(1-EXP(-(Tabella33317[Planck h]*Tabella93822[Frequenza2])/(Tabella33317[Boltzmann k]*Tabella83721[[#This Row],[Temperatura]])))</f>
        <v>0.47146384100379907</v>
      </c>
      <c r="D23" s="22" cm="1">
        <f t="array" ref="D23">EXP(-(Tabella33317[Planck h]*Tabella93822[Frequenza3])/(Tabella33317[Boltzmann k]*2*Tabella83721[[#This Row],[Temperatura]]))/(1-EXP(-(Tabella33317[Planck h]*Tabella93822[Frequenza3])/(Tabella33317[Boltzmann k]*Tabella83721[[#This Row],[Temperatura]])))</f>
        <v>0.47113980693465624</v>
      </c>
      <c r="E23" s="22" cm="1">
        <f t="array" ref="E23">EXP(-(Tabella33317[Planck h]*Tabella93822[Frequenza4])/(Tabella33317[Boltzmann k]*2*Tabella83721[[#This Row],[Temperatura]]))/(1-EXP(-(Tabella33317[Planck h]*Tabella93822[Frequenza4])/(Tabella33317[Boltzmann k]*Tabella83721[[#This Row],[Temperatura]])))</f>
        <v>0.13170095597242379</v>
      </c>
      <c r="F23" s="22" cm="1">
        <f t="array" ref="F23">EXP(-(Tabella33317[Planck h]*Tabella93822[Frequenza5])/(Tabella33317[Boltzmann k]*2*Tabella83721[[#This Row],[Temperatura]]))/(1-EXP(-(Tabella33317[Planck h]*Tabella93822[Frequenza5])/(Tabella33317[Boltzmann k]*Tabella83721[[#This Row],[Temperatura]])))</f>
        <v>0.11661482331909334</v>
      </c>
      <c r="G23" s="22" cm="1">
        <f t="array" ref="G23">EXP(-(Tabella33317[Planck h]*Tabella93822[Frequenza6])/(Tabella33317[Boltzmann k]*2*Tabella83721[[#This Row],[Temperatura]]))/(1-EXP(-(Tabella33317[Planck h]*Tabella93822[Frequenza6])/(Tabella33317[Boltzmann k]*Tabella83721[[#This Row],[Temperatura]])))</f>
        <v>0.11650464641984809</v>
      </c>
      <c r="H23" s="24">
        <f>PRODUCT(Tabella83721[[#This Row],[Qvib1]:[Qvib6]])</f>
        <v>5.6737603754868483E-4</v>
      </c>
    </row>
    <row r="24" spans="1:8" x14ac:dyDescent="0.25">
      <c r="A24" s="7">
        <v>1200</v>
      </c>
      <c r="B24" s="22" cm="1">
        <f t="array" ref="B24">EXP(-(Tabella33317[Planck h]*Tabella93822[Frequenza1])/(Tabella33317[Boltzmann k]*2*Tabella83721[[#This Row],[Temperatura]]))/(1-EXP(-(Tabella33317[Planck h]*Tabella93822[Frequenza1])/(Tabella33317[Boltzmann k]*Tabella83721[[#This Row],[Temperatura]])))</f>
        <v>1.5621742387187867</v>
      </c>
      <c r="C24" s="22" cm="1">
        <f t="array" ref="C24">EXP(-(Tabella33317[Planck h]*Tabella93822[Frequenza2])/(Tabella33317[Boltzmann k]*2*Tabella83721[[#This Row],[Temperatura]]))/(1-EXP(-(Tabella33317[Planck h]*Tabella93822[Frequenza2])/(Tabella33317[Boltzmann k]*Tabella83721[[#This Row],[Temperatura]])))</f>
        <v>0.52555412285240422</v>
      </c>
      <c r="D24" s="22" cm="1">
        <f t="array" ref="D24">EXP(-(Tabella33317[Planck h]*Tabella93822[Frequenza3])/(Tabella33317[Boltzmann k]*2*Tabella83721[[#This Row],[Temperatura]]))/(1-EXP(-(Tabella33317[Planck h]*Tabella93822[Frequenza3])/(Tabella33317[Boltzmann k]*Tabella83721[[#This Row],[Temperatura]])))</f>
        <v>0.52520462067183071</v>
      </c>
      <c r="E24" s="22" cm="1">
        <f t="array" ref="E24">EXP(-(Tabella33317[Planck h]*Tabella93822[Frequenza4])/(Tabella33317[Boltzmann k]*2*Tabella83721[[#This Row],[Temperatura]]))/(1-EXP(-(Tabella33317[Planck h]*Tabella93822[Frequenza4])/(Tabella33317[Boltzmann k]*Tabella83721[[#This Row],[Temperatura]])))</f>
        <v>0.15724810847192408</v>
      </c>
      <c r="F24" s="22" cm="1">
        <f t="array" ref="F24">EXP(-(Tabella33317[Planck h]*Tabella93822[Frequenza5])/(Tabella33317[Boltzmann k]*2*Tabella83721[[#This Row],[Temperatura]]))/(1-EXP(-(Tabella33317[Planck h]*Tabella93822[Frequenza5])/(Tabella33317[Boltzmann k]*Tabella83721[[#This Row],[Temperatura]])))</f>
        <v>0.14045671527641101</v>
      </c>
      <c r="G24" s="22" cm="1">
        <f t="array" ref="G24">EXP(-(Tabella33317[Planck h]*Tabella93822[Frequenza6])/(Tabella33317[Boltzmann k]*2*Tabella83721[[#This Row],[Temperatura]]))/(1-EXP(-(Tabella33317[Planck h]*Tabella93822[Frequenza6])/(Tabella33317[Boltzmann k]*Tabella83721[[#This Row],[Temperatura]])))</f>
        <v>0.14033366190209967</v>
      </c>
      <c r="H24" s="24">
        <f>PRODUCT(Tabella83721[[#This Row],[Qvib1]:[Qvib6]])</f>
        <v>1.3364885831185034E-3</v>
      </c>
    </row>
    <row r="25" spans="1:8" x14ac:dyDescent="0.25">
      <c r="A25" s="7">
        <v>1300</v>
      </c>
      <c r="B25" s="22" cm="1">
        <f t="array" ref="B25">EXP(-(Tabella33317[Planck h]*Tabella93822[Frequenza1])/(Tabella33317[Boltzmann k]*2*Tabella83721[[#This Row],[Temperatura]]))/(1-EXP(-(Tabella33317[Planck h]*Tabella93822[Frequenza1])/(Tabella33317[Boltzmann k]*Tabella83721[[#This Row],[Temperatura]])))</f>
        <v>1.6964712522891305</v>
      </c>
      <c r="C25" s="22" cm="1">
        <f t="array" ref="C25">EXP(-(Tabella33317[Planck h]*Tabella93822[Frequenza2])/(Tabella33317[Boltzmann k]*2*Tabella83721[[#This Row],[Temperatura]]))/(1-EXP(-(Tabella33317[Planck h]*Tabella93822[Frequenza2])/(Tabella33317[Boltzmann k]*Tabella83721[[#This Row],[Temperatura]])))</f>
        <v>0.57907394923542854</v>
      </c>
      <c r="D25" s="22" cm="1">
        <f t="array" ref="D25">EXP(-(Tabella33317[Planck h]*Tabella93822[Frequenza3])/(Tabella33317[Boltzmann k]*2*Tabella83721[[#This Row],[Temperatura]]))/(1-EXP(-(Tabella33317[Planck h]*Tabella93822[Frequenza3])/(Tabella33317[Boltzmann k]*Tabella83721[[#This Row],[Temperatura]])))</f>
        <v>0.57869904165623631</v>
      </c>
      <c r="E25" s="22" cm="1">
        <f t="array" ref="E25">EXP(-(Tabella33317[Planck h]*Tabella93822[Frequenza4])/(Tabella33317[Boltzmann k]*2*Tabella83721[[#This Row],[Temperatura]]))/(1-EXP(-(Tabella33317[Planck h]*Tabella93822[Frequenza4])/(Tabella33317[Boltzmann k]*Tabella83721[[#This Row],[Temperatura]])))</f>
        <v>0.18310544576211363</v>
      </c>
      <c r="F25" s="22" cm="1">
        <f t="array" ref="F25">EXP(-(Tabella33317[Planck h]*Tabella93822[Frequenza5])/(Tabella33317[Boltzmann k]*2*Tabella83721[[#This Row],[Temperatura]]))/(1-EXP(-(Tabella33317[Planck h]*Tabella93822[Frequenza5])/(Tabella33317[Boltzmann k]*Tabella83721[[#This Row],[Temperatura]])))</f>
        <v>0.16472653561786479</v>
      </c>
      <c r="G25" s="22" cm="1">
        <f t="array" ref="G25">EXP(-(Tabella33317[Planck h]*Tabella93822[Frequenza6])/(Tabella33317[Boltzmann k]*2*Tabella83721[[#This Row],[Temperatura]]))/(1-EXP(-(Tabella33317[Planck h]*Tabella93822[Frequenza6])/(Tabella33317[Boltzmann k]*Tabella83721[[#This Row],[Temperatura]])))</f>
        <v>0.16459150144867521</v>
      </c>
      <c r="H25" s="24">
        <f>PRODUCT(Tabella83721[[#This Row],[Qvib1]:[Qvib6]])</f>
        <v>2.8223152885623794E-3</v>
      </c>
    </row>
    <row r="26" spans="1:8" x14ac:dyDescent="0.25">
      <c r="A26" s="7">
        <v>1400</v>
      </c>
      <c r="B26" s="22" cm="1">
        <f t="array" ref="B26">EXP(-(Tabella33317[Planck h]*Tabella93822[Frequenza1])/(Tabella33317[Boltzmann k]*2*Tabella83721[[#This Row],[Temperatura]]))/(1-EXP(-(Tabella33317[Planck h]*Tabella93822[Frequenza1])/(Tabella33317[Boltzmann k]*Tabella83721[[#This Row],[Temperatura]])))</f>
        <v>1.8304967681349564</v>
      </c>
      <c r="C26" s="22" cm="1">
        <f t="array" ref="C26">EXP(-(Tabella33317[Planck h]*Tabella93822[Frequenza2])/(Tabella33317[Boltzmann k]*2*Tabella83721[[#This Row],[Temperatura]]))/(1-EXP(-(Tabella33317[Planck h]*Tabella93822[Frequenza2])/(Tabella33317[Boltzmann k]*Tabella83721[[#This Row],[Temperatura]])))</f>
        <v>0.63210423556462902</v>
      </c>
      <c r="D26" s="22" cm="1">
        <f t="array" ref="D26">EXP(-(Tabella33317[Planck h]*Tabella93822[Frequenza3])/(Tabella33317[Boltzmann k]*2*Tabella83721[[#This Row],[Temperatura]]))/(1-EXP(-(Tabella33317[Planck h]*Tabella93822[Frequenza3])/(Tabella33317[Boltzmann k]*Tabella83721[[#This Row],[Temperatura]])))</f>
        <v>0.63170392016270915</v>
      </c>
      <c r="E26" s="22" cm="1">
        <f t="array" ref="E26">EXP(-(Tabella33317[Planck h]*Tabella93822[Frequenza4])/(Tabella33317[Boltzmann k]*2*Tabella83721[[#This Row],[Temperatura]]))/(1-EXP(-(Tabella33317[Planck h]*Tabella93822[Frequenza4])/(Tabella33317[Boltzmann k]*Tabella83721[[#This Row],[Temperatura]])))</f>
        <v>0.20908742185321633</v>
      </c>
      <c r="F26" s="22" cm="1">
        <f t="array" ref="F26">EXP(-(Tabella33317[Planck h]*Tabella93822[Frequenza5])/(Tabella33317[Boltzmann k]*2*Tabella83721[[#This Row],[Temperatura]]))/(1-EXP(-(Tabella33317[Planck h]*Tabella93822[Frequenza5])/(Tabella33317[Boltzmann k]*Tabella83721[[#This Row],[Temperatura]])))</f>
        <v>0.18921756973134132</v>
      </c>
      <c r="G26" s="22" cm="1">
        <f t="array" ref="G26">EXP(-(Tabella33317[Planck h]*Tabella93822[Frequenza6])/(Tabella33317[Boltzmann k]*2*Tabella83721[[#This Row],[Temperatura]]))/(1-EXP(-(Tabella33317[Planck h]*Tabella93822[Frequenza6])/(Tabella33317[Boltzmann k]*Tabella83721[[#This Row],[Temperatura]])))</f>
        <v>0.18907130099902789</v>
      </c>
      <c r="H26" s="24">
        <f>PRODUCT(Tabella83721[[#This Row],[Qvib1]:[Qvib6]])</f>
        <v>5.4674676145643189E-3</v>
      </c>
    </row>
    <row r="27" spans="1:8" x14ac:dyDescent="0.25">
      <c r="A27" s="7">
        <v>1500</v>
      </c>
      <c r="B27" s="22" cm="1">
        <f t="array" ref="B27">EXP(-(Tabella33317[Planck h]*Tabella93822[Frequenza1])/(Tabella33317[Boltzmann k]*2*Tabella83721[[#This Row],[Temperatura]]))/(1-EXP(-(Tabella33317[Planck h]*Tabella93822[Frequenza1])/(Tabella33317[Boltzmann k]*Tabella83721[[#This Row],[Temperatura]])))</f>
        <v>1.9643032543343681</v>
      </c>
      <c r="C27" s="22" cm="1">
        <f t="array" ref="C27">EXP(-(Tabella33317[Planck h]*Tabella93822[Frequenza2])/(Tabella33317[Boltzmann k]*2*Tabella83721[[#This Row],[Temperatura]]))/(1-EXP(-(Tabella33317[Planck h]*Tabella93822[Frequenza2])/(Tabella33317[Boltzmann k]*Tabella83721[[#This Row],[Temperatura]])))</f>
        <v>0.68471538295625756</v>
      </c>
      <c r="D27" s="22" cm="1">
        <f t="array" ref="D27">EXP(-(Tabella33317[Planck h]*Tabella93822[Frequenza3])/(Tabella33317[Boltzmann k]*2*Tabella83721[[#This Row],[Temperatura]]))/(1-EXP(-(Tabella33317[Planck h]*Tabella93822[Frequenza3])/(Tabella33317[Boltzmann k]*Tabella83721[[#This Row],[Temperatura]])))</f>
        <v>0.68428962191610276</v>
      </c>
      <c r="E27" s="22" cm="1">
        <f t="array" ref="E27">EXP(-(Tabella33317[Planck h]*Tabella93822[Frequenza4])/(Tabella33317[Boltzmann k]*2*Tabella83721[[#This Row],[Temperatura]]))/(1-EXP(-(Tabella33317[Planck h]*Tabella93822[Frequenza4])/(Tabella33317[Boltzmann k]*Tabella83721[[#This Row],[Temperatura]])))</f>
        <v>0.23507300722908525</v>
      </c>
      <c r="F27" s="22" cm="1">
        <f t="array" ref="F27">EXP(-(Tabella33317[Planck h]*Tabella93822[Frequenza5])/(Tabella33317[Boltzmann k]*2*Tabella83721[[#This Row],[Temperatura]]))/(1-EXP(-(Tabella33317[Planck h]*Tabella93822[Frequenza5])/(Tabella33317[Boltzmann k]*Tabella83721[[#This Row],[Temperatura]])))</f>
        <v>0.21378965213996362</v>
      </c>
      <c r="G27" s="22" cm="1">
        <f t="array" ref="G27">EXP(-(Tabella33317[Planck h]*Tabella93822[Frequenza6])/(Tabella33317[Boltzmann k]*2*Tabella83721[[#This Row],[Temperatura]]))/(1-EXP(-(Tabella33317[Planck h]*Tabella93822[Frequenza6])/(Tabella33317[Boltzmann k]*Tabella83721[[#This Row],[Temperatura]])))</f>
        <v>0.21363275505950483</v>
      </c>
      <c r="H27" s="24">
        <f>PRODUCT(Tabella83721[[#This Row],[Qvib1]:[Qvib6]])</f>
        <v>9.8813403810241278E-3</v>
      </c>
    </row>
    <row r="28" spans="1:8" x14ac:dyDescent="0.25">
      <c r="A28" s="7">
        <v>1600</v>
      </c>
      <c r="B28" s="22" cm="1">
        <f t="array" ref="B28">EXP(-(Tabella33317[Planck h]*Tabella93822[Frequenza1])/(Tabella33317[Boltzmann k]*2*Tabella83721[[#This Row],[Temperatura]]))/(1-EXP(-(Tabella33317[Planck h]*Tabella93822[Frequenza1])/(Tabella33317[Boltzmann k]*Tabella83721[[#This Row],[Temperatura]])))</f>
        <v>2.0979305743114605</v>
      </c>
      <c r="C28" s="22" cm="1">
        <f t="array" ref="C28">EXP(-(Tabella33317[Planck h]*Tabella93822[Frequenza2])/(Tabella33317[Boltzmann k]*2*Tabella83721[[#This Row],[Temperatura]]))/(1-EXP(-(Tabella33317[Planck h]*Tabella93822[Frequenza2])/(Tabella33317[Boltzmann k]*Tabella83721[[#This Row],[Temperatura]])))</f>
        <v>0.73696725292157017</v>
      </c>
      <c r="D28" s="22" cm="1">
        <f t="array" ref="D28">EXP(-(Tabella33317[Planck h]*Tabella93822[Frequenza3])/(Tabella33317[Boltzmann k]*2*Tabella83721[[#This Row],[Temperatura]]))/(1-EXP(-(Tabella33317[Planck h]*Tabella93822[Frequenza3])/(Tabella33317[Boltzmann k]*Tabella83721[[#This Row],[Temperatura]])))</f>
        <v>0.73651599029436376</v>
      </c>
      <c r="E28" s="22" cm="1">
        <f t="array" ref="E28">EXP(-(Tabella33317[Planck h]*Tabella93822[Frequenza4])/(Tabella33317[Boltzmann k]*2*Tabella83721[[#This Row],[Temperatura]]))/(1-EXP(-(Tabella33317[Planck h]*Tabella93822[Frequenza4])/(Tabella33317[Boltzmann k]*Tabella83721[[#This Row],[Temperatura]])))</f>
        <v>0.26098539789928293</v>
      </c>
      <c r="F28" s="22" cm="1">
        <f t="array" ref="F28">EXP(-(Tabella33317[Planck h]*Tabella93822[Frequenza5])/(Tabella33317[Boltzmann k]*2*Tabella83721[[#This Row],[Temperatura]]))/(1-EXP(-(Tabella33317[Planck h]*Tabella93822[Frequenza5])/(Tabella33317[Boltzmann k]*Tabella83721[[#This Row],[Temperatura]])))</f>
        <v>0.23834973023469938</v>
      </c>
      <c r="G28" s="22" cm="1">
        <f t="array" ref="G28">EXP(-(Tabella33317[Planck h]*Tabella93822[Frequenza6])/(Tabella33317[Boltzmann k]*2*Tabella83721[[#This Row],[Temperatura]]))/(1-EXP(-(Tabella33317[Planck h]*Tabella93822[Frequenza6])/(Tabella33317[Boltzmann k]*Tabella83721[[#This Row],[Temperatura]])))</f>
        <v>0.23818268932161471</v>
      </c>
      <c r="H28" s="24">
        <f>PRODUCT(Tabella83721[[#This Row],[Qvib1]:[Qvib6]])</f>
        <v>1.6871844007961812E-2</v>
      </c>
    </row>
    <row r="29" spans="1:8" x14ac:dyDescent="0.25">
      <c r="A29" s="7">
        <v>1700</v>
      </c>
      <c r="B29" s="22" cm="1">
        <f t="array" ref="B29">EXP(-(Tabella33317[Planck h]*Tabella93822[Frequenza1])/(Tabella33317[Boltzmann k]*2*Tabella83721[[#This Row],[Temperatura]]))/(1-EXP(-(Tabella33317[Planck h]*Tabella93822[Frequenza1])/(Tabella33317[Boltzmann k]*Tabella83721[[#This Row],[Temperatura]])))</f>
        <v>2.2314095314505731</v>
      </c>
      <c r="C29" s="22" cm="1">
        <f t="array" ref="C29">EXP(-(Tabella33317[Planck h]*Tabella93822[Frequenza2])/(Tabella33317[Boltzmann k]*2*Tabella83721[[#This Row],[Temperatura]]))/(1-EXP(-(Tabella33317[Planck h]*Tabella93822[Frequenza2])/(Tabella33317[Boltzmann k]*Tabella83721[[#This Row],[Temperatura]])))</f>
        <v>0.78891023087894452</v>
      </c>
      <c r="D29" s="22" cm="1">
        <f t="array" ref="D29">EXP(-(Tabella33317[Planck h]*Tabella93822[Frequenza3])/(Tabella33317[Boltzmann k]*2*Tabella83721[[#This Row],[Temperatura]]))/(1-EXP(-(Tabella33317[Planck h]*Tabella93822[Frequenza3])/(Tabella33317[Boltzmann k]*Tabella83721[[#This Row],[Temperatura]])))</f>
        <v>0.78843340260544192</v>
      </c>
      <c r="E29" s="22" cm="1">
        <f t="array" ref="E29">EXP(-(Tabella33317[Planck h]*Tabella93822[Frequenza4])/(Tabella33317[Boltzmann k]*2*Tabella83721[[#This Row],[Temperatura]]))/(1-EXP(-(Tabella33317[Planck h]*Tabella93822[Frequenza4])/(Tabella33317[Boltzmann k]*Tabella83721[[#This Row],[Temperatura]])))</f>
        <v>0.28677773140271878</v>
      </c>
      <c r="F29" s="22" cm="1">
        <f t="array" ref="F29">EXP(-(Tabella33317[Planck h]*Tabella93822[Frequenza5])/(Tabella33317[Boltzmann k]*2*Tabella83721[[#This Row],[Temperatura]]))/(1-EXP(-(Tabella33317[Planck h]*Tabella93822[Frequenza5])/(Tabella33317[Boltzmann k]*Tabella83721[[#This Row],[Temperatura]])))</f>
        <v>0.26283761927681376</v>
      </c>
      <c r="G29" s="22" cm="1">
        <f t="array" ref="G29">EXP(-(Tabella33317[Planck h]*Tabella93822[Frequenza6])/(Tabella33317[Boltzmann k]*2*Tabella83721[[#This Row],[Temperatura]]))/(1-EXP(-(Tabella33317[Planck h]*Tabella93822[Frequenza6])/(Tabella33317[Boltzmann k]*Tabella83721[[#This Row],[Temperatura]])))</f>
        <v>0.26266081754131326</v>
      </c>
      <c r="H29" s="24">
        <f>PRODUCT(Tabella83721[[#This Row],[Qvib1]:[Qvib6]])</f>
        <v>2.7478949668165786E-2</v>
      </c>
    </row>
    <row r="30" spans="1:8" x14ac:dyDescent="0.25">
      <c r="A30" s="7">
        <v>1800</v>
      </c>
      <c r="B30" s="22" cm="1">
        <f t="array" ref="B30">EXP(-(Tabella33317[Planck h]*Tabella93822[Frequenza1])/(Tabella33317[Boltzmann k]*2*Tabella83721[[#This Row],[Temperatura]]))/(1-EXP(-(Tabella33317[Planck h]*Tabella93822[Frequenza1])/(Tabella33317[Boltzmann k]*Tabella83721[[#This Row],[Temperatura]])))</f>
        <v>2.3647642892930172</v>
      </c>
      <c r="C30" s="22" cm="1">
        <f t="array" ref="C30">EXP(-(Tabella33317[Planck h]*Tabella93822[Frequenza2])/(Tabella33317[Boltzmann k]*2*Tabella83721[[#This Row],[Temperatura]]))/(1-EXP(-(Tabella33317[Planck h]*Tabella93822[Frequenza2])/(Tabella33317[Boltzmann k]*Tabella83721[[#This Row],[Temperatura]])))</f>
        <v>0.8405865784722345</v>
      </c>
      <c r="D30" s="22" cm="1">
        <f t="array" ref="D30">EXP(-(Tabella33317[Planck h]*Tabella93822[Frequenza3])/(Tabella33317[Boltzmann k]*2*Tabella83721[[#This Row],[Temperatura]]))/(1-EXP(-(Tabella33317[Planck h]*Tabella93822[Frequenza3])/(Tabella33317[Boltzmann k]*Tabella83721[[#This Row],[Temperatura]])))</f>
        <v>0.84008411816695872</v>
      </c>
      <c r="E30" s="22" cm="1">
        <f t="array" ref="E30">EXP(-(Tabella33317[Planck h]*Tabella93822[Frequenza4])/(Tabella33317[Boltzmann k]*2*Tabella83721[[#This Row],[Temperatura]]))/(1-EXP(-(Tabella33317[Planck h]*Tabella93822[Frequenza4])/(Tabella33317[Boltzmann k]*Tabella83721[[#This Row],[Temperatura]])))</f>
        <v>0.31242321490115094</v>
      </c>
      <c r="F30" s="22" cm="1">
        <f t="array" ref="F30">EXP(-(Tabella33317[Planck h]*Tabella93822[Frequenza5])/(Tabella33317[Boltzmann k]*2*Tabella83721[[#This Row],[Temperatura]]))/(1-EXP(-(Tabella33317[Planck h]*Tabella93822[Frequenza5])/(Tabella33317[Boltzmann k]*Tabella83721[[#This Row],[Temperatura]])))</f>
        <v>0.28721582700321258</v>
      </c>
      <c r="G30" s="22" cm="1">
        <f t="array" ref="G30">EXP(-(Tabella33317[Planck h]*Tabella93822[Frequenza6])/(Tabella33317[Boltzmann k]*2*Tabella83721[[#This Row],[Temperatura]]))/(1-EXP(-(Tabella33317[Planck h]*Tabella93822[Frequenza6])/(Tabella33317[Boltzmann k]*Tabella83721[[#This Row],[Temperatura]])))</f>
        <v>0.28702956482644398</v>
      </c>
      <c r="H30" s="24">
        <f>PRODUCT(Tabella83721[[#This Row],[Qvib1]:[Qvib6]])</f>
        <v>4.3010192056834554E-2</v>
      </c>
    </row>
    <row r="31" spans="1:8" x14ac:dyDescent="0.25">
      <c r="A31" s="7">
        <v>1900</v>
      </c>
      <c r="B31" s="22" cm="1">
        <f t="array" ref="B31">EXP(-(Tabella33317[Planck h]*Tabella93822[Frequenza1])/(Tabella33317[Boltzmann k]*2*Tabella83721[[#This Row],[Temperatura]]))/(1-EXP(-(Tabella33317[Planck h]*Tabella93822[Frequenza1])/(Tabella33317[Boltzmann k]*Tabella83721[[#This Row],[Temperatura]])))</f>
        <v>2.4980140597721845</v>
      </c>
      <c r="C31" s="22" cm="1">
        <f t="array" ref="C31">EXP(-(Tabella33317[Planck h]*Tabella93822[Frequenza2])/(Tabella33317[Boltzmann k]*2*Tabella83721[[#This Row],[Temperatura]]))/(1-EXP(-(Tabella33317[Planck h]*Tabella93822[Frequenza2])/(Tabella33317[Boltzmann k]*Tabella83721[[#This Row],[Temperatura]])))</f>
        <v>0.8920317498038578</v>
      </c>
      <c r="D31" s="22" cm="1">
        <f t="array" ref="D31">EXP(-(Tabella33317[Planck h]*Tabella93822[Frequenza3])/(Tabella33317[Boltzmann k]*2*Tabella83721[[#This Row],[Temperatura]]))/(1-EXP(-(Tabella33317[Planck h]*Tabella93822[Frequenza3])/(Tabella33317[Boltzmann k]*Tabella83721[[#This Row],[Temperatura]])))</f>
        <v>0.89150359203309182</v>
      </c>
      <c r="E31" s="22" cm="1">
        <f t="array" ref="E31">EXP(-(Tabella33317[Planck h]*Tabella93822[Frequenza4])/(Tabella33317[Boltzmann k]*2*Tabella83721[[#This Row],[Temperatura]]))/(1-EXP(-(Tabella33317[Planck h]*Tabella93822[Frequenza4])/(Tabella33317[Boltzmann k]*Tabella83721[[#This Row],[Temperatura]])))</f>
        <v>0.33790837321757161</v>
      </c>
      <c r="F31" s="22" cm="1">
        <f t="array" ref="F31">EXP(-(Tabella33317[Planck h]*Tabella93822[Frequenza5])/(Tabella33317[Boltzmann k]*2*Tabella83721[[#This Row],[Temperatura]]))/(1-EXP(-(Tabella33317[Planck h]*Tabella93822[Frequenza5])/(Tabella33317[Boltzmann k]*Tabella83721[[#This Row],[Temperatura]])))</f>
        <v>0.31146239181240654</v>
      </c>
      <c r="G31" s="22" cm="1">
        <f t="array" ref="G31">EXP(-(Tabella33317[Planck h]*Tabella93822[Frequenza6])/(Tabella33317[Boltzmann k]*2*Tabella83721[[#This Row],[Temperatura]]))/(1-EXP(-(Tabella33317[Planck h]*Tabella93822[Frequenza6])/(Tabella33317[Boltzmann k]*Tabella83721[[#This Row],[Temperatura]])))</f>
        <v>0.31126690329943146</v>
      </c>
      <c r="H31" s="24">
        <f>PRODUCT(Tabella83721[[#This Row],[Qvib1]:[Qvib6]])</f>
        <v>6.5078240278748228E-2</v>
      </c>
    </row>
    <row r="32" spans="1:8" x14ac:dyDescent="0.25">
      <c r="A32" s="7">
        <v>2000</v>
      </c>
      <c r="B32" s="22" cm="1">
        <f t="array" ref="B32">EXP(-(Tabella33317[Planck h]*Tabella93822[Frequenza1])/(Tabella33317[Boltzmann k]*2*Tabella83721[[#This Row],[Temperatura]]))/(1-EXP(-(Tabella33317[Planck h]*Tabella93822[Frequenza1])/(Tabella33317[Boltzmann k]*Tabella83721[[#This Row],[Temperatura]])))</f>
        <v>2.6311743038858704</v>
      </c>
      <c r="C32" s="22" cm="1">
        <f t="array" ref="C32">EXP(-(Tabella33317[Planck h]*Tabella93822[Frequenza2])/(Tabella33317[Boltzmann k]*2*Tabella83721[[#This Row],[Temperatura]]))/(1-EXP(-(Tabella33317[Planck h]*Tabella93822[Frequenza2])/(Tabella33317[Boltzmann k]*Tabella83721[[#This Row],[Temperatura]])))</f>
        <v>0.94327555527055407</v>
      </c>
      <c r="D32" s="22" cm="1">
        <f t="array" ref="D32">EXP(-(Tabella33317[Planck h]*Tabella93822[Frequenza3])/(Tabella33317[Boltzmann k]*2*Tabella83721[[#This Row],[Temperatura]]))/(1-EXP(-(Tabella33317[Planck h]*Tabella93822[Frequenza3])/(Tabella33317[Boltzmann k]*Tabella83721[[#This Row],[Temperatura]])))</f>
        <v>0.94272163733938352</v>
      </c>
      <c r="E32" s="22" cm="1">
        <f t="array" ref="E32">EXP(-(Tabella33317[Planck h]*Tabella93822[Frequenza4])/(Tabella33317[Boltzmann k]*2*Tabella83721[[#This Row],[Temperatura]]))/(1-EXP(-(Tabella33317[Planck h]*Tabella93822[Frequenza4])/(Tabella33317[Boltzmann k]*Tabella83721[[#This Row],[Temperatura]])))</f>
        <v>0.36322845877679605</v>
      </c>
      <c r="F32" s="22" cm="1">
        <f t="array" ref="F32">EXP(-(Tabella33317[Planck h]*Tabella93822[Frequenza5])/(Tabella33317[Boltzmann k]*2*Tabella83721[[#This Row],[Temperatura]]))/(1-EXP(-(Tabella33317[Planck h]*Tabella93822[Frequenza5])/(Tabella33317[Boltzmann k]*Tabella83721[[#This Row],[Temperatura]])))</f>
        <v>0.3355658853816636</v>
      </c>
      <c r="G32" s="22" cm="1">
        <f t="array" ref="G32">EXP(-(Tabella33317[Planck h]*Tabella93822[Frequenza6])/(Tabella33317[Boltzmann k]*2*Tabella83721[[#This Row],[Temperatura]]))/(1-EXP(-(Tabella33317[Planck h]*Tabella93822[Frequenza6])/(Tabella33317[Boltzmann k]*Tabella83721[[#This Row],[Temperatura]])))</f>
        <v>0.33536135195736266</v>
      </c>
      <c r="H32" s="24">
        <f>PRODUCT(Tabella83721[[#This Row],[Qvib1]:[Qvib6]])</f>
        <v>9.5640614249195954E-2</v>
      </c>
    </row>
    <row r="33" spans="1:14" x14ac:dyDescent="0.25">
      <c r="A33" s="25" t="s">
        <v>37</v>
      </c>
      <c r="B33" s="26">
        <f>B32-B15</f>
        <v>2.3252863743236807</v>
      </c>
      <c r="C33" s="26">
        <f t="shared" ref="C33:G33" si="0">C32-C15</f>
        <v>0.91010841125631259</v>
      </c>
      <c r="D33" s="26">
        <f t="shared" si="0"/>
        <v>0.90961579168557827</v>
      </c>
      <c r="E33" s="26">
        <f t="shared" si="0"/>
        <v>0.36269794092563151</v>
      </c>
      <c r="F33" s="26">
        <f t="shared" si="0"/>
        <v>0.33522271770043882</v>
      </c>
      <c r="G33" s="26">
        <f t="shared" si="0"/>
        <v>0.33501934780666387</v>
      </c>
      <c r="H33" s="26"/>
      <c r="I33" s="26"/>
      <c r="J33" s="26"/>
      <c r="K33" s="26"/>
    </row>
    <row r="35" spans="1:14" x14ac:dyDescent="0.25">
      <c r="B35" s="2"/>
      <c r="G35" s="22"/>
      <c r="H35" s="22"/>
      <c r="I35" s="22"/>
      <c r="J35" s="22"/>
      <c r="K35" s="22"/>
      <c r="L35" s="22"/>
      <c r="M35" s="22"/>
    </row>
    <row r="36" spans="1:14" x14ac:dyDescent="0.25">
      <c r="B36" s="3"/>
    </row>
    <row r="37" spans="1:14" x14ac:dyDescent="0.25">
      <c r="A37" s="7" t="s">
        <v>3</v>
      </c>
      <c r="B37" s="7" t="s">
        <v>23</v>
      </c>
      <c r="C37" s="7" t="s">
        <v>4</v>
      </c>
      <c r="D37" s="7" t="s">
        <v>5</v>
      </c>
      <c r="E37" s="7" t="s">
        <v>6</v>
      </c>
      <c r="F37" s="7" t="s">
        <v>7</v>
      </c>
      <c r="G37" s="7" t="s">
        <v>22</v>
      </c>
      <c r="H37" s="22"/>
      <c r="I37" s="22"/>
      <c r="J37" s="22"/>
      <c r="K37" s="22"/>
      <c r="L37" s="22"/>
      <c r="M37" s="22"/>
      <c r="N37" s="22"/>
    </row>
    <row r="38" spans="1:14" x14ac:dyDescent="0.25">
      <c r="A38" s="7">
        <v>298.14999999999998</v>
      </c>
      <c r="B38" s="22" cm="1">
        <f t="array" ref="B38">(Tabella33317[Boltzmann k]*Tabella53519[[#This Row],[Temperatura]])/101325</f>
        <v>4.0625758633111278E-26</v>
      </c>
      <c r="C38" s="22" cm="1">
        <f t="array" ref="C38">POWER((2*Tabella33317[Pi Greco]*Tabella33317[Massa '[kg']]*Tabella33317[Boltzmann k]*Tabella53519[[#This Row],[Temperatura]])/(POWER(Tabella33317[Planck h],2)),1.5)*Tabella53519[[#This Row],[Volume]]</f>
        <v>2287697.3170739193</v>
      </c>
      <c r="D38" s="22">
        <f t="shared" ref="D38:D55" si="1">H15</f>
        <v>2.0912832611117471E-14</v>
      </c>
      <c r="E38" s="22" cm="1">
        <f t="array" ref="E38">((SQRT(PI())/Tabella63620[Simmetria]))*(SQRT(POWER(Tabella53519[[#This Row],[Temperatura]],3)/PRODUCT($B$7,$C$7,$D$7)))</f>
        <v>254.78907202511445</v>
      </c>
      <c r="F38" s="7" cm="1">
        <f t="array" ref="F38">Tabella63620[Gel]*EXP(0)</f>
        <v>2</v>
      </c>
      <c r="G38" s="26">
        <f>PRODUCT(Tabella53519[[#This Row],[Qtrasl]:[Qel]])</f>
        <v>2.4379355309181733E-5</v>
      </c>
      <c r="H38" s="22"/>
      <c r="I38" s="22"/>
      <c r="J38" s="22"/>
      <c r="K38" s="22"/>
      <c r="L38" s="22"/>
      <c r="M38" s="22"/>
      <c r="N38" s="22"/>
    </row>
    <row r="39" spans="1:14" x14ac:dyDescent="0.25">
      <c r="A39" s="7">
        <v>400</v>
      </c>
      <c r="B39" s="22" cm="1">
        <f t="array" ref="B39">(Tabella33317[Boltzmann k]*Tabella53519[[#This Row],[Temperatura]])/101325</f>
        <v>5.4503784850727862E-26</v>
      </c>
      <c r="C39" s="22" cm="1">
        <f t="array" ref="C39">POWER((2*Tabella33317[Pi Greco]*Tabella33317[Massa '[kg']]*Tabella33317[Boltzmann k]*Tabella53519[[#This Row],[Temperatura]])/(POWER(Tabella33317[Planck h],2)),1.5)*Tabella53519[[#This Row],[Volume]]</f>
        <v>4769375.3961585872</v>
      </c>
      <c r="D39" s="22">
        <f t="shared" si="1"/>
        <v>7.1243918048648887E-11</v>
      </c>
      <c r="E39" s="22" cm="1">
        <f t="array" ref="E39">((SQRT(PI())/Tabella63620[Simmetria]))*(SQRT(POWER(Tabella53519[[#This Row],[Temperatura]],3)/PRODUCT($B$7,$C$7,$D$7)))</f>
        <v>395.93014003755241</v>
      </c>
      <c r="F39" s="7" cm="1">
        <f t="array" ref="F39">Tabella63620[Gel]*EXP(0)</f>
        <v>2</v>
      </c>
      <c r="G39" s="26">
        <f>PRODUCT(Tabella53519[[#This Row],[Qtrasl]:[Qel]])</f>
        <v>0.26906540468265</v>
      </c>
      <c r="H39" s="22"/>
      <c r="I39" s="22"/>
      <c r="J39" s="22"/>
      <c r="K39" s="22"/>
      <c r="L39" s="22"/>
      <c r="M39" s="22"/>
      <c r="N39" s="22"/>
    </row>
    <row r="40" spans="1:14" x14ac:dyDescent="0.25">
      <c r="A40" s="7">
        <v>500</v>
      </c>
      <c r="B40" s="22" cm="1">
        <f t="array" ref="B40">(Tabella33317[Boltzmann k]*Tabella53519[[#This Row],[Temperatura]])/101325</f>
        <v>6.8129731063409828E-26</v>
      </c>
      <c r="C40" s="22" cm="1">
        <f t="array" ref="C40">POWER((2*Tabella33317[Pi Greco]*Tabella33317[Massa '[kg']]*Tabella33317[Boltzmann k]*Tabella53519[[#This Row],[Temperatura]])/(POWER(Tabella33317[Planck h],2)),1.5)*Tabella53519[[#This Row],[Volume]]</f>
        <v>8331755.9343950404</v>
      </c>
      <c r="D40" s="22">
        <f t="shared" si="1"/>
        <v>8.796613532572634E-9</v>
      </c>
      <c r="E40" s="22" cm="1">
        <f t="array" ref="E40">((SQRT(PI())/Tabella63620[Simmetria]))*(SQRT(POWER(Tabella53519[[#This Row],[Temperatura]],3)/PRODUCT($B$7,$C$7,$D$7)))</f>
        <v>553.32919216561152</v>
      </c>
      <c r="F40" s="7" cm="1">
        <f t="array" ref="F40">Tabella63620[Gel]*EXP(0)</f>
        <v>2</v>
      </c>
      <c r="G40" s="26">
        <f>PRODUCT(Tabella53519[[#This Row],[Qtrasl]:[Qel]])</f>
        <v>81.108361926924957</v>
      </c>
      <c r="H40" s="22"/>
      <c r="I40" s="22"/>
      <c r="J40" s="22"/>
      <c r="K40" s="22"/>
      <c r="L40" s="22"/>
      <c r="M40" s="22"/>
      <c r="N40" s="22"/>
    </row>
    <row r="41" spans="1:14" x14ac:dyDescent="0.25">
      <c r="A41" s="7">
        <v>600</v>
      </c>
      <c r="B41" s="22" cm="1">
        <f t="array" ref="B41">(Tabella33317[Boltzmann k]*Tabella53519[[#This Row],[Temperatura]])/101325</f>
        <v>8.1755677276091782E-26</v>
      </c>
      <c r="C41" s="22" cm="1">
        <f t="array" ref="C41">POWER((2*Tabella33317[Pi Greco]*Tabella33317[Massa '[kg']]*Tabella33317[Boltzmann k]*Tabella53519[[#This Row],[Temperatura]])/(POWER(Tabella33317[Planck h],2)),1.5)*Tabella53519[[#This Row],[Volume]]</f>
        <v>13142853.126419445</v>
      </c>
      <c r="D41" s="22">
        <f t="shared" si="1"/>
        <v>2.2881732798455465E-7</v>
      </c>
      <c r="E41" s="22" cm="1">
        <f t="array" ref="E41">((SQRT(PI())/Tabella63620[Simmetria]))*(SQRT(POWER(Tabella53519[[#This Row],[Temperatura]],3)/PRODUCT($B$7,$C$7,$D$7)))</f>
        <v>727.37011266051888</v>
      </c>
      <c r="F41" s="7" cm="1">
        <f t="array" ref="F41">Tabella63620[Gel]*EXP(0)</f>
        <v>2</v>
      </c>
      <c r="G41" s="26">
        <f>PRODUCT(Tabella53519[[#This Row],[Qtrasl]:[Qel]])</f>
        <v>4374.8585140213045</v>
      </c>
      <c r="H41" s="22"/>
      <c r="I41" s="22"/>
      <c r="J41" s="22"/>
      <c r="K41" s="22"/>
      <c r="L41" s="22"/>
      <c r="M41" s="22"/>
      <c r="N41" s="22"/>
    </row>
    <row r="42" spans="1:14" x14ac:dyDescent="0.25">
      <c r="A42" s="7">
        <v>700</v>
      </c>
      <c r="B42" s="22" cm="1">
        <f t="array" ref="B42">(Tabella33317[Boltzmann k]*Tabella53519[[#This Row],[Temperatura]])/101325</f>
        <v>9.5381623488773759E-26</v>
      </c>
      <c r="C42" s="22" cm="1">
        <f t="array" ref="C42">POWER((2*Tabella33317[Pi Greco]*Tabella33317[Massa '[kg']]*Tabella33317[Boltzmann k]*Tabella53519[[#This Row],[Temperatura]])/(POWER(Tabella33317[Planck h],2)),1.5)*Tabella53519[[#This Row],[Volume]]</f>
        <v>19322202.47374839</v>
      </c>
      <c r="D42" s="22">
        <f t="shared" si="1"/>
        <v>2.4477131044616973E-6</v>
      </c>
      <c r="E42" s="22" cm="1">
        <f t="array" ref="E42">((SQRT(PI())/Tabella63620[Simmetria]))*(SQRT(POWER(Tabella53519[[#This Row],[Temperatura]],3)/PRODUCT($B$7,$C$7,$D$7)))</f>
        <v>916.59110120754849</v>
      </c>
      <c r="F42" s="7" cm="1">
        <f t="array" ref="F42">Tabella63620[Gel]*EXP(0)</f>
        <v>2</v>
      </c>
      <c r="G42" s="26">
        <f>PRODUCT(Tabella53519[[#This Row],[Qtrasl]:[Qel]])</f>
        <v>86700.733935525874</v>
      </c>
      <c r="H42" s="22"/>
      <c r="I42" s="22"/>
      <c r="J42" s="22"/>
      <c r="K42" s="22"/>
      <c r="L42" s="22"/>
      <c r="M42" s="22"/>
      <c r="N42" s="22"/>
    </row>
    <row r="43" spans="1:14" x14ac:dyDescent="0.25">
      <c r="A43" s="7">
        <v>800</v>
      </c>
      <c r="B43" s="22" cm="1">
        <f t="array" ref="B43">(Tabella33317[Boltzmann k]*Tabella53519[[#This Row],[Temperatura]])/101325</f>
        <v>1.0900756970145572E-25</v>
      </c>
      <c r="C43" s="22" cm="1">
        <f t="array" ref="C43">POWER((2*Tabella33317[Pi Greco]*Tabella33317[Massa '[kg']]*Tabella33317[Boltzmann k]*Tabella53519[[#This Row],[Temperatura]])/(POWER(Tabella33317[Planck h],2)),1.5)*Tabella53519[[#This Row],[Volume]]</f>
        <v>26979661.477184188</v>
      </c>
      <c r="D43" s="22">
        <f t="shared" si="1"/>
        <v>1.503471538089265E-5</v>
      </c>
      <c r="E43" s="22" cm="1">
        <f t="array" ref="E43">((SQRT(PI())/Tabella63620[Simmetria]))*(SQRT(POWER(Tabella53519[[#This Row],[Temperatura]],3)/PRODUCT($B$7,$C$7,$D$7)))</f>
        <v>1119.8595475867708</v>
      </c>
      <c r="F43" s="7" cm="1">
        <f t="array" ref="F43">Tabella63620[Gel]*EXP(0)</f>
        <v>2</v>
      </c>
      <c r="G43" s="26">
        <f>PRODUCT(Tabella53519[[#This Row],[Qtrasl]:[Qel]])</f>
        <v>908500.68644141848</v>
      </c>
      <c r="H43" s="22"/>
      <c r="I43" s="22"/>
      <c r="J43" s="22"/>
      <c r="K43" s="22"/>
      <c r="L43" s="22"/>
      <c r="M43" s="22"/>
      <c r="N43" s="22"/>
    </row>
    <row r="44" spans="1:14" x14ac:dyDescent="0.25">
      <c r="A44" s="7">
        <v>900</v>
      </c>
      <c r="B44" s="22" cm="1">
        <f t="array" ref="B44">(Tabella33317[Boltzmann k]*Tabella53519[[#This Row],[Temperatura]])/101325</f>
        <v>1.2263351591413768E-25</v>
      </c>
      <c r="C44" s="22" cm="1">
        <f t="array" ref="C44">POWER((2*Tabella33317[Pi Greco]*Tabella33317[Massa '[kg']]*Tabella33317[Boltzmann k]*Tabella53519[[#This Row],[Temperatura]])/(POWER(Tabella33317[Planck h],2)),1.5)*Tabella53519[[#This Row],[Volume]]</f>
        <v>36217444.414579332</v>
      </c>
      <c r="D44" s="22">
        <f t="shared" si="1"/>
        <v>6.380991627078838E-5</v>
      </c>
      <c r="E44" s="22" cm="1">
        <f t="array" ref="E44">((SQRT(PI())/Tabella63620[Simmetria]))*(SQRT(POWER(Tabella53519[[#This Row],[Temperatura]],3)/PRODUCT($B$7,$C$7,$D$7)))</f>
        <v>1336.2642226267394</v>
      </c>
      <c r="F44" s="7" cm="1">
        <f t="array" ref="F44">Tabella63620[Gel]*EXP(0)</f>
        <v>2</v>
      </c>
      <c r="G44" s="26">
        <f>PRODUCT(Tabella53519[[#This Row],[Qtrasl]:[Qel]])</f>
        <v>6176299.0134816077</v>
      </c>
      <c r="H44" s="22"/>
      <c r="I44" s="22"/>
      <c r="J44" s="22"/>
      <c r="K44" s="22"/>
      <c r="L44" s="22"/>
      <c r="M44" s="22"/>
      <c r="N44" s="22"/>
    </row>
    <row r="45" spans="1:14" x14ac:dyDescent="0.25">
      <c r="A45" s="7">
        <v>1000</v>
      </c>
      <c r="B45" s="22" cm="1">
        <f t="array" ref="B45">(Tabella33317[Boltzmann k]*Tabella53519[[#This Row],[Temperatura]])/101325</f>
        <v>1.3625946212681966E-25</v>
      </c>
      <c r="C45" s="22" cm="1">
        <f t="array" ref="C45">POWER((2*Tabella33317[Pi Greco]*Tabella33317[Massa '[kg']]*Tabella33317[Boltzmann k]*Tabella53519[[#This Row],[Temperatura]])/(POWER(Tabella33317[Planck h],2)),1.5)*Tabella53519[[#This Row],[Volume]]</f>
        <v>47131528.963216074</v>
      </c>
      <c r="D45" s="22">
        <f t="shared" si="1"/>
        <v>2.0906854399994668E-4</v>
      </c>
      <c r="E45" s="22" cm="1">
        <f t="array" ref="E45">((SQRT(PI())/Tabella63620[Simmetria]))*(SQRT(POWER(Tabella53519[[#This Row],[Temperatura]],3)/PRODUCT($B$7,$C$7,$D$7)))</f>
        <v>1565.0512960351125</v>
      </c>
      <c r="F45" s="7" cm="1">
        <f t="array" ref="F45">Tabella63620[Gel]*EXP(0)</f>
        <v>2</v>
      </c>
      <c r="G45" s="26">
        <f>PRODUCT(Tabella53519[[#This Row],[Qtrasl]:[Qel]])</f>
        <v>30843154.941828977</v>
      </c>
      <c r="H45" s="22"/>
      <c r="I45" s="22"/>
      <c r="J45" s="22"/>
      <c r="K45" s="22"/>
      <c r="L45" s="22"/>
      <c r="M45" s="22"/>
      <c r="N45" s="22"/>
    </row>
    <row r="46" spans="1:14" x14ac:dyDescent="0.25">
      <c r="A46" s="7">
        <v>1100</v>
      </c>
      <c r="B46" s="22" cm="1">
        <f t="array" ref="B46">(Tabella33317[Boltzmann k]*Tabella53519[[#This Row],[Temperatura]])/101325</f>
        <v>1.4988540833950161E-25</v>
      </c>
      <c r="C46" s="22" cm="1">
        <f t="array" ref="C46">POWER((2*Tabella33317[Pi Greco]*Tabella33317[Massa '[kg']]*Tabella33317[Boltzmann k]*Tabella53519[[#This Row],[Temperatura]])/(POWER(Tabella33317[Planck h],2)),1.5)*Tabella53519[[#This Row],[Volume]]</f>
        <v>59812677.17133417</v>
      </c>
      <c r="D46" s="22">
        <f t="shared" si="1"/>
        <v>5.6737603754868483E-4</v>
      </c>
      <c r="E46" s="22" cm="1">
        <f t="array" ref="E46">((SQRT(PI())/Tabella63620[Simmetria]))*(SQRT(POWER(Tabella53519[[#This Row],[Temperatura]],3)/PRODUCT($B$7,$C$7,$D$7)))</f>
        <v>1805.5836118339682</v>
      </c>
      <c r="F46" s="7" cm="1">
        <f t="array" ref="F46">Tabella63620[Gel]*EXP(0)</f>
        <v>2</v>
      </c>
      <c r="G46" s="26">
        <f>PRODUCT(Tabella53519[[#This Row],[Qtrasl]:[Qel]])</f>
        <v>122549581.19377512</v>
      </c>
      <c r="H46" s="22"/>
      <c r="I46" s="22"/>
      <c r="J46" s="22"/>
      <c r="K46" s="22"/>
      <c r="L46" s="22"/>
      <c r="M46" s="22"/>
      <c r="N46" s="22"/>
    </row>
    <row r="47" spans="1:14" x14ac:dyDescent="0.25">
      <c r="A47" s="7">
        <v>1200</v>
      </c>
      <c r="B47" s="22" cm="1">
        <f t="array" ref="B47">(Tabella33317[Boltzmann k]*Tabella53519[[#This Row],[Temperatura]])/101325</f>
        <v>1.6351135455218356E-25</v>
      </c>
      <c r="C47" s="22" cm="1">
        <f t="array" ref="C47">POWER((2*Tabella33317[Pi Greco]*Tabella33317[Massa '[kg']]*Tabella33317[Boltzmann k]*Tabella53519[[#This Row],[Temperatura]])/(POWER(Tabella33317[Planck h],2)),1.5)*Tabella53519[[#This Row],[Volume]]</f>
        <v>74347204.558640271</v>
      </c>
      <c r="D47" s="22">
        <f t="shared" si="1"/>
        <v>1.3364885831185034E-3</v>
      </c>
      <c r="E47" s="22" cm="1">
        <f t="array" ref="E47">((SQRT(PI())/Tabella63620[Simmetria]))*(SQRT(POWER(Tabella53519[[#This Row],[Temperatura]],3)/PRODUCT($B$7,$C$7,$D$7)))</f>
        <v>2057.3133563787042</v>
      </c>
      <c r="F47" s="7" cm="1">
        <f t="array" ref="F47">Tabella63620[Gel]*EXP(0)</f>
        <v>2</v>
      </c>
      <c r="G47" s="26">
        <f>PRODUCT(Tabella53519[[#This Row],[Qtrasl]:[Qel]])</f>
        <v>408846550.79219842</v>
      </c>
      <c r="H47" s="22"/>
      <c r="I47" s="22"/>
      <c r="J47" s="22"/>
      <c r="K47" s="22"/>
      <c r="L47" s="22"/>
      <c r="M47" s="22"/>
      <c r="N47" s="22"/>
    </row>
    <row r="48" spans="1:14" x14ac:dyDescent="0.25">
      <c r="A48" s="7">
        <v>1300</v>
      </c>
      <c r="B48" s="22" cm="1">
        <f t="array" ref="B48">(Tabella33317[Boltzmann k]*Tabella53519[[#This Row],[Temperatura]])/101325</f>
        <v>1.7713730076486554E-25</v>
      </c>
      <c r="C48" s="22" cm="1">
        <f t="array" ref="C48">POWER((2*Tabella33317[Pi Greco]*Tabella33317[Massa '[kg']]*Tabella33317[Boltzmann k]*Tabella53519[[#This Row],[Temperatura]])/(POWER(Tabella33317[Planck h],2)),1.5)*Tabella53519[[#This Row],[Volume]]</f>
        <v>90817576.710339189</v>
      </c>
      <c r="D48" s="22">
        <f t="shared" si="1"/>
        <v>2.8223152885623794E-3</v>
      </c>
      <c r="E48" s="22" cm="1">
        <f t="array" ref="E48">((SQRT(PI())/Tabella63620[Simmetria]))*(SQRT(POWER(Tabella53519[[#This Row],[Temperatura]],3)/PRODUCT($B$7,$C$7,$D$7)))</f>
        <v>2319.762934786429</v>
      </c>
      <c r="F48" s="7" cm="1">
        <f t="array" ref="F48">Tabella63620[Gel]*EXP(0)</f>
        <v>2</v>
      </c>
      <c r="G48" s="26">
        <f>PRODUCT(Tabella53519[[#This Row],[Qtrasl]:[Qel]])</f>
        <v>1189183948.2833292</v>
      </c>
      <c r="H48" s="22"/>
      <c r="I48" s="22"/>
      <c r="J48" s="22"/>
      <c r="K48" s="22"/>
      <c r="L48" s="22"/>
      <c r="M48" s="22"/>
      <c r="N48" s="22"/>
    </row>
    <row r="49" spans="1:14" x14ac:dyDescent="0.25">
      <c r="A49" s="7">
        <v>1400</v>
      </c>
      <c r="B49" s="22" cm="1">
        <f t="array" ref="B49">(Tabella33317[Boltzmann k]*Tabella53519[[#This Row],[Temperatura]])/101325</f>
        <v>1.9076324697754752E-25</v>
      </c>
      <c r="C49" s="22" cm="1">
        <f t="array" ref="C49">POWER((2*Tabella33317[Pi Greco]*Tabella33317[Massa '[kg']]*Tabella33317[Boltzmann k]*Tabella53519[[#This Row],[Temperatura]])/(POWER(Tabella33317[Planck h],2)),1.5)*Tabella53519[[#This Row],[Volume]]</f>
        <v>109302883.17317605</v>
      </c>
      <c r="D49" s="22">
        <f t="shared" si="1"/>
        <v>5.4674676145643189E-3</v>
      </c>
      <c r="E49" s="22" cm="1">
        <f t="array" ref="E49">((SQRT(PI())/Tabella63620[Simmetria]))*(SQRT(POWER(Tabella53519[[#This Row],[Temperatura]],3)/PRODUCT($B$7,$C$7,$D$7)))</f>
        <v>2592.5111329564106</v>
      </c>
      <c r="F49" s="7" cm="1">
        <f t="array" ref="F49">Tabella63620[Gel]*EXP(0)</f>
        <v>2</v>
      </c>
      <c r="G49" s="26">
        <f>PRODUCT(Tabella53519[[#This Row],[Qtrasl]:[Qel]])</f>
        <v>3098621021.147469</v>
      </c>
      <c r="H49" s="22"/>
      <c r="I49" s="22"/>
      <c r="J49" s="22"/>
      <c r="K49" s="22"/>
      <c r="L49" s="22"/>
      <c r="M49" s="22"/>
      <c r="N49" s="22"/>
    </row>
    <row r="50" spans="1:14" x14ac:dyDescent="0.25">
      <c r="A50" s="7">
        <v>1500</v>
      </c>
      <c r="B50" s="22" cm="1">
        <f t="array" ref="B50">(Tabella33317[Boltzmann k]*Tabella53519[[#This Row],[Temperatura]])/101325</f>
        <v>2.0438919319022949E-25</v>
      </c>
      <c r="C50" s="22" cm="1">
        <f t="array" ref="C50">POWER((2*Tabella33317[Pi Greco]*Tabella33317[Massa '[kg']]*Tabella33317[Boltzmann k]*Tabella53519[[#This Row],[Temperatura]])/(POWER(Tabella33317[Planck h],2)),1.5)*Tabella53519[[#This Row],[Volume]]</f>
        <v>129879221.35172099</v>
      </c>
      <c r="D50" s="22">
        <f t="shared" si="1"/>
        <v>9.8813403810241278E-3</v>
      </c>
      <c r="E50" s="22" cm="1">
        <f t="array" ref="E50">((SQRT(PI())/Tabella63620[Simmetria]))*(SQRT(POWER(Tabella53519[[#This Row],[Temperatura]],3)/PRODUCT($B$7,$C$7,$D$7)))</f>
        <v>2875.1828224256456</v>
      </c>
      <c r="F50" s="7" cm="1">
        <f t="array" ref="F50">Tabella63620[Gel]*EXP(0)</f>
        <v>2</v>
      </c>
      <c r="G50" s="26">
        <f>PRODUCT(Tabella53519[[#This Row],[Qtrasl]:[Qel]])</f>
        <v>7379908830.5224981</v>
      </c>
      <c r="H50" s="22"/>
      <c r="I50" s="22"/>
      <c r="J50" s="22"/>
      <c r="K50" s="22"/>
      <c r="L50" s="22"/>
      <c r="M50" s="22"/>
      <c r="N50" s="22"/>
    </row>
    <row r="51" spans="1:14" x14ac:dyDescent="0.25">
      <c r="A51" s="7">
        <v>1600</v>
      </c>
      <c r="B51" s="22" cm="1">
        <f t="array" ref="B51">(Tabella33317[Boltzmann k]*Tabella53519[[#This Row],[Temperatura]])/101325</f>
        <v>2.1801513940291145E-25</v>
      </c>
      <c r="C51" s="22" cm="1">
        <f t="array" ref="C51">POWER((2*Tabella33317[Pi Greco]*Tabella33317[Massa '[kg']]*Tabella33317[Boltzmann k]*Tabella53519[[#This Row],[Temperatura]])/(POWER(Tabella33317[Planck h],2)),1.5)*Tabella53519[[#This Row],[Volume]]</f>
        <v>152620012.67707348</v>
      </c>
      <c r="D51" s="22">
        <f t="shared" si="1"/>
        <v>1.6871844007961812E-2</v>
      </c>
      <c r="E51" s="22" cm="1">
        <f t="array" ref="E51">((SQRT(PI())/Tabella63620[Simmetria]))*(SQRT(POWER(Tabella53519[[#This Row],[Temperatura]],3)/PRODUCT($B$7,$C$7,$D$7)))</f>
        <v>3167.4411203004192</v>
      </c>
      <c r="F51" s="7" cm="1">
        <f t="array" ref="F51">Tabella63620[Gel]*EXP(0)</f>
        <v>2</v>
      </c>
      <c r="G51" s="26">
        <f>PRODUCT(Tabella53519[[#This Row],[Qtrasl]:[Qel]])</f>
        <v>16312201700.601099</v>
      </c>
      <c r="H51" s="22"/>
      <c r="I51" s="22"/>
      <c r="J51" s="22"/>
      <c r="K51" s="22"/>
      <c r="L51" s="22"/>
      <c r="M51" s="22"/>
      <c r="N51" s="22"/>
    </row>
    <row r="52" spans="1:14" x14ac:dyDescent="0.25">
      <c r="A52" s="7">
        <v>1700</v>
      </c>
      <c r="B52" s="22" cm="1">
        <f t="array" ref="B52">(Tabella33317[Boltzmann k]*Tabella53519[[#This Row],[Temperatura]])/101325</f>
        <v>2.316410856155934E-25</v>
      </c>
      <c r="C52" s="22" cm="1">
        <f t="array" ref="C52">POWER((2*Tabella33317[Pi Greco]*Tabella33317[Massa '[kg']]*Tabella33317[Boltzmann k]*Tabella53519[[#This Row],[Temperatura]])/(POWER(Tabella33317[Planck h],2)),1.5)*Tabella53519[[#This Row],[Volume]]</f>
        <v>177596266.69321087</v>
      </c>
      <c r="D52" s="22">
        <f t="shared" si="1"/>
        <v>2.7478949668165786E-2</v>
      </c>
      <c r="E52" s="22" cm="1">
        <f t="array" ref="E52">((SQRT(PI())/Tabella63620[Simmetria]))*(SQRT(POWER(Tabella53519[[#This Row],[Temperatura]],3)/PRODUCT($B$7,$C$7,$D$7)))</f>
        <v>3468.9812989483939</v>
      </c>
      <c r="F52" s="7" cm="1">
        <f t="array" ref="F52">Tabella63620[Gel]*EXP(0)</f>
        <v>2</v>
      </c>
      <c r="G52" s="26">
        <f>PRODUCT(Tabella53519[[#This Row],[Qtrasl]:[Qel]])</f>
        <v>33858359737.641888</v>
      </c>
      <c r="H52" s="22"/>
      <c r="I52" s="22"/>
      <c r="J52" s="22"/>
      <c r="K52" s="22"/>
      <c r="L52" s="22"/>
      <c r="M52" s="22"/>
      <c r="N52" s="22"/>
    </row>
    <row r="53" spans="1:14" x14ac:dyDescent="0.25">
      <c r="A53" s="7">
        <v>1800</v>
      </c>
      <c r="B53" s="22" cm="1">
        <f t="array" ref="B53">(Tabella33317[Boltzmann k]*Tabella53519[[#This Row],[Temperatura]])/101325</f>
        <v>2.4526703182827536E-25</v>
      </c>
      <c r="C53" s="22" cm="1">
        <f t="array" ref="C53">POWER((2*Tabella33317[Pi Greco]*Tabella33317[Massa '[kg']]*Tabella33317[Boltzmann k]*Tabella53519[[#This Row],[Temperatura]])/(POWER(Tabella33317[Planck h],2)),1.5)*Tabella53519[[#This Row],[Volume]]</f>
        <v>204876804.34236774</v>
      </c>
      <c r="D53" s="22">
        <f t="shared" si="1"/>
        <v>4.3010192056834554E-2</v>
      </c>
      <c r="E53" s="22" cm="1">
        <f t="array" ref="E53">((SQRT(PI())/Tabella63620[Simmetria]))*(SQRT(POWER(Tabella53519[[#This Row],[Temperatura]],3)/PRODUCT($B$7,$C$7,$D$7)))</f>
        <v>3779.5259731053511</v>
      </c>
      <c r="F53" s="7" cm="1">
        <f t="array" ref="F53">Tabella63620[Gel]*EXP(0)</f>
        <v>2</v>
      </c>
      <c r="G53" s="26">
        <f>PRODUCT(Tabella53519[[#This Row],[Qtrasl]:[Qel]])</f>
        <v>66608783661.267235</v>
      </c>
      <c r="H53" s="22"/>
      <c r="I53" s="22"/>
      <c r="J53" s="22"/>
      <c r="K53" s="22"/>
      <c r="L53" s="22"/>
      <c r="M53" s="22"/>
      <c r="N53" s="22"/>
    </row>
    <row r="54" spans="1:14" x14ac:dyDescent="0.25">
      <c r="A54" s="7">
        <v>1900</v>
      </c>
      <c r="B54" s="22" cm="1">
        <f t="array" ref="B54">(Tabella33317[Boltzmann k]*Tabella53519[[#This Row],[Temperatura]])/101325</f>
        <v>2.5889297804095731E-25</v>
      </c>
      <c r="C54" s="22" cm="1">
        <f t="array" ref="C54">POWER((2*Tabella33317[Pi Greco]*Tabella33317[Massa '[kg']]*Tabella33317[Boltzmann k]*Tabella53519[[#This Row],[Temperatura]])/(POWER(Tabella33317[Planck h],2)),1.5)*Tabella53519[[#This Row],[Volume]]</f>
        <v>234528448.76921743</v>
      </c>
      <c r="D54" s="22">
        <f t="shared" si="1"/>
        <v>6.5078240278748228E-2</v>
      </c>
      <c r="E54" s="22" cm="1">
        <f t="array" ref="E54">((SQRT(PI())/Tabella63620[Simmetria]))*(SQRT(POWER(Tabella53519[[#This Row],[Temperatura]],3)/PRODUCT($B$7,$C$7,$D$7)))</f>
        <v>4098.8212391732959</v>
      </c>
      <c r="F54" s="7" cm="1">
        <f t="array" ref="F54">Tabella63620[Gel]*EXP(0)</f>
        <v>2</v>
      </c>
      <c r="G54" s="26">
        <f>PRODUCT(Tabella53519[[#This Row],[Qtrasl]:[Qel]])</f>
        <v>125118147535.11102</v>
      </c>
      <c r="H54" s="22"/>
      <c r="I54" s="22"/>
      <c r="J54" s="22"/>
      <c r="K54" s="22"/>
      <c r="L54" s="22"/>
      <c r="M54" s="22"/>
      <c r="N54" s="22"/>
    </row>
    <row r="55" spans="1:14" x14ac:dyDescent="0.25">
      <c r="A55" s="7">
        <v>2000</v>
      </c>
      <c r="B55" s="22" cm="1">
        <f t="array" ref="B55">(Tabella33317[Boltzmann k]*Tabella53519[[#This Row],[Temperatura]])/101325</f>
        <v>2.7251892425363931E-25</v>
      </c>
      <c r="C55" s="22" cm="1">
        <f t="array" ref="C55">POWER((2*Tabella33317[Pi Greco]*Tabella33317[Massa '[kg']]*Tabella33317[Boltzmann k]*Tabella53519[[#This Row],[Temperatura]])/(POWER(Tabella33317[Planck h],2)),1.5)*Tabella53519[[#This Row],[Volume]]</f>
        <v>266616189.90063903</v>
      </c>
      <c r="D55" s="22">
        <f t="shared" si="1"/>
        <v>9.5640614249195954E-2</v>
      </c>
      <c r="E55" s="22" cm="1">
        <f t="array" ref="E55">((SQRT(PI())/Tabella63620[Simmetria]))*(SQRT(POWER(Tabella53519[[#This Row],[Temperatura]],3)/PRODUCT($B$7,$C$7,$D$7)))</f>
        <v>4426.6335373248921</v>
      </c>
      <c r="F55" s="7" cm="1">
        <f t="array" ref="F55">Tabella63620[Gel]*EXP(0)</f>
        <v>2</v>
      </c>
      <c r="G55" s="26">
        <f>PRODUCT(Tabella53519[[#This Row],[Qtrasl]:[Qel]])</f>
        <v>225752433347.05508</v>
      </c>
      <c r="H55" s="22"/>
      <c r="I55" s="22"/>
      <c r="J55" s="22"/>
      <c r="K55" s="22"/>
      <c r="L55" s="26"/>
      <c r="M55" s="26"/>
      <c r="N55" s="26"/>
    </row>
    <row r="56" spans="1:14" x14ac:dyDescent="0.25">
      <c r="A56" s="27" t="s">
        <v>37</v>
      </c>
      <c r="B56" s="22"/>
      <c r="C56" s="22">
        <f>C55-C38</f>
        <v>264328492.58356512</v>
      </c>
      <c r="D56" s="22">
        <f>D55-D38</f>
        <v>9.5640614249175041E-2</v>
      </c>
      <c r="E56" s="22">
        <f>E55-E38</f>
        <v>4171.8444652997778</v>
      </c>
      <c r="H56" s="22"/>
      <c r="I56" s="22"/>
      <c r="J56" s="22"/>
      <c r="K56" s="22"/>
    </row>
    <row r="57" spans="1:14" x14ac:dyDescent="0.25">
      <c r="H57" s="22"/>
      <c r="I57" s="22"/>
      <c r="J57" s="22"/>
      <c r="K57" s="22"/>
    </row>
    <row r="58" spans="1:14" x14ac:dyDescent="0.25">
      <c r="H58" s="22"/>
      <c r="I58" s="22"/>
      <c r="J58" s="22"/>
      <c r="K58" s="22"/>
    </row>
    <row r="59" spans="1:14" x14ac:dyDescent="0.25">
      <c r="H59" s="22"/>
      <c r="I59" s="22"/>
      <c r="J59" s="22"/>
      <c r="K59" s="22"/>
    </row>
    <row r="60" spans="1:14" x14ac:dyDescent="0.25">
      <c r="H60" s="22"/>
      <c r="I60" s="22"/>
      <c r="J60" s="22"/>
      <c r="K60" s="22"/>
    </row>
    <row r="61" spans="1:14" x14ac:dyDescent="0.25">
      <c r="H61" s="22"/>
      <c r="I61" s="22"/>
      <c r="J61" s="22"/>
      <c r="K61" s="22"/>
    </row>
    <row r="62" spans="1:14" x14ac:dyDescent="0.25">
      <c r="H62" s="22"/>
      <c r="I62" s="22"/>
      <c r="J62" s="22"/>
      <c r="K62" s="22"/>
    </row>
    <row r="63" spans="1:14" x14ac:dyDescent="0.25">
      <c r="H63" s="22"/>
      <c r="I63" s="22"/>
      <c r="J63" s="22"/>
      <c r="K63" s="22"/>
    </row>
    <row r="64" spans="1:14" x14ac:dyDescent="0.25">
      <c r="H64" s="22"/>
      <c r="I64" s="22"/>
      <c r="J64" s="22"/>
      <c r="K64" s="22"/>
    </row>
    <row r="65" spans="1:24" x14ac:dyDescent="0.25">
      <c r="H65" s="22"/>
      <c r="I65" s="22"/>
      <c r="J65" s="22"/>
      <c r="K65" s="22"/>
    </row>
    <row r="66" spans="1:24" x14ac:dyDescent="0.25">
      <c r="H66" s="22"/>
      <c r="I66" s="22"/>
      <c r="J66" s="22"/>
      <c r="K66" s="22"/>
    </row>
    <row r="67" spans="1:24" x14ac:dyDescent="0.25">
      <c r="H67" s="22"/>
      <c r="I67" s="22"/>
      <c r="J67" s="22"/>
      <c r="K67" s="22"/>
    </row>
    <row r="68" spans="1:24" x14ac:dyDescent="0.25">
      <c r="H68" s="22"/>
      <c r="I68" s="22"/>
      <c r="J68" s="22"/>
      <c r="K68" s="22"/>
    </row>
    <row r="69" spans="1:24" x14ac:dyDescent="0.25">
      <c r="H69" s="22"/>
      <c r="I69" s="22"/>
      <c r="J69" s="22"/>
      <c r="K69" s="22"/>
    </row>
    <row r="70" spans="1:24" x14ac:dyDescent="0.25">
      <c r="H70" s="22"/>
      <c r="I70" s="22"/>
      <c r="J70" s="22"/>
      <c r="K70" s="22"/>
    </row>
    <row r="71" spans="1:24" x14ac:dyDescent="0.25">
      <c r="H71" s="22"/>
      <c r="I71" s="22"/>
      <c r="J71" s="22"/>
      <c r="K71" s="22"/>
    </row>
    <row r="72" spans="1:24" x14ac:dyDescent="0.25">
      <c r="H72" s="22"/>
      <c r="I72" s="22"/>
      <c r="J72" s="22"/>
      <c r="K72" s="22"/>
    </row>
    <row r="73" spans="1:24" x14ac:dyDescent="0.25">
      <c r="H73" s="22"/>
      <c r="I73" s="22"/>
      <c r="J73" s="22"/>
      <c r="K73" s="22"/>
    </row>
    <row r="74" spans="1:24" x14ac:dyDescent="0.25">
      <c r="H74" s="22"/>
      <c r="I74" s="22"/>
      <c r="J74" s="22"/>
      <c r="K74" s="22"/>
    </row>
    <row r="75" spans="1:24" x14ac:dyDescent="0.25">
      <c r="H75" s="22"/>
      <c r="I75" s="22"/>
      <c r="J75" s="22"/>
      <c r="K75" s="22"/>
    </row>
    <row r="76" spans="1:24" x14ac:dyDescent="0.25">
      <c r="H76" s="22"/>
      <c r="I76" s="22"/>
      <c r="J76" s="22"/>
      <c r="K76" s="22"/>
    </row>
    <row r="77" spans="1:24" x14ac:dyDescent="0.25">
      <c r="E77" s="22"/>
      <c r="H77" s="22"/>
      <c r="I77" s="22"/>
      <c r="J77" s="22"/>
      <c r="K77" s="22"/>
    </row>
    <row r="78" spans="1:24" x14ac:dyDescent="0.25">
      <c r="I78" s="22"/>
      <c r="J78" s="22"/>
      <c r="K78" s="22"/>
    </row>
    <row r="79" spans="1:24" x14ac:dyDescent="0.25">
      <c r="A79" s="22"/>
      <c r="B79" s="22"/>
      <c r="C79" s="22"/>
      <c r="D79" s="22"/>
      <c r="E79" s="22"/>
      <c r="H79" s="28"/>
      <c r="I79" s="22"/>
      <c r="J79" s="22"/>
      <c r="K79" s="22"/>
    </row>
    <row r="80" spans="1:24" x14ac:dyDescent="0.25">
      <c r="B80" s="22"/>
      <c r="C80" s="22"/>
      <c r="D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11" x14ac:dyDescent="0.25">
      <c r="B81" s="22"/>
      <c r="C81" s="22"/>
      <c r="D81" s="22"/>
      <c r="J81" s="22"/>
      <c r="K81" s="22"/>
    </row>
    <row r="82" spans="1:11" x14ac:dyDescent="0.25">
      <c r="B82" s="22"/>
      <c r="C82" s="22"/>
      <c r="D82" s="22"/>
      <c r="H82" s="28"/>
      <c r="J82" s="22"/>
      <c r="K82" s="22"/>
    </row>
    <row r="83" spans="1:11" x14ac:dyDescent="0.25">
      <c r="A83" s="22"/>
      <c r="B83" s="22"/>
      <c r="C83" s="22"/>
      <c r="D83" s="22"/>
      <c r="J83" s="22"/>
      <c r="K83" s="22"/>
    </row>
    <row r="84" spans="1:11" x14ac:dyDescent="0.25">
      <c r="A84" s="22"/>
      <c r="B84" s="22"/>
      <c r="C84" s="22"/>
      <c r="D84" s="22"/>
      <c r="H84" s="28"/>
      <c r="K84" s="22"/>
    </row>
    <row r="85" spans="1:11" x14ac:dyDescent="0.25">
      <c r="B85" s="22"/>
      <c r="C85" s="22"/>
      <c r="D85" s="22"/>
    </row>
    <row r="86" spans="1:11" x14ac:dyDescent="0.25">
      <c r="B86" s="22"/>
      <c r="C86" s="22"/>
      <c r="D86" s="22"/>
      <c r="F86" s="22"/>
      <c r="H86" s="28"/>
    </row>
    <row r="87" spans="1:11" x14ac:dyDescent="0.25">
      <c r="B87" s="22"/>
      <c r="C87" s="22"/>
      <c r="D87" s="22"/>
      <c r="F87" s="22"/>
    </row>
    <row r="88" spans="1:11" x14ac:dyDescent="0.25">
      <c r="B88" s="22"/>
      <c r="C88" s="22"/>
      <c r="D88" s="22"/>
      <c r="F88" s="22"/>
      <c r="H88" s="28"/>
    </row>
    <row r="89" spans="1:11" x14ac:dyDescent="0.25">
      <c r="B89" s="22"/>
      <c r="C89" s="22"/>
      <c r="D89" s="22"/>
      <c r="F89" s="22"/>
    </row>
    <row r="90" spans="1:11" x14ac:dyDescent="0.25">
      <c r="B90" s="22"/>
      <c r="C90" s="22"/>
      <c r="D90" s="22"/>
      <c r="F90" s="22"/>
    </row>
    <row r="91" spans="1:11" x14ac:dyDescent="0.25">
      <c r="B91" s="22"/>
      <c r="C91" s="22"/>
      <c r="D91" s="22"/>
      <c r="F91" s="22"/>
    </row>
    <row r="92" spans="1:11" x14ac:dyDescent="0.25">
      <c r="B92" s="22"/>
      <c r="C92" s="22"/>
      <c r="D92" s="22"/>
    </row>
    <row r="93" spans="1:11" x14ac:dyDescent="0.25">
      <c r="B93" s="22"/>
      <c r="C93" s="22"/>
      <c r="D93" s="22"/>
    </row>
    <row r="94" spans="1:11" x14ac:dyDescent="0.25">
      <c r="B94" s="22"/>
      <c r="C94" s="22"/>
      <c r="D94" s="22"/>
    </row>
    <row r="95" spans="1:11" x14ac:dyDescent="0.25">
      <c r="B95" s="22"/>
      <c r="C95" s="22"/>
      <c r="D95" s="22"/>
    </row>
    <row r="96" spans="1:11" x14ac:dyDescent="0.25">
      <c r="B96" s="22"/>
      <c r="C96" s="22"/>
      <c r="D96" s="22"/>
    </row>
    <row r="97" spans="1:7" x14ac:dyDescent="0.25">
      <c r="B97" s="22"/>
      <c r="C97" s="22"/>
      <c r="D97" s="22"/>
    </row>
    <row r="98" spans="1:7" x14ac:dyDescent="0.25">
      <c r="A98" s="22"/>
      <c r="B98" s="22"/>
      <c r="C98" s="22"/>
    </row>
    <row r="99" spans="1:7" x14ac:dyDescent="0.25">
      <c r="G99" s="47"/>
    </row>
    <row r="103" spans="1:7" ht="34.5" customHeight="1" thickBot="1" x14ac:dyDescent="0.3">
      <c r="A103" s="29" t="s">
        <v>31</v>
      </c>
    </row>
    <row r="104" spans="1:7" x14ac:dyDescent="0.25">
      <c r="A104" s="30" t="s">
        <v>32</v>
      </c>
      <c r="B104" s="31">
        <v>298.14999999999998</v>
      </c>
      <c r="C104" s="32"/>
      <c r="D104" s="33"/>
    </row>
    <row r="105" spans="1:7" x14ac:dyDescent="0.25">
      <c r="A105" s="34"/>
      <c r="B105" s="35" t="s">
        <v>33</v>
      </c>
      <c r="C105" s="35" t="s">
        <v>34</v>
      </c>
      <c r="D105" s="36" t="s">
        <v>35</v>
      </c>
    </row>
    <row r="106" spans="1:7" x14ac:dyDescent="0.25">
      <c r="A106" s="34" t="s">
        <v>5</v>
      </c>
      <c r="B106" s="13">
        <f>H15</f>
        <v>2.0912832611117471E-14</v>
      </c>
      <c r="C106" s="13">
        <v>2.0914699999999999E-14</v>
      </c>
      <c r="D106" s="38">
        <f>ABS(B106-C106)/C106</f>
        <v>8.9285951150525146E-5</v>
      </c>
    </row>
    <row r="107" spans="1:7" x14ac:dyDescent="0.25">
      <c r="A107" s="34" t="s">
        <v>6</v>
      </c>
      <c r="B107" s="13">
        <f>E38</f>
        <v>254.78907202511445</v>
      </c>
      <c r="C107" s="13">
        <v>254.78899999999999</v>
      </c>
      <c r="D107" s="38">
        <f t="shared" ref="D107:D108" si="2">ABS(B107-C107)/C107</f>
        <v>2.8268533752557486E-7</v>
      </c>
    </row>
    <row r="108" spans="1:7" x14ac:dyDescent="0.25">
      <c r="A108" s="34" t="s">
        <v>4</v>
      </c>
      <c r="B108" s="13">
        <f>C38</f>
        <v>2287697.3170739193</v>
      </c>
      <c r="C108" s="13">
        <v>2288820</v>
      </c>
      <c r="D108" s="38">
        <f t="shared" si="2"/>
        <v>4.9050730336184384E-4</v>
      </c>
    </row>
    <row r="109" spans="1:7" ht="15.75" thickBot="1" x14ac:dyDescent="0.3">
      <c r="A109" s="39" t="s">
        <v>7</v>
      </c>
      <c r="B109" s="13">
        <f>F38</f>
        <v>2</v>
      </c>
      <c r="C109" s="40">
        <v>2</v>
      </c>
      <c r="D109" s="41">
        <v>0</v>
      </c>
    </row>
    <row r="110" spans="1:7" ht="15.75" thickBot="1" x14ac:dyDescent="0.3">
      <c r="A110" s="42" t="s">
        <v>38</v>
      </c>
      <c r="B110" s="43">
        <f>PRODUCT(B106:B109)</f>
        <v>2.4379355309181733E-5</v>
      </c>
      <c r="C110" s="44">
        <f>PRODUCT(C106:C109)</f>
        <v>2.4393490530438007E-5</v>
      </c>
      <c r="D110" s="45">
        <f>ABS(B110-C110)/C110</f>
        <v>5.7946693765028895E-4</v>
      </c>
    </row>
    <row r="111" spans="1:7" x14ac:dyDescent="0.25">
      <c r="A111" s="48"/>
    </row>
    <row r="112" spans="1:7" x14ac:dyDescent="0.25">
      <c r="A112" s="48"/>
    </row>
    <row r="113" spans="1:9" x14ac:dyDescent="0.25">
      <c r="A113" s="48"/>
    </row>
    <row r="114" spans="1:9" x14ac:dyDescent="0.25">
      <c r="A114" s="48"/>
    </row>
    <row r="115" spans="1:9" x14ac:dyDescent="0.25">
      <c r="A115" s="48"/>
    </row>
    <row r="116" spans="1:9" x14ac:dyDescent="0.25">
      <c r="A116" s="48"/>
    </row>
    <row r="117" spans="1:9" x14ac:dyDescent="0.25">
      <c r="A117" s="48"/>
    </row>
    <row r="118" spans="1:9" x14ac:dyDescent="0.25">
      <c r="A118" s="48"/>
    </row>
    <row r="119" spans="1:9" x14ac:dyDescent="0.25">
      <c r="A119" s="48"/>
      <c r="I119" s="55"/>
    </row>
    <row r="120" spans="1:9" x14ac:dyDescent="0.25">
      <c r="A120" s="48"/>
    </row>
    <row r="121" spans="1:9" x14ac:dyDescent="0.25">
      <c r="A121" s="48"/>
    </row>
    <row r="122" spans="1:9" x14ac:dyDescent="0.25">
      <c r="A122" s="48"/>
    </row>
    <row r="125" spans="1:9" ht="36" x14ac:dyDescent="0.25">
      <c r="A125" s="29"/>
    </row>
    <row r="127" spans="1:9" x14ac:dyDescent="0.25">
      <c r="G127" s="28"/>
    </row>
    <row r="128" spans="1:9" x14ac:dyDescent="0.25">
      <c r="F128" s="49"/>
    </row>
    <row r="129" spans="6:7" x14ac:dyDescent="0.25">
      <c r="F129" s="49"/>
    </row>
    <row r="130" spans="6:7" x14ac:dyDescent="0.25">
      <c r="G130" s="28"/>
    </row>
    <row r="133" spans="6:7" x14ac:dyDescent="0.25">
      <c r="G133" s="28"/>
    </row>
    <row r="134" spans="6:7" x14ac:dyDescent="0.25">
      <c r="F134" s="49"/>
    </row>
    <row r="136" spans="6:7" x14ac:dyDescent="0.25">
      <c r="G136" s="28"/>
    </row>
    <row r="140" spans="6:7" x14ac:dyDescent="0.25">
      <c r="G140" s="28"/>
    </row>
    <row r="143" spans="6:7" x14ac:dyDescent="0.25">
      <c r="G143" s="28"/>
    </row>
    <row r="147" spans="1:8" ht="41.45" customHeight="1" x14ac:dyDescent="0.25">
      <c r="A147" s="29"/>
    </row>
    <row r="149" spans="1:8" x14ac:dyDescent="0.25">
      <c r="A149" s="28"/>
      <c r="C149" s="28"/>
      <c r="D149" s="28"/>
    </row>
    <row r="150" spans="1:8" x14ac:dyDescent="0.25">
      <c r="B150" s="22"/>
      <c r="C150" s="22"/>
      <c r="E150" s="50"/>
      <c r="F150" s="49"/>
      <c r="G150" s="22"/>
    </row>
    <row r="151" spans="1:8" x14ac:dyDescent="0.25">
      <c r="A151" s="50"/>
      <c r="B151" s="49"/>
    </row>
    <row r="152" spans="1:8" x14ac:dyDescent="0.25">
      <c r="A152" s="50"/>
      <c r="C152" s="28"/>
    </row>
    <row r="153" spans="1:8" x14ac:dyDescent="0.25">
      <c r="A153" s="51"/>
      <c r="C153" s="52"/>
    </row>
    <row r="155" spans="1:8" x14ac:dyDescent="0.25">
      <c r="G155" s="28"/>
      <c r="H155" s="28"/>
    </row>
    <row r="156" spans="1:8" x14ac:dyDescent="0.25">
      <c r="B156" s="22"/>
      <c r="E156" s="50"/>
      <c r="F156" s="49"/>
      <c r="G156" s="22"/>
    </row>
    <row r="157" spans="1:8" x14ac:dyDescent="0.25">
      <c r="E157" s="50"/>
    </row>
    <row r="158" spans="1:8" x14ac:dyDescent="0.25">
      <c r="B158" s="22"/>
      <c r="E158" s="50"/>
      <c r="G158" s="28"/>
    </row>
    <row r="159" spans="1:8" x14ac:dyDescent="0.25">
      <c r="E159" s="51"/>
      <c r="G159" s="52"/>
    </row>
    <row r="161" spans="2:5" x14ac:dyDescent="0.25">
      <c r="B161" s="22"/>
    </row>
    <row r="162" spans="2:5" x14ac:dyDescent="0.25">
      <c r="B162" s="22"/>
      <c r="D162" s="28"/>
      <c r="E162" s="28"/>
    </row>
    <row r="163" spans="2:5" x14ac:dyDescent="0.25">
      <c r="B163" s="22"/>
      <c r="D163" s="22"/>
    </row>
    <row r="164" spans="2:5" x14ac:dyDescent="0.25">
      <c r="B164" s="22"/>
    </row>
    <row r="165" spans="2:5" x14ac:dyDescent="0.25">
      <c r="B165" s="22"/>
      <c r="D165" s="28"/>
    </row>
    <row r="166" spans="2:5" x14ac:dyDescent="0.25">
      <c r="B166" s="22"/>
      <c r="D166" s="52"/>
    </row>
    <row r="167" spans="2:5" x14ac:dyDescent="0.25">
      <c r="B167" s="22"/>
    </row>
    <row r="168" spans="2:5" x14ac:dyDescent="0.25">
      <c r="B168" s="22"/>
    </row>
    <row r="169" spans="2:5" x14ac:dyDescent="0.25">
      <c r="B169" s="22"/>
    </row>
    <row r="170" spans="2:5" x14ac:dyDescent="0.25">
      <c r="B170" s="22"/>
    </row>
    <row r="171" spans="2:5" x14ac:dyDescent="0.25">
      <c r="B171" s="22"/>
    </row>
    <row r="172" spans="2:5" x14ac:dyDescent="0.25">
      <c r="B172" s="22"/>
    </row>
    <row r="173" spans="2:5" x14ac:dyDescent="0.25">
      <c r="B173" s="22"/>
    </row>
    <row r="175" spans="2:5" x14ac:dyDescent="0.25">
      <c r="B175" s="22"/>
    </row>
    <row r="176" spans="2:5" x14ac:dyDescent="0.25">
      <c r="B176" s="22"/>
    </row>
    <row r="177" spans="1:2" x14ac:dyDescent="0.25">
      <c r="A177" s="22"/>
    </row>
    <row r="178" spans="1:2" x14ac:dyDescent="0.25">
      <c r="A178" s="22"/>
      <c r="B178" s="22"/>
    </row>
  </sheetData>
  <phoneticPr fontId="7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F03F-E182-4ED1-88F2-9AD4A91FFB1B}">
  <dimension ref="A1:S178"/>
  <sheetViews>
    <sheetView topLeftCell="A4" zoomScale="90" zoomScaleNormal="100" workbookViewId="0">
      <selection activeCell="B8" sqref="B8"/>
    </sheetView>
  </sheetViews>
  <sheetFormatPr defaultRowHeight="15" x14ac:dyDescent="0.25"/>
  <cols>
    <col min="1" max="1" width="32" style="7" customWidth="1"/>
    <col min="2" max="2" width="21.5703125" style="7" bestFit="1" customWidth="1"/>
    <col min="3" max="3" width="19.28515625" style="7" customWidth="1"/>
    <col min="4" max="4" width="25.7109375" style="7" customWidth="1"/>
    <col min="5" max="5" width="20.140625" style="7" bestFit="1" customWidth="1"/>
    <col min="6" max="6" width="26.28515625" style="7" customWidth="1"/>
    <col min="7" max="8" width="24.85546875" style="7" bestFit="1" customWidth="1"/>
    <col min="9" max="9" width="24.7109375" style="7" bestFit="1" customWidth="1"/>
    <col min="10" max="10" width="13.7109375" style="7" customWidth="1"/>
    <col min="11" max="11" width="14.28515625" style="7" customWidth="1"/>
    <col min="12" max="12" width="16.85546875" style="7" customWidth="1"/>
    <col min="13" max="13" width="13.7109375" style="7" customWidth="1"/>
    <col min="14" max="14" width="14.5703125" style="7" bestFit="1" customWidth="1"/>
    <col min="15" max="15" width="13.7109375" style="7" customWidth="1"/>
    <col min="16" max="16" width="13.42578125" style="7" customWidth="1"/>
    <col min="17" max="19" width="14.5703125" style="7" bestFit="1" customWidth="1"/>
    <col min="20" max="24" width="13.42578125" style="7" bestFit="1" customWidth="1"/>
    <col min="25" max="16384" width="9.140625" style="7"/>
  </cols>
  <sheetData>
    <row r="1" spans="1:13" x14ac:dyDescent="0.25">
      <c r="A1" s="7" t="s">
        <v>0</v>
      </c>
      <c r="B1" s="7" t="s">
        <v>27</v>
      </c>
      <c r="C1" s="7" t="s">
        <v>1</v>
      </c>
      <c r="D1" s="7" t="s">
        <v>2</v>
      </c>
      <c r="E1" s="7" t="s">
        <v>24</v>
      </c>
      <c r="F1" s="7" t="s">
        <v>25</v>
      </c>
      <c r="G1" s="7" t="s">
        <v>26</v>
      </c>
      <c r="H1" s="7" t="s">
        <v>28</v>
      </c>
    </row>
    <row r="2" spans="1:13" x14ac:dyDescent="0.25">
      <c r="A2" s="7">
        <f>PI()</f>
        <v>3.1415926535897931</v>
      </c>
      <c r="B2" s="22">
        <f>1.66E-27*Tabella3332[[#This Row],[Massa '[g/mol']]]</f>
        <v>1.6729978E-27</v>
      </c>
      <c r="C2" s="22">
        <v>1.3806490000000001E-23</v>
      </c>
      <c r="D2" s="22">
        <v>6.6260687599999996E-34</v>
      </c>
      <c r="E2" s="7">
        <v>8.3144626180000003</v>
      </c>
      <c r="F2" s="22">
        <v>6.0221410000000001E+23</v>
      </c>
      <c r="G2" s="22">
        <v>1.00783</v>
      </c>
      <c r="H2" s="7">
        <v>1</v>
      </c>
      <c r="L2" s="22"/>
      <c r="M2" s="22"/>
    </row>
    <row r="4" spans="1:13" x14ac:dyDescent="0.25">
      <c r="H4" s="3"/>
      <c r="I4" s="3"/>
      <c r="J4" s="3"/>
    </row>
    <row r="7" spans="1:13" x14ac:dyDescent="0.25">
      <c r="A7" s="22"/>
      <c r="H7" s="3"/>
      <c r="I7" s="3"/>
      <c r="J7" s="3"/>
    </row>
    <row r="8" spans="1:13" x14ac:dyDescent="0.25">
      <c r="A8" s="7" t="s">
        <v>9</v>
      </c>
      <c r="E8" s="22"/>
      <c r="F8" s="22"/>
      <c r="G8" s="22"/>
    </row>
    <row r="9" spans="1:13" x14ac:dyDescent="0.25">
      <c r="A9" s="7">
        <v>2</v>
      </c>
      <c r="E9" s="22"/>
    </row>
    <row r="10" spans="1:13" x14ac:dyDescent="0.25">
      <c r="B10" s="7" t="s">
        <v>15</v>
      </c>
    </row>
    <row r="11" spans="1:13" x14ac:dyDescent="0.25">
      <c r="B11" s="7">
        <v>0</v>
      </c>
    </row>
    <row r="12" spans="1:13" x14ac:dyDescent="0.25">
      <c r="B12" s="7" t="s">
        <v>15</v>
      </c>
    </row>
    <row r="13" spans="1:13" x14ac:dyDescent="0.25">
      <c r="B13" s="7" cm="1">
        <f t="array" ref="B13">Tabella9314716[Frequenza1]*29979300000</f>
        <v>0</v>
      </c>
    </row>
    <row r="14" spans="1:13" x14ac:dyDescent="0.25">
      <c r="A14" s="7" t="s">
        <v>3</v>
      </c>
      <c r="B14" s="7" t="s">
        <v>21</v>
      </c>
      <c r="C14" s="23" t="s">
        <v>22</v>
      </c>
    </row>
    <row r="15" spans="1:13" x14ac:dyDescent="0.25">
      <c r="A15" s="7">
        <v>298.14999999999998</v>
      </c>
      <c r="B15" s="22">
        <v>1</v>
      </c>
      <c r="C15" s="24">
        <v>1</v>
      </c>
    </row>
    <row r="16" spans="1:13" x14ac:dyDescent="0.25">
      <c r="A16" s="7">
        <v>400</v>
      </c>
      <c r="B16" s="22">
        <v>1</v>
      </c>
      <c r="C16" s="24">
        <v>1</v>
      </c>
    </row>
    <row r="17" spans="1:3" x14ac:dyDescent="0.25">
      <c r="A17" s="7">
        <v>500</v>
      </c>
      <c r="B17" s="22">
        <v>1</v>
      </c>
      <c r="C17" s="24">
        <v>1</v>
      </c>
    </row>
    <row r="18" spans="1:3" x14ac:dyDescent="0.25">
      <c r="A18" s="7">
        <v>600</v>
      </c>
      <c r="B18" s="22">
        <v>1</v>
      </c>
      <c r="C18" s="24">
        <v>1</v>
      </c>
    </row>
    <row r="19" spans="1:3" x14ac:dyDescent="0.25">
      <c r="A19" s="7">
        <v>700</v>
      </c>
      <c r="B19" s="22">
        <v>1</v>
      </c>
      <c r="C19" s="24">
        <v>1</v>
      </c>
    </row>
    <row r="20" spans="1:3" x14ac:dyDescent="0.25">
      <c r="A20" s="7">
        <v>800</v>
      </c>
      <c r="B20" s="22">
        <v>1</v>
      </c>
      <c r="C20" s="24">
        <v>1</v>
      </c>
    </row>
    <row r="21" spans="1:3" x14ac:dyDescent="0.25">
      <c r="A21" s="7">
        <v>900</v>
      </c>
      <c r="B21" s="22">
        <v>1</v>
      </c>
      <c r="C21" s="24">
        <v>1</v>
      </c>
    </row>
    <row r="22" spans="1:3" x14ac:dyDescent="0.25">
      <c r="A22" s="7">
        <v>1000</v>
      </c>
      <c r="B22" s="22">
        <v>1</v>
      </c>
      <c r="C22" s="24">
        <v>1</v>
      </c>
    </row>
    <row r="23" spans="1:3" x14ac:dyDescent="0.25">
      <c r="A23" s="7">
        <v>1100</v>
      </c>
      <c r="B23" s="22">
        <v>1</v>
      </c>
      <c r="C23" s="24">
        <v>1</v>
      </c>
    </row>
    <row r="24" spans="1:3" x14ac:dyDescent="0.25">
      <c r="A24" s="7">
        <v>1200</v>
      </c>
      <c r="B24" s="22">
        <v>1</v>
      </c>
      <c r="C24" s="24">
        <v>1</v>
      </c>
    </row>
    <row r="25" spans="1:3" x14ac:dyDescent="0.25">
      <c r="A25" s="7">
        <v>1300</v>
      </c>
      <c r="B25" s="22">
        <v>1</v>
      </c>
      <c r="C25" s="24">
        <v>1</v>
      </c>
    </row>
    <row r="26" spans="1:3" x14ac:dyDescent="0.25">
      <c r="A26" s="7">
        <v>1400</v>
      </c>
      <c r="B26" s="22">
        <v>1</v>
      </c>
      <c r="C26" s="24">
        <v>1</v>
      </c>
    </row>
    <row r="27" spans="1:3" x14ac:dyDescent="0.25">
      <c r="A27" s="7">
        <v>1500</v>
      </c>
      <c r="B27" s="22">
        <v>1</v>
      </c>
      <c r="C27" s="24">
        <v>1</v>
      </c>
    </row>
    <row r="28" spans="1:3" x14ac:dyDescent="0.25">
      <c r="A28" s="7">
        <v>1600</v>
      </c>
      <c r="B28" s="22">
        <v>1</v>
      </c>
      <c r="C28" s="24">
        <v>1</v>
      </c>
    </row>
    <row r="29" spans="1:3" x14ac:dyDescent="0.25">
      <c r="A29" s="7">
        <v>1700</v>
      </c>
      <c r="B29" s="22">
        <v>1</v>
      </c>
      <c r="C29" s="24">
        <v>1</v>
      </c>
    </row>
    <row r="30" spans="1:3" x14ac:dyDescent="0.25">
      <c r="A30" s="7">
        <v>1800</v>
      </c>
      <c r="B30" s="22">
        <v>1</v>
      </c>
      <c r="C30" s="24">
        <v>1</v>
      </c>
    </row>
    <row r="31" spans="1:3" x14ac:dyDescent="0.25">
      <c r="A31" s="7">
        <v>1900</v>
      </c>
      <c r="B31" s="22">
        <v>1</v>
      </c>
      <c r="C31" s="24">
        <v>1</v>
      </c>
    </row>
    <row r="32" spans="1:3" x14ac:dyDescent="0.25">
      <c r="A32" s="7">
        <v>2000</v>
      </c>
      <c r="B32" s="22">
        <v>1</v>
      </c>
      <c r="C32" s="24">
        <v>1</v>
      </c>
    </row>
    <row r="33" spans="1:13" x14ac:dyDescent="0.25">
      <c r="A33" s="25" t="s">
        <v>37</v>
      </c>
      <c r="B33" s="26">
        <f>B32-B15</f>
        <v>0</v>
      </c>
      <c r="C33" s="26">
        <v>0</v>
      </c>
      <c r="D33" s="26"/>
      <c r="E33" s="26"/>
      <c r="F33" s="26"/>
      <c r="G33" s="26"/>
      <c r="H33" s="26"/>
      <c r="I33" s="26"/>
      <c r="J33" s="26"/>
      <c r="K33" s="26"/>
    </row>
    <row r="35" spans="1:13" x14ac:dyDescent="0.25">
      <c r="B35" s="2"/>
      <c r="E35" s="22"/>
      <c r="F35" s="22"/>
      <c r="G35" s="22"/>
      <c r="H35" s="22"/>
      <c r="I35" s="22"/>
      <c r="L35" s="22"/>
      <c r="M35" s="22"/>
    </row>
    <row r="36" spans="1:13" x14ac:dyDescent="0.25">
      <c r="B36" s="3"/>
    </row>
    <row r="37" spans="1:13" x14ac:dyDescent="0.25">
      <c r="D37" s="26"/>
      <c r="E37" s="26"/>
      <c r="F37" s="26"/>
      <c r="G37" s="26"/>
      <c r="I37" s="26"/>
      <c r="K37" s="26"/>
    </row>
    <row r="38" spans="1:13" x14ac:dyDescent="0.25">
      <c r="I38" s="26"/>
      <c r="K38" s="22"/>
    </row>
    <row r="39" spans="1:13" x14ac:dyDescent="0.25">
      <c r="A39" s="7" t="s">
        <v>3</v>
      </c>
      <c r="B39" s="7" t="s">
        <v>23</v>
      </c>
      <c r="C39" s="7" t="s">
        <v>4</v>
      </c>
      <c r="D39" s="7" t="s">
        <v>5</v>
      </c>
      <c r="E39" s="7" t="s">
        <v>6</v>
      </c>
      <c r="F39" s="7" t="s">
        <v>7</v>
      </c>
      <c r="G39" s="7" t="s">
        <v>47</v>
      </c>
      <c r="I39" s="26"/>
      <c r="K39" s="22"/>
    </row>
    <row r="40" spans="1:13" x14ac:dyDescent="0.25">
      <c r="A40" s="7">
        <v>298.14999999999998</v>
      </c>
      <c r="B40" s="22" cm="1">
        <f t="array" ref="B40">(Tabella3332[Boltzmann k]*Tabella5354[[#This Row],[Temperatura]])/101325</f>
        <v>4.0625758633111278E-26</v>
      </c>
      <c r="C40" s="22" cm="1">
        <f t="array" ref="C40">POWER((2*Tabella3332[Pi Greco]*Tabella3332[Massa '[kg']]*Tabella3332[Boltzmann k]*Tabella5354[[#This Row],[Temperatura]])/(POWER(Tabella3332[Planck h],2)),1.5)*Tabella5354[[#This Row],[Volume]]</f>
        <v>39748.767858155887</v>
      </c>
      <c r="D40" s="22">
        <f t="shared" ref="D40:D57" si="0">C15</f>
        <v>1</v>
      </c>
      <c r="E40" s="22">
        <v>1</v>
      </c>
      <c r="F40" s="22">
        <f>2</f>
        <v>2</v>
      </c>
      <c r="G40" s="26">
        <f>Tabella5354[[#This Row],[Qtrasl]]*Tabella5354[[#This Row],[Qvib]]*Tabella5354[[#This Row],[Qrot]]*Tabella5354[[#This Row],[Qel]]</f>
        <v>79497.535716311773</v>
      </c>
      <c r="I40" s="26"/>
      <c r="K40" s="22"/>
    </row>
    <row r="41" spans="1:13" x14ac:dyDescent="0.25">
      <c r="A41" s="7">
        <v>400</v>
      </c>
      <c r="B41" s="22" cm="1">
        <f t="array" ref="B41">(Tabella3332[Boltzmann k]*Tabella5354[[#This Row],[Temperatura]])/101325</f>
        <v>5.4503784850727862E-26</v>
      </c>
      <c r="C41" s="22" cm="1">
        <f t="array" ref="C41">POWER((2*Tabella3332[Pi Greco]*Tabella3332[Massa '[kg']]*Tabella3332[Boltzmann k]*Tabella5354[[#This Row],[Temperatura]])/(POWER(Tabella3332[Planck h],2)),1.5)*Tabella5354[[#This Row],[Volume]]</f>
        <v>82867.95374345631</v>
      </c>
      <c r="D41" s="22">
        <f t="shared" si="0"/>
        <v>1</v>
      </c>
      <c r="E41" s="22">
        <v>1</v>
      </c>
      <c r="F41" s="22">
        <f>2</f>
        <v>2</v>
      </c>
      <c r="G41" s="26">
        <f>Tabella5354[[#This Row],[Qtrasl]]*Tabella5354[[#This Row],[Qvib]]*Tabella5354[[#This Row],[Qrot]]*Tabella5354[[#This Row],[Qel]]</f>
        <v>165735.90748691262</v>
      </c>
      <c r="I41" s="26"/>
      <c r="K41" s="22"/>
    </row>
    <row r="42" spans="1:13" x14ac:dyDescent="0.25">
      <c r="A42" s="7">
        <v>500</v>
      </c>
      <c r="B42" s="22" cm="1">
        <f t="array" ref="B42">(Tabella3332[Boltzmann k]*Tabella5354[[#This Row],[Temperatura]])/101325</f>
        <v>6.8129731063409828E-26</v>
      </c>
      <c r="C42" s="22" cm="1">
        <f t="array" ref="C42">POWER((2*Tabella3332[Pi Greco]*Tabella3332[Massa '[kg']]*Tabella3332[Boltzmann k]*Tabella5354[[#This Row],[Temperatura]])/(POWER(Tabella3332[Planck h],2)),1.5)*Tabella5354[[#This Row],[Volume]]</f>
        <v>144764.35759896474</v>
      </c>
      <c r="D42" s="22">
        <f t="shared" si="0"/>
        <v>1</v>
      </c>
      <c r="E42" s="22">
        <v>1</v>
      </c>
      <c r="F42" s="22">
        <f>2</f>
        <v>2</v>
      </c>
      <c r="G42" s="26">
        <f>Tabella5354[[#This Row],[Qtrasl]]*Tabella5354[[#This Row],[Qvib]]*Tabella5354[[#This Row],[Qrot]]*Tabella5354[[#This Row],[Qel]]</f>
        <v>289528.71519792947</v>
      </c>
      <c r="I42" s="26"/>
      <c r="K42" s="22"/>
    </row>
    <row r="43" spans="1:13" x14ac:dyDescent="0.25">
      <c r="A43" s="7">
        <v>600</v>
      </c>
      <c r="B43" s="22" cm="1">
        <f t="array" ref="B43">(Tabella3332[Boltzmann k]*Tabella5354[[#This Row],[Temperatura]])/101325</f>
        <v>8.1755677276091782E-26</v>
      </c>
      <c r="C43" s="22" cm="1">
        <f t="array" ref="C43">POWER((2*Tabella3332[Pi Greco]*Tabella3332[Massa '[kg']]*Tabella3332[Boltzmann k]*Tabella5354[[#This Row],[Temperatura]])/(POWER(Tabella3332[Planck h],2)),1.5)*Tabella5354[[#This Row],[Volume]]</f>
        <v>228357.22803752901</v>
      </c>
      <c r="D43" s="22">
        <f t="shared" si="0"/>
        <v>1</v>
      </c>
      <c r="E43" s="22">
        <v>1</v>
      </c>
      <c r="F43" s="22">
        <f>2</f>
        <v>2</v>
      </c>
      <c r="G43" s="26">
        <f>Tabella5354[[#This Row],[Qtrasl]]*Tabella5354[[#This Row],[Qvib]]*Tabella5354[[#This Row],[Qrot]]*Tabella5354[[#This Row],[Qel]]</f>
        <v>456714.45607505803</v>
      </c>
      <c r="I43" s="26"/>
      <c r="K43" s="22"/>
    </row>
    <row r="44" spans="1:13" x14ac:dyDescent="0.25">
      <c r="A44" s="7">
        <v>700</v>
      </c>
      <c r="B44" s="22" cm="1">
        <f t="array" ref="B44">(Tabella3332[Boltzmann k]*Tabella5354[[#This Row],[Temperatura]])/101325</f>
        <v>9.5381623488773759E-26</v>
      </c>
      <c r="C44" s="22" cm="1">
        <f t="array" ref="C44">POWER((2*Tabella3332[Pi Greco]*Tabella3332[Massa '[kg']]*Tabella3332[Boltzmann k]*Tabella5354[[#This Row],[Temperatura]])/(POWER(Tabella3332[Planck h],2)),1.5)*Tabella5354[[#This Row],[Volume]]</f>
        <v>335723.49580741907</v>
      </c>
      <c r="D44" s="22">
        <f t="shared" si="0"/>
        <v>1</v>
      </c>
      <c r="E44" s="22">
        <v>1</v>
      </c>
      <c r="F44" s="22">
        <f>2</f>
        <v>2</v>
      </c>
      <c r="G44" s="26">
        <f>Tabella5354[[#This Row],[Qtrasl]]*Tabella5354[[#This Row],[Qvib]]*Tabella5354[[#This Row],[Qrot]]*Tabella5354[[#This Row],[Qel]]</f>
        <v>671446.99161483813</v>
      </c>
      <c r="I44" s="26"/>
      <c r="K44" s="22"/>
    </row>
    <row r="45" spans="1:13" x14ac:dyDescent="0.25">
      <c r="A45" s="7">
        <v>800</v>
      </c>
      <c r="B45" s="22" cm="1">
        <f t="array" ref="B45">(Tabella3332[Boltzmann k]*Tabella5354[[#This Row],[Temperatura]])/101325</f>
        <v>1.0900756970145572E-25</v>
      </c>
      <c r="C45" s="22" cm="1">
        <f t="array" ref="C45">POWER((2*Tabella3332[Pi Greco]*Tabella3332[Massa '[kg']]*Tabella3332[Boltzmann k]*Tabella5354[[#This Row],[Temperatura]])/(POWER(Tabella3332[Planck h],2)),1.5)*Tabella5354[[#This Row],[Volume]]</f>
        <v>468771.9362804101</v>
      </c>
      <c r="D45" s="22">
        <f t="shared" si="0"/>
        <v>1</v>
      </c>
      <c r="E45" s="22">
        <v>1</v>
      </c>
      <c r="F45" s="22">
        <f>2</f>
        <v>2</v>
      </c>
      <c r="G45" s="26">
        <f>Tabella5354[[#This Row],[Qtrasl]]*Tabella5354[[#This Row],[Qvib]]*Tabella5354[[#This Row],[Qrot]]*Tabella5354[[#This Row],[Qel]]</f>
        <v>937543.87256082019</v>
      </c>
      <c r="I45" s="26"/>
      <c r="K45" s="22"/>
    </row>
    <row r="46" spans="1:13" x14ac:dyDescent="0.25">
      <c r="A46" s="7">
        <v>900</v>
      </c>
      <c r="B46" s="22" cm="1">
        <f t="array" ref="B46">(Tabella3332[Boltzmann k]*Tabella5354[[#This Row],[Temperatura]])/101325</f>
        <v>1.2263351591413768E-25</v>
      </c>
      <c r="C46" s="22" cm="1">
        <f t="array" ref="C46">POWER((2*Tabella3332[Pi Greco]*Tabella3332[Massa '[kg']]*Tabella3332[Boltzmann k]*Tabella5354[[#This Row],[Temperatura]])/(POWER(Tabella3332[Planck h],2)),1.5)*Tabella5354[[#This Row],[Volume]]</f>
        <v>629278.5237393633</v>
      </c>
      <c r="D46" s="22">
        <f t="shared" si="0"/>
        <v>1</v>
      </c>
      <c r="E46" s="22">
        <v>1</v>
      </c>
      <c r="F46" s="22">
        <f>2</f>
        <v>2</v>
      </c>
      <c r="G46" s="26">
        <f>Tabella5354[[#This Row],[Qtrasl]]*Tabella5354[[#This Row],[Qvib]]*Tabella5354[[#This Row],[Qrot]]*Tabella5354[[#This Row],[Qel]]</f>
        <v>1258557.0474787266</v>
      </c>
      <c r="I46" s="26"/>
      <c r="K46" s="22"/>
    </row>
    <row r="47" spans="1:13" x14ac:dyDescent="0.25">
      <c r="A47" s="7">
        <v>1000</v>
      </c>
      <c r="B47" s="22" cm="1">
        <f t="array" ref="B47">(Tabella3332[Boltzmann k]*Tabella5354[[#This Row],[Temperatura]])/101325</f>
        <v>1.3625946212681966E-25</v>
      </c>
      <c r="C47" s="22" cm="1">
        <f t="array" ref="C47">POWER((2*Tabella3332[Pi Greco]*Tabella3332[Massa '[kg']]*Tabella3332[Boltzmann k]*Tabella5354[[#This Row],[Temperatura]])/(POWER(Tabella3332[Planck h],2)),1.5)*Tabella5354[[#This Row],[Volume]]</f>
        <v>818910.87145874056</v>
      </c>
      <c r="D47" s="22">
        <f t="shared" si="0"/>
        <v>1</v>
      </c>
      <c r="E47" s="22">
        <v>1</v>
      </c>
      <c r="F47" s="22">
        <f>2</f>
        <v>2</v>
      </c>
      <c r="G47" s="26">
        <f>Tabella5354[[#This Row],[Qtrasl]]*Tabella5354[[#This Row],[Qvib]]*Tabella5354[[#This Row],[Qrot]]*Tabella5354[[#This Row],[Qel]]</f>
        <v>1637821.7429174811</v>
      </c>
      <c r="I47" s="26"/>
      <c r="K47" s="22"/>
    </row>
    <row r="48" spans="1:13" x14ac:dyDescent="0.25">
      <c r="A48" s="7">
        <v>1100</v>
      </c>
      <c r="B48" s="22" cm="1">
        <f t="array" ref="B48">(Tabella3332[Boltzmann k]*Tabella5354[[#This Row],[Temperatura]])/101325</f>
        <v>1.4988540833950161E-25</v>
      </c>
      <c r="C48" s="22" cm="1">
        <f t="array" ref="C48">POWER((2*Tabella3332[Pi Greco]*Tabella3332[Massa '[kg']]*Tabella3332[Boltzmann k]*Tabella5354[[#This Row],[Temperatura]])/(POWER(Tabella3332[Planck h],2)),1.5)*Tabella5354[[#This Row],[Volume]]</f>
        <v>1039245.9710968665</v>
      </c>
      <c r="D48" s="22">
        <f t="shared" si="0"/>
        <v>1</v>
      </c>
      <c r="E48" s="22">
        <v>1</v>
      </c>
      <c r="F48" s="22">
        <f>2</f>
        <v>2</v>
      </c>
      <c r="G48" s="26">
        <f>Tabella5354[[#This Row],[Qtrasl]]*Tabella5354[[#This Row],[Qvib]]*Tabella5354[[#This Row],[Qrot]]*Tabella5354[[#This Row],[Qel]]</f>
        <v>2078491.9421937331</v>
      </c>
      <c r="I48" s="26"/>
      <c r="K48" s="22"/>
    </row>
    <row r="49" spans="1:12" x14ac:dyDescent="0.25">
      <c r="A49" s="7">
        <v>1200</v>
      </c>
      <c r="B49" s="22" cm="1">
        <f t="array" ref="B49">(Tabella3332[Boltzmann k]*Tabella5354[[#This Row],[Temperatura]])/101325</f>
        <v>1.6351135455218356E-25</v>
      </c>
      <c r="C49" s="22" cm="1">
        <f t="array" ref="C49">POWER((2*Tabella3332[Pi Greco]*Tabella3332[Massa '[kg']]*Tabella3332[Boltzmann k]*Tabella5354[[#This Row],[Temperatura]])/(POWER(Tabella3332[Planck h],2)),1.5)*Tabella5354[[#This Row],[Volume]]</f>
        <v>1291783.5558263999</v>
      </c>
      <c r="D49" s="22">
        <f t="shared" si="0"/>
        <v>1</v>
      </c>
      <c r="E49" s="22">
        <v>1</v>
      </c>
      <c r="F49" s="22">
        <f>2</f>
        <v>2</v>
      </c>
      <c r="G49" s="26">
        <f>Tabella5354[[#This Row],[Qtrasl]]*Tabella5354[[#This Row],[Qvib]]*Tabella5354[[#This Row],[Qrot]]*Tabella5354[[#This Row],[Qel]]</f>
        <v>2583567.1116527999</v>
      </c>
      <c r="I49" s="26"/>
      <c r="K49" s="22"/>
    </row>
    <row r="50" spans="1:12" x14ac:dyDescent="0.25">
      <c r="A50" s="7">
        <v>1300</v>
      </c>
      <c r="B50" s="22" cm="1">
        <f t="array" ref="B50">(Tabella3332[Boltzmann k]*Tabella5354[[#This Row],[Temperatura]])/101325</f>
        <v>1.7713730076486554E-25</v>
      </c>
      <c r="C50" s="22" cm="1">
        <f t="array" ref="C50">POWER((2*Tabella3332[Pi Greco]*Tabella3332[Massa '[kg']]*Tabella3332[Boltzmann k]*Tabella5354[[#This Row],[Temperatura]])/(POWER(Tabella3332[Planck h],2)),1.5)*Tabella5354[[#This Row],[Volume]]</f>
        <v>1577956.4661625621</v>
      </c>
      <c r="D50" s="22">
        <f t="shared" si="0"/>
        <v>1</v>
      </c>
      <c r="E50" s="22">
        <v>1</v>
      </c>
      <c r="F50" s="22">
        <f>2</f>
        <v>2</v>
      </c>
      <c r="G50" s="26">
        <f>Tabella5354[[#This Row],[Qtrasl]]*Tabella5354[[#This Row],[Qvib]]*Tabella5354[[#This Row],[Qrot]]*Tabella5354[[#This Row],[Qel]]</f>
        <v>3155912.9323251243</v>
      </c>
      <c r="I50" s="26"/>
      <c r="K50" s="22"/>
    </row>
    <row r="51" spans="1:12" x14ac:dyDescent="0.25">
      <c r="A51" s="7">
        <v>1400</v>
      </c>
      <c r="B51" s="22" cm="1">
        <f t="array" ref="B51">(Tabella3332[Boltzmann k]*Tabella5354[[#This Row],[Temperatura]])/101325</f>
        <v>1.9076324697754752E-25</v>
      </c>
      <c r="C51" s="22" cm="1">
        <f t="array" ref="C51">POWER((2*Tabella3332[Pi Greco]*Tabella3332[Massa '[kg']]*Tabella3332[Boltzmann k]*Tabella5354[[#This Row],[Temperatura]])/(POWER(Tabella3332[Planck h],2)),1.5)*Tabella5354[[#This Row],[Volume]]</f>
        <v>1899138.8839126413</v>
      </c>
      <c r="D51" s="22">
        <f t="shared" si="0"/>
        <v>1</v>
      </c>
      <c r="E51" s="22">
        <v>1</v>
      </c>
      <c r="F51" s="22">
        <f>2</f>
        <v>2</v>
      </c>
      <c r="G51" s="26">
        <f>Tabella5354[[#This Row],[Qtrasl]]*Tabella5354[[#This Row],[Qvib]]*Tabella5354[[#This Row],[Qrot]]*Tabella5354[[#This Row],[Qel]]</f>
        <v>3798277.7678252826</v>
      </c>
      <c r="I51" s="26"/>
      <c r="K51" s="22"/>
    </row>
    <row r="52" spans="1:12" x14ac:dyDescent="0.25">
      <c r="A52" s="7">
        <v>1500</v>
      </c>
      <c r="B52" s="22" cm="1">
        <f t="array" ref="B52">(Tabella3332[Boltzmann k]*Tabella5354[[#This Row],[Temperatura]])/101325</f>
        <v>2.0438919319022949E-25</v>
      </c>
      <c r="C52" s="22" cm="1">
        <f t="array" ref="C52">POWER((2*Tabella3332[Pi Greco]*Tabella3332[Massa '[kg']]*Tabella3332[Boltzmann k]*Tabella5354[[#This Row],[Temperatura]])/(POWER(Tabella3332[Planck h],2)),1.5)*Tabella5354[[#This Row],[Volume]]</f>
        <v>2256653.0023782821</v>
      </c>
      <c r="D52" s="22">
        <f t="shared" si="0"/>
        <v>1</v>
      </c>
      <c r="E52" s="22">
        <v>1</v>
      </c>
      <c r="F52" s="22">
        <f>2</f>
        <v>2</v>
      </c>
      <c r="G52" s="26">
        <f>Tabella5354[[#This Row],[Qtrasl]]*Tabella5354[[#This Row],[Qvib]]*Tabella5354[[#This Row],[Qrot]]*Tabella5354[[#This Row],[Qel]]</f>
        <v>4513306.0047565643</v>
      </c>
      <c r="I52" s="26"/>
      <c r="K52" s="22"/>
    </row>
    <row r="53" spans="1:12" x14ac:dyDescent="0.25">
      <c r="A53" s="7">
        <v>1600</v>
      </c>
      <c r="B53" s="22" cm="1">
        <f t="array" ref="B53">(Tabella3332[Boltzmann k]*Tabella5354[[#This Row],[Temperatura]])/101325</f>
        <v>2.1801513940291145E-25</v>
      </c>
      <c r="C53" s="22" cm="1">
        <f t="array" ref="C53">POWER((2*Tabella3332[Pi Greco]*Tabella3332[Massa '[kg']]*Tabella3332[Boltzmann k]*Tabella5354[[#This Row],[Temperatura]])/(POWER(Tabella3332[Planck h],2)),1.5)*Tabella5354[[#This Row],[Volume]]</f>
        <v>2651774.5197905786</v>
      </c>
      <c r="D53" s="22">
        <f t="shared" si="0"/>
        <v>1</v>
      </c>
      <c r="E53" s="22">
        <v>1</v>
      </c>
      <c r="F53" s="22">
        <f>2</f>
        <v>2</v>
      </c>
      <c r="G53" s="26">
        <f>Tabella5354[[#This Row],[Qtrasl]]*Tabella5354[[#This Row],[Qvib]]*Tabella5354[[#This Row],[Qrot]]*Tabella5354[[#This Row],[Qel]]</f>
        <v>5303549.0395811573</v>
      </c>
      <c r="I53" s="26"/>
      <c r="K53" s="22"/>
    </row>
    <row r="54" spans="1:12" x14ac:dyDescent="0.25">
      <c r="A54" s="7">
        <v>1700</v>
      </c>
      <c r="B54" s="22" cm="1">
        <f t="array" ref="B54">(Tabella3332[Boltzmann k]*Tabella5354[[#This Row],[Temperatura]])/101325</f>
        <v>2.316410856155934E-25</v>
      </c>
      <c r="C54" s="22" cm="1">
        <f t="array" ref="C54">POWER((2*Tabella3332[Pi Greco]*Tabella3332[Massa '[kg']]*Tabella3332[Boltzmann k]*Tabella5354[[#This Row],[Temperatura]])/(POWER(Tabella3332[Planck h],2)),1.5)*Tabella5354[[#This Row],[Volume]]</f>
        <v>3085737.2278133347</v>
      </c>
      <c r="D54" s="22">
        <f t="shared" si="0"/>
        <v>1</v>
      </c>
      <c r="E54" s="22">
        <v>1</v>
      </c>
      <c r="F54" s="22">
        <f>2</f>
        <v>2</v>
      </c>
      <c r="G54" s="26">
        <f>Tabella5354[[#This Row],[Qtrasl]]*Tabella5354[[#This Row],[Qvib]]*Tabella5354[[#This Row],[Qrot]]*Tabella5354[[#This Row],[Qel]]</f>
        <v>6171474.4556266693</v>
      </c>
      <c r="I54" s="26"/>
      <c r="K54" s="22"/>
    </row>
    <row r="55" spans="1:12" x14ac:dyDescent="0.25">
      <c r="A55" s="7">
        <v>1800</v>
      </c>
      <c r="B55" s="22" cm="1">
        <f t="array" ref="B55">(Tabella3332[Boltzmann k]*Tabella5354[[#This Row],[Temperatura]])/101325</f>
        <v>2.4526703182827536E-25</v>
      </c>
      <c r="C55" s="22" cm="1">
        <f t="array" ref="C55">POWER((2*Tabella3332[Pi Greco]*Tabella3332[Massa '[kg']]*Tabella3332[Boltzmann k]*Tabella5354[[#This Row],[Temperatura]])/(POWER(Tabella3332[Planck h],2)),1.5)*Tabella5354[[#This Row],[Volume]]</f>
        <v>3559736.8911293191</v>
      </c>
      <c r="D55" s="22">
        <f t="shared" si="0"/>
        <v>1</v>
      </c>
      <c r="E55" s="22">
        <v>1</v>
      </c>
      <c r="F55" s="22">
        <f>2</f>
        <v>2</v>
      </c>
      <c r="G55" s="26">
        <f>Tabella5354[[#This Row],[Qtrasl]]*Tabella5354[[#This Row],[Qvib]]*Tabella5354[[#This Row],[Qrot]]*Tabella5354[[#This Row],[Qel]]</f>
        <v>7119473.7822586382</v>
      </c>
      <c r="I55" s="26"/>
      <c r="K55" s="22"/>
      <c r="L55" s="26"/>
    </row>
    <row r="56" spans="1:12" x14ac:dyDescent="0.25">
      <c r="A56" s="7">
        <v>1900</v>
      </c>
      <c r="B56" s="22" cm="1">
        <f t="array" ref="B56">(Tabella3332[Boltzmann k]*Tabella5354[[#This Row],[Temperatura]])/101325</f>
        <v>2.5889297804095731E-25</v>
      </c>
      <c r="C56" s="22" cm="1">
        <f t="array" ref="C56">POWER((2*Tabella3332[Pi Greco]*Tabella3332[Massa '[kg']]*Tabella3332[Boltzmann k]*Tabella5354[[#This Row],[Temperatura]])/(POWER(Tabella3332[Planck h],2)),1.5)*Tabella5354[[#This Row],[Volume]]</f>
        <v>4074934.5626652278</v>
      </c>
      <c r="D56" s="22">
        <f t="shared" si="0"/>
        <v>1</v>
      </c>
      <c r="E56" s="22">
        <v>1</v>
      </c>
      <c r="F56" s="22">
        <f>2</f>
        <v>2</v>
      </c>
      <c r="G56" s="26">
        <f>Tabella5354[[#This Row],[Qtrasl]]*Tabella5354[[#This Row],[Qvib]]*Tabella5354[[#This Row],[Qrot]]*Tabella5354[[#This Row],[Qel]]</f>
        <v>8149869.1253304556</v>
      </c>
      <c r="I56" s="26"/>
      <c r="K56" s="22"/>
    </row>
    <row r="57" spans="1:12" x14ac:dyDescent="0.25">
      <c r="A57" s="7">
        <v>2000</v>
      </c>
      <c r="B57" s="22" cm="1">
        <f t="array" ref="B57">(Tabella3332[Boltzmann k]*Tabella5354[[#This Row],[Temperatura]])/101325</f>
        <v>2.7251892425363931E-25</v>
      </c>
      <c r="C57" s="22" cm="1">
        <f t="array" ref="C57">POWER((2*Tabella3332[Pi Greco]*Tabella3332[Massa '[kg']]*Tabella3332[Boltzmann k]*Tabella5354[[#This Row],[Temperatura]])/(POWER(Tabella3332[Planck h],2)),1.5)*Tabella5354[[#This Row],[Volume]]</f>
        <v>4632459.4431668324</v>
      </c>
      <c r="D57" s="22">
        <f t="shared" si="0"/>
        <v>1</v>
      </c>
      <c r="E57" s="22">
        <v>1</v>
      </c>
      <c r="F57" s="22">
        <f>2</f>
        <v>2</v>
      </c>
      <c r="G57" s="26">
        <f>Tabella5354[[#This Row],[Qtrasl]]*Tabella5354[[#This Row],[Qvib]]*Tabella5354[[#This Row],[Qrot]]*Tabella5354[[#This Row],[Qel]]</f>
        <v>9264918.8863336649</v>
      </c>
      <c r="I57" s="26"/>
      <c r="K57" s="22"/>
    </row>
    <row r="58" spans="1:12" x14ac:dyDescent="0.25">
      <c r="A58" s="27" t="s">
        <v>37</v>
      </c>
      <c r="B58" s="22"/>
      <c r="C58" s="22">
        <f>C57-C40</f>
        <v>4592710.6753086764</v>
      </c>
      <c r="D58" s="22">
        <f>D57-D40</f>
        <v>0</v>
      </c>
      <c r="E58" s="22">
        <f>E57-E40</f>
        <v>0</v>
      </c>
      <c r="I58" s="26"/>
      <c r="K58" s="22"/>
    </row>
    <row r="59" spans="1:12" x14ac:dyDescent="0.25">
      <c r="E59" s="22"/>
      <c r="I59" s="26"/>
      <c r="K59" s="22"/>
    </row>
    <row r="60" spans="1:12" x14ac:dyDescent="0.25">
      <c r="I60" s="26"/>
      <c r="K60" s="22"/>
    </row>
    <row r="61" spans="1:12" x14ac:dyDescent="0.25">
      <c r="C61" s="28"/>
      <c r="D61" s="28"/>
      <c r="E61" s="28"/>
      <c r="I61" s="26"/>
      <c r="K61" s="22"/>
    </row>
    <row r="62" spans="1:12" ht="36.75" thickBot="1" x14ac:dyDescent="0.3">
      <c r="A62" s="29" t="s">
        <v>31</v>
      </c>
      <c r="E62" s="22"/>
      <c r="F62" s="22"/>
      <c r="G62" s="22"/>
      <c r="H62" s="22"/>
      <c r="I62" s="22"/>
      <c r="J62" s="22"/>
      <c r="K62" s="22"/>
    </row>
    <row r="63" spans="1:12" x14ac:dyDescent="0.25">
      <c r="A63" s="30" t="s">
        <v>32</v>
      </c>
      <c r="B63" s="31">
        <v>298.14999999999998</v>
      </c>
      <c r="C63" s="32"/>
      <c r="D63" s="33"/>
      <c r="G63" s="22"/>
    </row>
    <row r="64" spans="1:12" x14ac:dyDescent="0.25">
      <c r="A64" s="34"/>
      <c r="B64" s="35" t="s">
        <v>33</v>
      </c>
      <c r="C64" s="35" t="s">
        <v>34</v>
      </c>
      <c r="D64" s="36" t="s">
        <v>35</v>
      </c>
      <c r="G64" s="22"/>
    </row>
    <row r="65" spans="1:19" x14ac:dyDescent="0.25">
      <c r="A65" s="34" t="s">
        <v>5</v>
      </c>
      <c r="B65" s="13">
        <f>C15</f>
        <v>1</v>
      </c>
      <c r="C65" s="13">
        <v>1</v>
      </c>
      <c r="D65" s="37">
        <f>ABS(B65-C65)/C65</f>
        <v>0</v>
      </c>
      <c r="F65" s="22"/>
      <c r="G65" s="22"/>
    </row>
    <row r="66" spans="1:19" ht="15.75" x14ac:dyDescent="0.25">
      <c r="A66" s="34" t="s">
        <v>6</v>
      </c>
      <c r="B66" s="13">
        <f>E40</f>
        <v>1</v>
      </c>
      <c r="C66" s="13">
        <v>1</v>
      </c>
      <c r="D66" s="38">
        <f t="shared" ref="D66:D67" si="1">ABS(B66-C66)/C66</f>
        <v>0</v>
      </c>
      <c r="E66" s="4"/>
      <c r="G66" s="22"/>
    </row>
    <row r="67" spans="1:19" ht="15.75" x14ac:dyDescent="0.25">
      <c r="A67" s="34" t="s">
        <v>4</v>
      </c>
      <c r="B67" s="13">
        <f>C40</f>
        <v>39748.767858155887</v>
      </c>
      <c r="C67" s="13">
        <v>39767.9</v>
      </c>
      <c r="D67" s="38">
        <f t="shared" si="1"/>
        <v>4.810951004230752E-4</v>
      </c>
      <c r="E67" s="4"/>
      <c r="G67" s="22"/>
    </row>
    <row r="68" spans="1:19" ht="16.5" thickBot="1" x14ac:dyDescent="0.3">
      <c r="A68" s="39" t="s">
        <v>7</v>
      </c>
      <c r="B68" s="13">
        <v>2</v>
      </c>
      <c r="C68" s="40">
        <v>2</v>
      </c>
      <c r="D68" s="41">
        <f>(B68-C68)/C68</f>
        <v>0</v>
      </c>
      <c r="E68" s="4"/>
      <c r="F68" s="22"/>
      <c r="G68" s="22"/>
    </row>
    <row r="69" spans="1:19" ht="16.5" thickBot="1" x14ac:dyDescent="0.3">
      <c r="A69" s="42" t="s">
        <v>38</v>
      </c>
      <c r="B69" s="43">
        <f>PRODUCT(B65:B68)</f>
        <v>79497.535716311773</v>
      </c>
      <c r="C69" s="44">
        <f>PRODUCT(C65:C68)</f>
        <v>79535.8</v>
      </c>
      <c r="D69" s="45">
        <f>ABS(B69-C69)/C69</f>
        <v>4.810951004230752E-4</v>
      </c>
      <c r="E69" s="4"/>
      <c r="G69" s="22"/>
    </row>
    <row r="70" spans="1:19" ht="15.75" x14ac:dyDescent="0.25">
      <c r="C70" s="28"/>
      <c r="E70" s="4"/>
      <c r="G70" s="22"/>
      <c r="H70" s="22"/>
    </row>
    <row r="80" spans="1:19" x14ac:dyDescent="0.25">
      <c r="L80" s="22"/>
      <c r="M80" s="22"/>
      <c r="N80" s="22"/>
      <c r="O80" s="22"/>
      <c r="P80" s="22"/>
      <c r="Q80" s="22"/>
      <c r="R80" s="22"/>
      <c r="S80" s="22"/>
    </row>
    <row r="89" spans="5:7" x14ac:dyDescent="0.25">
      <c r="E89" s="3"/>
      <c r="F89" s="22"/>
      <c r="G89" s="22"/>
    </row>
    <row r="90" spans="5:7" x14ac:dyDescent="0.25">
      <c r="G90" s="22"/>
    </row>
    <row r="91" spans="5:7" x14ac:dyDescent="0.25">
      <c r="G91" s="22"/>
    </row>
    <row r="92" spans="5:7" x14ac:dyDescent="0.25">
      <c r="F92" s="22"/>
      <c r="G92" s="22"/>
    </row>
    <row r="93" spans="5:7" x14ac:dyDescent="0.25">
      <c r="G93" s="22"/>
    </row>
    <row r="94" spans="5:7" x14ac:dyDescent="0.25">
      <c r="G94" s="22"/>
    </row>
    <row r="95" spans="5:7" x14ac:dyDescent="0.25">
      <c r="F95" s="22"/>
      <c r="G95" s="22"/>
    </row>
    <row r="96" spans="5:7" x14ac:dyDescent="0.25">
      <c r="G96" s="22"/>
    </row>
    <row r="97" spans="1:7" x14ac:dyDescent="0.25">
      <c r="B97" s="22"/>
      <c r="C97" s="22"/>
      <c r="G97" s="22"/>
    </row>
    <row r="98" spans="1:7" x14ac:dyDescent="0.25">
      <c r="A98" s="46"/>
      <c r="B98" s="22"/>
      <c r="C98" s="22"/>
    </row>
    <row r="99" spans="1:7" x14ac:dyDescent="0.25">
      <c r="G99" s="47"/>
    </row>
    <row r="103" spans="1:7" ht="34.5" customHeight="1" x14ac:dyDescent="0.25"/>
    <row r="111" spans="1:7" x14ac:dyDescent="0.25">
      <c r="A111" s="48"/>
    </row>
    <row r="128" spans="6:6" x14ac:dyDescent="0.25">
      <c r="F128" s="49"/>
    </row>
    <row r="129" spans="6:6" x14ac:dyDescent="0.25">
      <c r="F129" s="49"/>
    </row>
    <row r="134" spans="6:6" x14ac:dyDescent="0.25">
      <c r="F134" s="49"/>
    </row>
    <row r="147" spans="1:8" ht="41.45" customHeight="1" x14ac:dyDescent="0.25"/>
    <row r="148" spans="1:8" ht="36" x14ac:dyDescent="0.25">
      <c r="A148" s="29"/>
    </row>
    <row r="149" spans="1:8" x14ac:dyDescent="0.25">
      <c r="E149" s="28"/>
      <c r="G149" s="28"/>
      <c r="H149" s="28"/>
    </row>
    <row r="150" spans="1:8" x14ac:dyDescent="0.25">
      <c r="B150" s="22"/>
      <c r="E150" s="50"/>
      <c r="F150" s="49"/>
      <c r="G150" s="22"/>
    </row>
    <row r="151" spans="1:8" x14ac:dyDescent="0.25">
      <c r="A151" s="26"/>
      <c r="B151" s="22"/>
      <c r="C151" s="26"/>
      <c r="D151" s="50"/>
      <c r="F151" s="49"/>
    </row>
    <row r="152" spans="1:8" x14ac:dyDescent="0.25">
      <c r="B152" s="26"/>
      <c r="E152" s="50"/>
      <c r="G152" s="28"/>
    </row>
    <row r="153" spans="1:8" x14ac:dyDescent="0.25">
      <c r="E153" s="51"/>
      <c r="G153" s="52"/>
    </row>
    <row r="155" spans="1:8" x14ac:dyDescent="0.25">
      <c r="G155" s="28"/>
      <c r="H155" s="28"/>
    </row>
    <row r="156" spans="1:8" x14ac:dyDescent="0.25">
      <c r="B156" s="22"/>
      <c r="E156" s="50"/>
      <c r="F156" s="49"/>
      <c r="G156" s="22"/>
    </row>
    <row r="157" spans="1:8" x14ac:dyDescent="0.25">
      <c r="E157" s="50"/>
    </row>
    <row r="158" spans="1:8" x14ac:dyDescent="0.25">
      <c r="B158" s="22"/>
      <c r="E158" s="50"/>
      <c r="G158" s="28"/>
    </row>
    <row r="159" spans="1:8" x14ac:dyDescent="0.25">
      <c r="E159" s="51"/>
      <c r="G159" s="52"/>
    </row>
    <row r="161" spans="2:5" x14ac:dyDescent="0.25">
      <c r="B161" s="22"/>
    </row>
    <row r="162" spans="2:5" x14ac:dyDescent="0.25">
      <c r="B162" s="22"/>
      <c r="D162" s="28"/>
      <c r="E162" s="28"/>
    </row>
    <row r="163" spans="2:5" x14ac:dyDescent="0.25">
      <c r="B163" s="22"/>
      <c r="D163" s="22"/>
    </row>
    <row r="164" spans="2:5" x14ac:dyDescent="0.25">
      <c r="B164" s="22"/>
    </row>
    <row r="165" spans="2:5" x14ac:dyDescent="0.25">
      <c r="B165" s="22"/>
      <c r="D165" s="28"/>
    </row>
    <row r="166" spans="2:5" x14ac:dyDescent="0.25">
      <c r="B166" s="22"/>
      <c r="D166" s="52"/>
    </row>
    <row r="167" spans="2:5" x14ac:dyDescent="0.25">
      <c r="B167" s="22"/>
    </row>
    <row r="168" spans="2:5" x14ac:dyDescent="0.25">
      <c r="B168" s="22"/>
    </row>
    <row r="169" spans="2:5" x14ac:dyDescent="0.25">
      <c r="B169" s="22"/>
    </row>
    <row r="170" spans="2:5" x14ac:dyDescent="0.25">
      <c r="B170" s="22"/>
    </row>
    <row r="171" spans="2:5" x14ac:dyDescent="0.25">
      <c r="B171" s="22"/>
    </row>
    <row r="172" spans="2:5" x14ac:dyDescent="0.25">
      <c r="B172" s="22"/>
    </row>
    <row r="173" spans="2:5" x14ac:dyDescent="0.25">
      <c r="B173" s="22"/>
    </row>
    <row r="174" spans="2:5" x14ac:dyDescent="0.25">
      <c r="B174" s="22"/>
    </row>
    <row r="175" spans="2:5" x14ac:dyDescent="0.25">
      <c r="B175" s="22"/>
    </row>
    <row r="176" spans="2:5" x14ac:dyDescent="0.25">
      <c r="B176" s="22"/>
    </row>
    <row r="177" spans="2:2" x14ac:dyDescent="0.25">
      <c r="B177" s="22"/>
    </row>
    <row r="178" spans="2:2" x14ac:dyDescent="0.25">
      <c r="B178" s="22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6092-CE1D-418E-932B-FD9C6DCA3622}">
  <dimension ref="A1:K75"/>
  <sheetViews>
    <sheetView zoomScale="115" zoomScaleNormal="115" workbookViewId="0">
      <selection activeCell="A39" sqref="A39"/>
    </sheetView>
  </sheetViews>
  <sheetFormatPr defaultRowHeight="15" x14ac:dyDescent="0.25"/>
  <cols>
    <col min="1" max="1" width="18" style="7" bestFit="1" customWidth="1"/>
    <col min="2" max="2" width="16.28515625" style="7" customWidth="1"/>
    <col min="3" max="3" width="14" style="7" bestFit="1" customWidth="1"/>
    <col min="4" max="4" width="16" style="7" customWidth="1"/>
    <col min="5" max="5" width="13.42578125" style="7" bestFit="1" customWidth="1"/>
    <col min="6" max="6" width="14" style="7" bestFit="1" customWidth="1"/>
    <col min="7" max="7" width="11.7109375" style="7" customWidth="1"/>
    <col min="8" max="8" width="15.5703125" style="7" customWidth="1"/>
    <col min="9" max="9" width="15.140625" style="7" customWidth="1"/>
    <col min="10" max="16384" width="9.140625" style="7"/>
  </cols>
  <sheetData>
    <row r="1" spans="1:9" ht="15.75" thickBot="1" x14ac:dyDescent="0.3">
      <c r="D1" s="42" t="s">
        <v>53</v>
      </c>
      <c r="E1" s="64" t="s">
        <v>54</v>
      </c>
      <c r="F1" s="64" t="s">
        <v>55</v>
      </c>
    </row>
    <row r="2" spans="1:9" ht="15.75" thickBot="1" x14ac:dyDescent="0.3">
      <c r="D2" s="56">
        <v>6.0221410000000001E+23</v>
      </c>
      <c r="E2" s="57">
        <v>8.3144626180000003</v>
      </c>
      <c r="F2" s="57">
        <v>101325</v>
      </c>
    </row>
    <row r="3" spans="1:9" x14ac:dyDescent="0.25">
      <c r="A3" s="8" t="s">
        <v>56</v>
      </c>
      <c r="B3" s="8"/>
      <c r="C3" s="8"/>
    </row>
    <row r="4" spans="1:9" x14ac:dyDescent="0.25">
      <c r="A4" s="35" t="s">
        <v>46</v>
      </c>
      <c r="B4" s="35" t="s">
        <v>45</v>
      </c>
      <c r="C4" s="35" t="s">
        <v>44</v>
      </c>
    </row>
    <row r="5" spans="1:9" x14ac:dyDescent="0.25">
      <c r="A5" s="8">
        <v>1</v>
      </c>
      <c r="B5" s="8">
        <v>-1</v>
      </c>
      <c r="C5" s="8">
        <v>-1</v>
      </c>
    </row>
    <row r="7" spans="1:9" x14ac:dyDescent="0.25">
      <c r="A7" s="7" t="s">
        <v>39</v>
      </c>
      <c r="B7" s="7" t="s">
        <v>57</v>
      </c>
    </row>
    <row r="9" spans="1:9" ht="15.75" thickBot="1" x14ac:dyDescent="0.3"/>
    <row r="10" spans="1:9" ht="15.75" thickBot="1" x14ac:dyDescent="0.3">
      <c r="A10" s="58" t="s">
        <v>32</v>
      </c>
      <c r="B10" s="9" t="s">
        <v>39</v>
      </c>
      <c r="C10" s="10" t="s">
        <v>40</v>
      </c>
      <c r="D10" s="11" t="s">
        <v>39</v>
      </c>
      <c r="E10" s="10" t="s">
        <v>41</v>
      </c>
      <c r="F10" s="11" t="s">
        <v>39</v>
      </c>
      <c r="G10" s="59" t="s">
        <v>42</v>
      </c>
      <c r="H10" s="60" t="s">
        <v>43</v>
      </c>
      <c r="I10" s="57" t="s">
        <v>23</v>
      </c>
    </row>
    <row r="11" spans="1:9" x14ac:dyDescent="0.25">
      <c r="A11" s="12">
        <v>298.14999999999998</v>
      </c>
      <c r="B11" s="5">
        <f>$D$2*$F$2*$I11/($E$2*$A11)</f>
        <v>1.0000000398713682</v>
      </c>
      <c r="C11" s="13">
        <v>9.4457487044347829E-13</v>
      </c>
      <c r="D11" s="5">
        <f>$D$2*$F$2*$I11/($E$2*$A11)</f>
        <v>1.0000000398713682</v>
      </c>
      <c r="E11" s="8">
        <v>2.4379355309181733E-5</v>
      </c>
      <c r="F11" s="5">
        <f>$D$2*$F$2*$I11/($E$2*$A11)</f>
        <v>1.0000000398713682</v>
      </c>
      <c r="G11" s="14">
        <v>79497.535716311773</v>
      </c>
      <c r="H11" s="61">
        <f>(C11/B11)^$A$5*(E11/D11)^$B$5*(G11/F11)^$C$5</f>
        <v>4.8737193983092578E-13</v>
      </c>
      <c r="I11" s="15">
        <v>4.0625758633111278E-26</v>
      </c>
    </row>
    <row r="12" spans="1:9" x14ac:dyDescent="0.25">
      <c r="A12" s="12">
        <v>400</v>
      </c>
      <c r="B12" s="5">
        <f t="shared" ref="B12:B28" si="0">$D$2*$F$2*$I12/($E$2*$A12)</f>
        <v>1.0000000398713682</v>
      </c>
      <c r="C12" s="13">
        <v>5.5035455714338104E-7</v>
      </c>
      <c r="D12" s="5">
        <f t="shared" ref="D12:D28" si="1">$D$2*$F$2*$I12/($E$2*$A12)</f>
        <v>1.0000000398713682</v>
      </c>
      <c r="E12" s="8">
        <v>0.26906540468265</v>
      </c>
      <c r="F12" s="5">
        <f t="shared" ref="F12:F28" si="2">$D$2*$F$2*$I12/($E$2*$A12)</f>
        <v>1.0000000398713682</v>
      </c>
      <c r="G12" s="14">
        <v>165735.90748691262</v>
      </c>
      <c r="H12" s="62">
        <f t="shared" ref="H12:H28" si="3">(C12/B12)^$A$5*(E12/D12)^$B$5*(G12/F12)^$C$5</f>
        <v>1.234150467556114E-11</v>
      </c>
      <c r="I12" s="15">
        <v>5.4503784850727862E-26</v>
      </c>
    </row>
    <row r="13" spans="1:9" x14ac:dyDescent="0.25">
      <c r="A13" s="12">
        <v>500</v>
      </c>
      <c r="B13" s="5">
        <f t="shared" si="0"/>
        <v>1.0000000398713684</v>
      </c>
      <c r="C13" s="13">
        <v>1.667841628467739E-3</v>
      </c>
      <c r="D13" s="5">
        <f t="shared" si="1"/>
        <v>1.0000000398713684</v>
      </c>
      <c r="E13" s="8">
        <v>81.108361926924943</v>
      </c>
      <c r="F13" s="5">
        <f t="shared" si="2"/>
        <v>1.0000000398713684</v>
      </c>
      <c r="G13" s="14">
        <v>289528.71519792947</v>
      </c>
      <c r="H13" s="62">
        <f t="shared" si="3"/>
        <v>7.102276128102876E-11</v>
      </c>
      <c r="I13" s="15">
        <v>6.8129731063409828E-26</v>
      </c>
    </row>
    <row r="14" spans="1:9" x14ac:dyDescent="0.25">
      <c r="A14" s="12">
        <v>600</v>
      </c>
      <c r="B14" s="5">
        <f t="shared" si="0"/>
        <v>1.0000000398713682</v>
      </c>
      <c r="C14" s="13">
        <v>0.41939102566724634</v>
      </c>
      <c r="D14" s="5">
        <f t="shared" si="1"/>
        <v>1.0000000398713682</v>
      </c>
      <c r="E14" s="8">
        <v>4374.8585140213045</v>
      </c>
      <c r="F14" s="5">
        <f t="shared" si="2"/>
        <v>1.0000000398713682</v>
      </c>
      <c r="G14" s="14">
        <v>456714.45607505803</v>
      </c>
      <c r="H14" s="62">
        <f t="shared" si="3"/>
        <v>2.0989900498936164E-10</v>
      </c>
      <c r="I14" s="15">
        <v>8.1755677276091782E-26</v>
      </c>
    </row>
    <row r="15" spans="1:9" x14ac:dyDescent="0.25">
      <c r="A15" s="12">
        <v>700</v>
      </c>
      <c r="B15" s="5">
        <f t="shared" si="0"/>
        <v>1.0000000398713682</v>
      </c>
      <c r="C15" s="13">
        <v>25.177830088094307</v>
      </c>
      <c r="D15" s="5">
        <f t="shared" si="1"/>
        <v>1.0000000398713682</v>
      </c>
      <c r="E15" s="8">
        <v>86700.733935525859</v>
      </c>
      <c r="F15" s="5">
        <f t="shared" si="2"/>
        <v>1.0000000398713682</v>
      </c>
      <c r="G15" s="14">
        <v>671446.99161483813</v>
      </c>
      <c r="H15" s="62">
        <f t="shared" si="3"/>
        <v>4.3249770723251024E-10</v>
      </c>
      <c r="I15" s="15">
        <v>9.5381623488773759E-26</v>
      </c>
    </row>
    <row r="16" spans="1:9" x14ac:dyDescent="0.25">
      <c r="A16" s="12">
        <v>800</v>
      </c>
      <c r="B16" s="5">
        <f t="shared" si="0"/>
        <v>1.0000000398713682</v>
      </c>
      <c r="C16" s="13">
        <v>613.33052729509018</v>
      </c>
      <c r="D16" s="5">
        <f t="shared" si="1"/>
        <v>1.0000000398713682</v>
      </c>
      <c r="E16" s="8">
        <v>908500.68644141848</v>
      </c>
      <c r="F16" s="5">
        <f t="shared" si="2"/>
        <v>1.0000000398713682</v>
      </c>
      <c r="G16" s="14">
        <v>937543.87256082019</v>
      </c>
      <c r="H16" s="62">
        <f t="shared" si="3"/>
        <v>7.2007500999860988E-10</v>
      </c>
      <c r="I16" s="15">
        <v>1.0900756970145572E-25</v>
      </c>
    </row>
    <row r="17" spans="1:9" x14ac:dyDescent="0.25">
      <c r="A17" s="12">
        <v>900</v>
      </c>
      <c r="B17" s="5">
        <f t="shared" si="0"/>
        <v>1.0000000398713682</v>
      </c>
      <c r="C17" s="13">
        <v>8146.8336679981694</v>
      </c>
      <c r="D17" s="5">
        <f t="shared" si="1"/>
        <v>1.0000000398713682</v>
      </c>
      <c r="E17" s="8">
        <v>6176299.0134816077</v>
      </c>
      <c r="F17" s="5">
        <f t="shared" si="2"/>
        <v>1.0000000398713682</v>
      </c>
      <c r="G17" s="14">
        <v>1258557.0474787266</v>
      </c>
      <c r="H17" s="62">
        <f t="shared" si="3"/>
        <v>1.0480636233810879E-9</v>
      </c>
      <c r="I17" s="15">
        <v>1.2263351591413768E-25</v>
      </c>
    </row>
    <row r="18" spans="1:9" x14ac:dyDescent="0.25">
      <c r="A18" s="12">
        <v>1000</v>
      </c>
      <c r="B18" s="5">
        <f t="shared" si="0"/>
        <v>1.0000000398713684</v>
      </c>
      <c r="C18" s="13">
        <v>70486.434632813471</v>
      </c>
      <c r="D18" s="5">
        <f t="shared" si="1"/>
        <v>1.0000000398713684</v>
      </c>
      <c r="E18" s="8">
        <v>30843154.941828977</v>
      </c>
      <c r="F18" s="5">
        <f t="shared" si="2"/>
        <v>1.0000000398713684</v>
      </c>
      <c r="G18" s="14">
        <v>1637821.7429174811</v>
      </c>
      <c r="H18" s="62">
        <f t="shared" si="3"/>
        <v>1.3953402849444449E-9</v>
      </c>
      <c r="I18" s="15">
        <v>1.3625946212681966E-25</v>
      </c>
    </row>
    <row r="19" spans="1:9" x14ac:dyDescent="0.25">
      <c r="A19" s="12">
        <v>1100</v>
      </c>
      <c r="B19" s="5">
        <f t="shared" si="0"/>
        <v>1.0000000398713682</v>
      </c>
      <c r="C19" s="13">
        <v>444935.84343085141</v>
      </c>
      <c r="D19" s="5">
        <f t="shared" si="1"/>
        <v>1.0000000398713682</v>
      </c>
      <c r="E19" s="8">
        <v>122549581.19377512</v>
      </c>
      <c r="F19" s="5">
        <f t="shared" si="2"/>
        <v>1.0000000398713682</v>
      </c>
      <c r="G19" s="14">
        <v>2078491.9421937331</v>
      </c>
      <c r="H19" s="62">
        <f t="shared" si="3"/>
        <v>1.7467760715371463E-9</v>
      </c>
      <c r="I19" s="15">
        <v>1.4988540833950161E-25</v>
      </c>
    </row>
    <row r="20" spans="1:9" x14ac:dyDescent="0.25">
      <c r="A20" s="12">
        <v>1200</v>
      </c>
      <c r="B20" s="5">
        <f t="shared" si="0"/>
        <v>1.0000000398713682</v>
      </c>
      <c r="C20" s="13">
        <v>2210469.6338691753</v>
      </c>
      <c r="D20" s="5">
        <f t="shared" si="1"/>
        <v>1.0000000398713682</v>
      </c>
      <c r="E20" s="8">
        <v>408846550.79219842</v>
      </c>
      <c r="F20" s="5">
        <f t="shared" si="2"/>
        <v>1.0000000398713682</v>
      </c>
      <c r="G20" s="14">
        <v>2583567.1116527999</v>
      </c>
      <c r="H20" s="62">
        <f t="shared" si="3"/>
        <v>2.09268800449498E-9</v>
      </c>
      <c r="I20" s="15">
        <v>1.6351135455218356E-25</v>
      </c>
    </row>
    <row r="21" spans="1:9" x14ac:dyDescent="0.25">
      <c r="A21" s="12">
        <v>1300</v>
      </c>
      <c r="B21" s="5">
        <f t="shared" si="0"/>
        <v>1.0000000398713682</v>
      </c>
      <c r="C21" s="13">
        <v>9110117.0639377795</v>
      </c>
      <c r="D21" s="5">
        <f t="shared" si="1"/>
        <v>1.0000000398713682</v>
      </c>
      <c r="E21" s="8">
        <v>1189183948.283329</v>
      </c>
      <c r="F21" s="5">
        <f t="shared" si="2"/>
        <v>1.0000000398713682</v>
      </c>
      <c r="G21" s="14">
        <v>3155912.9323251243</v>
      </c>
      <c r="H21" s="62">
        <f t="shared" si="3"/>
        <v>2.4274479335151532E-9</v>
      </c>
      <c r="I21" s="15">
        <v>1.7713730076486554E-25</v>
      </c>
    </row>
    <row r="22" spans="1:9" x14ac:dyDescent="0.25">
      <c r="A22" s="12">
        <v>1400</v>
      </c>
      <c r="B22" s="5">
        <f t="shared" si="0"/>
        <v>1.0000000398713682</v>
      </c>
      <c r="C22" s="13">
        <v>32344312.460540276</v>
      </c>
      <c r="D22" s="5">
        <f t="shared" si="1"/>
        <v>1.0000000398713682</v>
      </c>
      <c r="E22" s="8">
        <v>3098621021.1474686</v>
      </c>
      <c r="F22" s="5">
        <f t="shared" si="2"/>
        <v>1.0000000398713682</v>
      </c>
      <c r="G22" s="14">
        <v>3798277.7678252826</v>
      </c>
      <c r="H22" s="62">
        <f t="shared" si="3"/>
        <v>2.748164700005404E-9</v>
      </c>
      <c r="I22" s="15">
        <v>1.9076324697754752E-25</v>
      </c>
    </row>
    <row r="23" spans="1:9" x14ac:dyDescent="0.25">
      <c r="A23" s="12">
        <v>1500</v>
      </c>
      <c r="B23" s="5">
        <f t="shared" si="0"/>
        <v>1.0000000398713682</v>
      </c>
      <c r="C23" s="13">
        <v>101711465.26230919</v>
      </c>
      <c r="D23" s="5">
        <f t="shared" si="1"/>
        <v>1.0000000398713682</v>
      </c>
      <c r="E23" s="8">
        <v>7379908830.5224981</v>
      </c>
      <c r="F23" s="5">
        <f t="shared" si="2"/>
        <v>1.0000000398713682</v>
      </c>
      <c r="G23" s="14">
        <v>4513306.0047565643</v>
      </c>
      <c r="H23" s="62">
        <f t="shared" si="3"/>
        <v>3.0536844074404928E-9</v>
      </c>
      <c r="I23" s="15">
        <v>2.0438919319022949E-25</v>
      </c>
    </row>
    <row r="24" spans="1:9" x14ac:dyDescent="0.25">
      <c r="A24" s="12">
        <v>1600</v>
      </c>
      <c r="B24" s="5">
        <f t="shared" si="0"/>
        <v>1.0000000398713682</v>
      </c>
      <c r="C24" s="13">
        <v>289289548.44649947</v>
      </c>
      <c r="D24" s="5">
        <f t="shared" si="1"/>
        <v>1.0000000398713682</v>
      </c>
      <c r="E24" s="8">
        <v>16312201700.601101</v>
      </c>
      <c r="F24" s="5">
        <f t="shared" si="2"/>
        <v>1.0000000398713682</v>
      </c>
      <c r="G24" s="14">
        <v>5303549.0395811573</v>
      </c>
      <c r="H24" s="62">
        <f t="shared" si="3"/>
        <v>3.3439023700262688E-9</v>
      </c>
      <c r="I24" s="15">
        <v>2.1801513940291145E-25</v>
      </c>
    </row>
    <row r="25" spans="1:9" x14ac:dyDescent="0.25">
      <c r="A25" s="12">
        <v>1700</v>
      </c>
      <c r="B25" s="5">
        <f t="shared" si="0"/>
        <v>1.0000000398713682</v>
      </c>
      <c r="C25" s="13">
        <v>756277378.55116487</v>
      </c>
      <c r="D25" s="5">
        <f t="shared" si="1"/>
        <v>1.0000000398713682</v>
      </c>
      <c r="E25" s="8">
        <v>33858359737.641891</v>
      </c>
      <c r="F25" s="5">
        <f t="shared" si="2"/>
        <v>1.0000000398713682</v>
      </c>
      <c r="G25" s="14">
        <v>6171474.4556266693</v>
      </c>
      <c r="H25" s="62">
        <f t="shared" si="3"/>
        <v>3.6193141170050691E-9</v>
      </c>
      <c r="I25" s="15">
        <v>2.316410856155934E-25</v>
      </c>
    </row>
    <row r="26" spans="1:9" x14ac:dyDescent="0.25">
      <c r="A26" s="12">
        <v>1800</v>
      </c>
      <c r="B26" s="5">
        <f t="shared" si="0"/>
        <v>1.0000000398713682</v>
      </c>
      <c r="C26" s="13">
        <v>1840318838.7006776</v>
      </c>
      <c r="D26" s="5">
        <f t="shared" si="1"/>
        <v>1.0000000398713682</v>
      </c>
      <c r="E26" s="8">
        <v>66608783661.267235</v>
      </c>
      <c r="F26" s="5">
        <f t="shared" si="2"/>
        <v>1.0000000398713682</v>
      </c>
      <c r="G26" s="14">
        <v>7119473.7822586382</v>
      </c>
      <c r="H26" s="62">
        <f t="shared" si="3"/>
        <v>3.8807323506942023E-9</v>
      </c>
      <c r="I26" s="15">
        <v>2.4526703182827536E-25</v>
      </c>
    </row>
    <row r="27" spans="1:9" x14ac:dyDescent="0.25">
      <c r="A27" s="12">
        <v>1900</v>
      </c>
      <c r="B27" s="5">
        <f t="shared" si="0"/>
        <v>1.0000000398713682</v>
      </c>
      <c r="C27" s="13">
        <v>4210442428.0286794</v>
      </c>
      <c r="D27" s="5">
        <f t="shared" si="1"/>
        <v>1.0000000398713682</v>
      </c>
      <c r="E27" s="8">
        <v>125118147535.11101</v>
      </c>
      <c r="F27" s="5">
        <f t="shared" si="2"/>
        <v>1.0000000398713682</v>
      </c>
      <c r="G27" s="14">
        <v>8149869.1253304556</v>
      </c>
      <c r="H27" s="62">
        <f t="shared" si="3"/>
        <v>4.1291133998003838E-9</v>
      </c>
      <c r="I27" s="15">
        <v>2.5889297804095731E-25</v>
      </c>
    </row>
    <row r="28" spans="1:9" ht="15.75" thickBot="1" x14ac:dyDescent="0.3">
      <c r="A28" s="16">
        <v>2000</v>
      </c>
      <c r="B28" s="65">
        <f t="shared" si="0"/>
        <v>1.0000000398713684</v>
      </c>
      <c r="C28" s="17">
        <v>9130686730.2751408</v>
      </c>
      <c r="D28" s="65">
        <f t="shared" si="1"/>
        <v>1.0000000398713684</v>
      </c>
      <c r="E28" s="18">
        <v>225752433347.05511</v>
      </c>
      <c r="F28" s="65">
        <f t="shared" si="2"/>
        <v>1.0000000398713684</v>
      </c>
      <c r="G28" s="19">
        <v>9264918.8863336649</v>
      </c>
      <c r="H28" s="63">
        <f t="shared" si="3"/>
        <v>4.3654538186002178E-9</v>
      </c>
      <c r="I28" s="20">
        <v>2.7251892425363931E-25</v>
      </c>
    </row>
    <row r="30" spans="1:9" ht="15.75" thickBot="1" x14ac:dyDescent="0.3"/>
    <row r="31" spans="1:9" ht="15.75" thickBot="1" x14ac:dyDescent="0.3">
      <c r="A31" s="69" t="s">
        <v>48</v>
      </c>
      <c r="B31" s="70" t="s">
        <v>49</v>
      </c>
      <c r="C31" s="70" t="s">
        <v>50</v>
      </c>
      <c r="D31" s="71" t="s">
        <v>51</v>
      </c>
    </row>
    <row r="32" spans="1:9" ht="15.75" thickBot="1" x14ac:dyDescent="0.3">
      <c r="A32" s="67">
        <v>-40.526138247299997</v>
      </c>
      <c r="B32" s="68">
        <v>-39.8473348956</v>
      </c>
      <c r="C32" s="68">
        <v>-0.50027278419099996</v>
      </c>
      <c r="D32" s="72">
        <f>B32+C32-A32</f>
        <v>0.17853056750900009</v>
      </c>
    </row>
    <row r="33" spans="4:4" x14ac:dyDescent="0.25">
      <c r="D33" s="66" t="s">
        <v>52</v>
      </c>
    </row>
    <row r="61" spans="11:11" x14ac:dyDescent="0.25">
      <c r="K61" s="21"/>
    </row>
    <row r="63" spans="11:11" x14ac:dyDescent="0.25">
      <c r="K63" s="22"/>
    </row>
    <row r="66" spans="7:11" x14ac:dyDescent="0.25">
      <c r="K66" s="22"/>
    </row>
    <row r="75" spans="7:11" x14ac:dyDescent="0.25">
      <c r="G75" s="22"/>
      <c r="H75" s="2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CH3</vt:lpstr>
      <vt:lpstr>H</vt:lpstr>
      <vt:lpstr>Keq calcs</vt:lpstr>
      <vt:lpstr>'CH3'!Qtable</vt:lpstr>
      <vt:lpstr>H!Qtable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Buda</dc:creator>
  <cp:lastModifiedBy>Giuseppe Gentile</cp:lastModifiedBy>
  <dcterms:created xsi:type="dcterms:W3CDTF">2024-04-10T07:13:55Z</dcterms:created>
  <dcterms:modified xsi:type="dcterms:W3CDTF">2024-06-26T09:15:26Z</dcterms:modified>
</cp:coreProperties>
</file>