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uisl\Excel_stock_portfolio\"/>
    </mc:Choice>
  </mc:AlternateContent>
  <xr:revisionPtr revIDLastSave="0" documentId="13_ncr:1_{49BD24E9-47E2-4653-AA19-EB9DFF9CFD67}" xr6:coauthVersionLast="47" xr6:coauthVersionMax="47" xr10:uidLastSave="{00000000-0000-0000-0000-000000000000}"/>
  <bookViews>
    <workbookView xWindow="-120" yWindow="-120" windowWidth="38640" windowHeight="21120" activeTab="6" xr2:uid="{E9A64074-1E10-48B6-8CDE-5306ABADC764}"/>
  </bookViews>
  <sheets>
    <sheet name="Stocks Overview" sheetId="1" r:id="rId1"/>
    <sheet name="portfolio" sheetId="2" r:id="rId2"/>
    <sheet name="top 10 industries" sheetId="5" r:id="rId3"/>
    <sheet name="Stocks history" sheetId="4" r:id="rId4"/>
    <sheet name="average 2021-2022 stock average" sheetId="15" r:id="rId5"/>
    <sheet name="2021-2021 change" sheetId="14" r:id="rId6"/>
    <sheet name="cost and value of stocks owned" sheetId="17" r:id="rId7"/>
    <sheet name="Dashboard" sheetId="3" r:id="rId8"/>
  </sheets>
  <definedNames>
    <definedName name="_xlnm._FilterDatabase" localSheetId="1" hidden="1">portfolio!$B$3:$I$23</definedName>
    <definedName name="_xlnm._FilterDatabase" localSheetId="3" hidden="1">'Stocks history'!$B$30:$F$49</definedName>
    <definedName name="_xlnm.Print_Area" localSheetId="7">Dashboard!$A$1:$M$33</definedName>
    <definedName name="_xlnm.Print_Area" localSheetId="2">'top 10 industries'!$B$3:$C$14</definedName>
  </definedNames>
  <calcPr calcId="191029"/>
  <pivotCaches>
    <pivotCache cacheId="0" r:id="rId9"/>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2" l="1"/>
  <c r="C13" i="3"/>
  <c r="C17" i="3"/>
  <c r="G23" i="2"/>
  <c r="L31" i="15"/>
  <c r="L30" i="15" a="1"/>
  <c r="L30" i="15" s="1"/>
  <c r="L29" i="15" a="1"/>
  <c r="L29" i="15" s="1"/>
  <c r="C4" i="15" a="1"/>
  <c r="C4" i="15" s="1"/>
  <c r="C12" i="15" a="1"/>
  <c r="C12" i="15" s="1"/>
  <c r="C21" i="15" a="1"/>
  <c r="C21" i="15" s="1"/>
  <c r="C17" i="15" a="1"/>
  <c r="C17" i="15" s="1"/>
  <c r="C16" i="15" a="1"/>
  <c r="C16" i="15" s="1"/>
  <c r="C19" i="15" a="1"/>
  <c r="C19" i="15" s="1"/>
  <c r="C18" i="15" a="1"/>
  <c r="C18" i="15" s="1"/>
  <c r="C14" i="15" a="1"/>
  <c r="C14" i="15" s="1"/>
  <c r="C8" i="15" a="1"/>
  <c r="C8" i="15" s="1"/>
  <c r="C9" i="15" a="1"/>
  <c r="C9" i="15" s="1"/>
  <c r="C6" i="15" a="1"/>
  <c r="C6" i="15" s="1"/>
  <c r="C20" i="15" a="1"/>
  <c r="C20" i="15" s="1"/>
  <c r="C5" i="15" a="1"/>
  <c r="C5" i="15" s="1"/>
  <c r="C10" i="15" a="1"/>
  <c r="C10" i="15" s="1"/>
  <c r="C7" i="15" a="1"/>
  <c r="C7" i="15" s="1"/>
  <c r="C13" i="15" a="1"/>
  <c r="C13" i="15" s="1"/>
  <c r="C15" i="15" a="1"/>
  <c r="C15" i="15" s="1"/>
  <c r="C3" i="15" a="1"/>
  <c r="C3" i="15" s="1"/>
  <c r="C11" i="15" a="1"/>
  <c r="C11" i="15" s="1"/>
  <c r="D12" i="2" a="1"/>
  <c r="D12" i="2" s="1"/>
  <c r="H12" i="2" s="1"/>
  <c r="C12" i="2" a="1"/>
  <c r="C12" i="2" s="1"/>
  <c r="G8" i="2"/>
  <c r="D14" i="2" a="1"/>
  <c r="D14" i="2" s="1"/>
  <c r="H14" i="2" s="1"/>
  <c r="D4" i="2" a="1"/>
  <c r="D4" i="2" s="1"/>
  <c r="H4" i="2" s="1"/>
  <c r="E23" i="2"/>
  <c r="G5" i="2"/>
  <c r="C5" i="2" a="1"/>
  <c r="C5" i="2" s="1"/>
  <c r="C13" i="2" a="1"/>
  <c r="C13" i="2" s="1"/>
  <c r="C22" i="2" a="1"/>
  <c r="C22" i="2" s="1"/>
  <c r="C18" i="2" a="1"/>
  <c r="C18" i="2" s="1"/>
  <c r="C17" i="2" a="1"/>
  <c r="C17" i="2" s="1"/>
  <c r="C20" i="2" a="1"/>
  <c r="C20" i="2" s="1"/>
  <c r="C19" i="2" a="1"/>
  <c r="C19" i="2" s="1"/>
  <c r="C15" i="2" a="1"/>
  <c r="C15" i="2" s="1"/>
  <c r="C9" i="2" a="1"/>
  <c r="C9" i="2" s="1"/>
  <c r="C10" i="2" a="1"/>
  <c r="C10" i="2" s="1"/>
  <c r="C7" i="2" a="1"/>
  <c r="C7" i="2" s="1"/>
  <c r="C21" i="2" a="1"/>
  <c r="C21" i="2" s="1"/>
  <c r="C6" i="2" a="1"/>
  <c r="C6" i="2" s="1"/>
  <c r="C11" i="2" a="1"/>
  <c r="C11" i="2" s="1"/>
  <c r="C8" i="2" a="1"/>
  <c r="C8" i="2" s="1"/>
  <c r="C14" i="2" a="1"/>
  <c r="C14" i="2" s="1"/>
  <c r="C16" i="2" a="1"/>
  <c r="C16" i="2" s="1"/>
  <c r="C4" i="2" a="1"/>
  <c r="C4" i="2" s="1"/>
  <c r="G4" i="2"/>
  <c r="G16" i="2"/>
  <c r="D16" i="2" a="1"/>
  <c r="D16" i="2" s="1"/>
  <c r="H16" i="2" s="1"/>
  <c r="I16" i="2" s="1"/>
  <c r="G14" i="2"/>
  <c r="D8" i="2" a="1"/>
  <c r="D8" i="2" s="1"/>
  <c r="H8" i="2" s="1"/>
  <c r="G11" i="2"/>
  <c r="D11" i="2" a="1"/>
  <c r="D11" i="2" s="1"/>
  <c r="H11" i="2" s="1"/>
  <c r="I11" i="2" s="1"/>
  <c r="G6" i="2"/>
  <c r="D6" i="2" a="1"/>
  <c r="D6" i="2" s="1"/>
  <c r="H6" i="2" s="1"/>
  <c r="G21" i="2"/>
  <c r="D21" i="2" a="1"/>
  <c r="D21" i="2" s="1"/>
  <c r="H21" i="2" s="1"/>
  <c r="G7" i="2"/>
  <c r="D7" i="2" a="1"/>
  <c r="D7" i="2" s="1"/>
  <c r="H7" i="2" s="1"/>
  <c r="G10" i="2"/>
  <c r="D10" i="2" a="1"/>
  <c r="D10" i="2" s="1"/>
  <c r="H10" i="2" s="1"/>
  <c r="I10" i="2" s="1"/>
  <c r="G9" i="2"/>
  <c r="D9" i="2" a="1"/>
  <c r="D9" i="2" s="1"/>
  <c r="H9" i="2" s="1"/>
  <c r="G15" i="2"/>
  <c r="D15" i="2" a="1"/>
  <c r="D15" i="2" s="1"/>
  <c r="H15" i="2" s="1"/>
  <c r="I15" i="2" s="1"/>
  <c r="G19" i="2"/>
  <c r="D19" i="2" a="1"/>
  <c r="D19" i="2" s="1"/>
  <c r="H19" i="2" s="1"/>
  <c r="I19" i="2" s="1"/>
  <c r="G20" i="2"/>
  <c r="D20" i="2" a="1"/>
  <c r="D20" i="2" s="1"/>
  <c r="H20" i="2" s="1"/>
  <c r="G17" i="2"/>
  <c r="D17" i="2" a="1"/>
  <c r="D17" i="2" s="1"/>
  <c r="H17" i="2" s="1"/>
  <c r="G18" i="2"/>
  <c r="D18" i="2" a="1"/>
  <c r="D18" i="2" s="1"/>
  <c r="H18" i="2" s="1"/>
  <c r="I18" i="2" s="1"/>
  <c r="G22" i="2"/>
  <c r="D22" i="2" a="1"/>
  <c r="D22" i="2" s="1"/>
  <c r="H22" i="2" s="1"/>
  <c r="I22" i="2" s="1"/>
  <c r="G13" i="2"/>
  <c r="D13" i="2" a="1"/>
  <c r="D13" i="2" s="1"/>
  <c r="H13" i="2" s="1"/>
  <c r="I13" i="2" s="1"/>
  <c r="D5" i="2" a="1"/>
  <c r="D5" i="2" s="1"/>
  <c r="G12" i="2"/>
  <c r="G6" i="1" a="1"/>
  <c r="G6" i="1" s="1"/>
  <c r="G16" i="1" a="1"/>
  <c r="G16" i="1" s="1"/>
  <c r="G7" i="1" a="1"/>
  <c r="G7" i="1" s="1"/>
  <c r="G18" i="1" a="1"/>
  <c r="G18" i="1" s="1"/>
  <c r="G12" i="1" a="1"/>
  <c r="G12" i="1" s="1"/>
  <c r="G9" i="1" a="1"/>
  <c r="G9" i="1" s="1"/>
  <c r="G10" i="1" a="1"/>
  <c r="G10" i="1" s="1"/>
  <c r="G15" i="1" a="1"/>
  <c r="G15" i="1" s="1"/>
  <c r="G19" i="1" a="1"/>
  <c r="G19" i="1" s="1"/>
  <c r="G13" i="1" a="1"/>
  <c r="G13" i="1" s="1"/>
  <c r="G21" i="1" a="1"/>
  <c r="G21" i="1" s="1"/>
  <c r="G23" i="1" a="1"/>
  <c r="G23" i="1" s="1"/>
  <c r="G8" i="1" a="1"/>
  <c r="G8" i="1" s="1"/>
  <c r="G11" i="1" a="1"/>
  <c r="G11" i="1" s="1"/>
  <c r="G20" i="1" a="1"/>
  <c r="G20" i="1" s="1"/>
  <c r="G5" i="1" a="1"/>
  <c r="G5" i="1" s="1"/>
  <c r="G14" i="1" a="1"/>
  <c r="G14" i="1" s="1"/>
  <c r="G22" i="1" a="1"/>
  <c r="G22" i="1" s="1"/>
  <c r="G17" i="1" a="1"/>
  <c r="G17" i="1" s="1"/>
  <c r="F6" i="1" a="1"/>
  <c r="F6" i="1" s="1"/>
  <c r="F16" i="1" a="1"/>
  <c r="F16" i="1" s="1"/>
  <c r="F7" i="1" a="1"/>
  <c r="F7" i="1" s="1"/>
  <c r="F18" i="1" a="1"/>
  <c r="F18" i="1" s="1"/>
  <c r="F12" i="1" a="1"/>
  <c r="F12" i="1" s="1"/>
  <c r="F9" i="1" a="1"/>
  <c r="F9" i="1" s="1"/>
  <c r="F10" i="1" a="1"/>
  <c r="F10" i="1" s="1"/>
  <c r="F15" i="1" a="1"/>
  <c r="F15" i="1" s="1"/>
  <c r="F19" i="1" a="1"/>
  <c r="F19" i="1" s="1"/>
  <c r="F13" i="1" a="1"/>
  <c r="F13" i="1" s="1"/>
  <c r="F21" i="1" a="1"/>
  <c r="F21" i="1" s="1"/>
  <c r="F23" i="1" a="1"/>
  <c r="F23" i="1" s="1"/>
  <c r="F8" i="1" a="1"/>
  <c r="F8" i="1" s="1"/>
  <c r="F11" i="1" a="1"/>
  <c r="F11" i="1" s="1"/>
  <c r="F20" i="1" a="1"/>
  <c r="F20" i="1" s="1"/>
  <c r="F5" i="1" a="1"/>
  <c r="F5" i="1" s="1"/>
  <c r="F14" i="1" a="1"/>
  <c r="F14" i="1" s="1"/>
  <c r="F22" i="1" a="1"/>
  <c r="F22" i="1" s="1"/>
  <c r="F17" i="1" a="1"/>
  <c r="F17" i="1" s="1"/>
  <c r="E16" i="1" a="1"/>
  <c r="E16" i="1" s="1"/>
  <c r="E7" i="1" a="1"/>
  <c r="E7" i="1" s="1"/>
  <c r="E18" i="1" a="1"/>
  <c r="E18" i="1" s="1"/>
  <c r="E12" i="1" a="1"/>
  <c r="E12" i="1" s="1"/>
  <c r="E9" i="1" a="1"/>
  <c r="E9" i="1" s="1"/>
  <c r="E10" i="1" a="1"/>
  <c r="E10" i="1" s="1"/>
  <c r="E15" i="1" a="1"/>
  <c r="E15" i="1" s="1"/>
  <c r="E19" i="1" a="1"/>
  <c r="E19" i="1" s="1"/>
  <c r="E13" i="1" a="1"/>
  <c r="E13" i="1" s="1"/>
  <c r="E21" i="1" a="1"/>
  <c r="E21" i="1" s="1"/>
  <c r="E23" i="1" a="1"/>
  <c r="E23" i="1" s="1"/>
  <c r="E8" i="1" a="1"/>
  <c r="E8" i="1" s="1"/>
  <c r="E11" i="1" a="1"/>
  <c r="E11" i="1" s="1"/>
  <c r="E20" i="1" a="1"/>
  <c r="E20" i="1" s="1"/>
  <c r="E5" i="1" a="1"/>
  <c r="E5" i="1" s="1"/>
  <c r="E14" i="1" a="1"/>
  <c r="E14" i="1" s="1"/>
  <c r="E22" i="1" a="1"/>
  <c r="E22" i="1" s="1"/>
  <c r="E17" i="1" a="1"/>
  <c r="E17" i="1" s="1"/>
  <c r="E6" i="1" a="1"/>
  <c r="E6" i="1" s="1"/>
  <c r="D16" i="1" a="1"/>
  <c r="D16" i="1" s="1"/>
  <c r="D7" i="1" a="1"/>
  <c r="D7" i="1" s="1"/>
  <c r="D18" i="1" a="1"/>
  <c r="D18" i="1" s="1"/>
  <c r="D12" i="1" a="1"/>
  <c r="D12" i="1" s="1"/>
  <c r="D9" i="1" a="1"/>
  <c r="D9" i="1" s="1"/>
  <c r="D10" i="1" a="1"/>
  <c r="D10" i="1" s="1"/>
  <c r="D15" i="1" a="1"/>
  <c r="D15" i="1" s="1"/>
  <c r="D19" i="1" a="1"/>
  <c r="D19" i="1" s="1"/>
  <c r="D13" i="1" a="1"/>
  <c r="D13" i="1" s="1"/>
  <c r="D21" i="1" a="1"/>
  <c r="D21" i="1" s="1"/>
  <c r="D23" i="1" a="1"/>
  <c r="D23" i="1" s="1"/>
  <c r="D8" i="1" a="1"/>
  <c r="D8" i="1" s="1"/>
  <c r="D11" i="1" a="1"/>
  <c r="D11" i="1" s="1"/>
  <c r="D20" i="1" a="1"/>
  <c r="D20" i="1" s="1"/>
  <c r="D5" i="1" a="1"/>
  <c r="D5" i="1" s="1"/>
  <c r="D14" i="1" a="1"/>
  <c r="D14" i="1" s="1"/>
  <c r="D22" i="1" a="1"/>
  <c r="D22" i="1" s="1"/>
  <c r="D17" i="1" a="1"/>
  <c r="D17" i="1" s="1"/>
  <c r="D6" i="1" a="1"/>
  <c r="D6" i="1" s="1"/>
  <c r="C15" i="4" a="1"/>
  <c r="C14" i="4" a="1"/>
  <c r="C25" i="4" a="1"/>
  <c r="C24" i="4" a="1"/>
  <c r="C26" i="4" a="1"/>
  <c r="C21" i="4" a="1"/>
  <c r="C10" i="4" a="1"/>
  <c r="C27" i="4" a="1"/>
  <c r="C22" i="4" a="1"/>
  <c r="C8" i="4" a="1"/>
  <c r="C19" i="4" a="1"/>
  <c r="C11" i="4" a="1"/>
  <c r="C13" i="4" a="1"/>
  <c r="C12" i="4" a="1"/>
  <c r="C18" i="4" a="1"/>
  <c r="C23" i="4" a="1"/>
  <c r="C16" i="4" a="1"/>
  <c r="C20" i="4" a="1"/>
  <c r="C17" i="4" a="1"/>
  <c r="D23" i="2" l="1"/>
  <c r="C10" i="4"/>
  <c r="I9" i="2"/>
  <c r="I12" i="2"/>
  <c r="I8" i="2"/>
  <c r="C26" i="4"/>
  <c r="C16" i="4"/>
  <c r="C22" i="4"/>
  <c r="C15" i="4"/>
  <c r="C27" i="4"/>
  <c r="C21" i="4"/>
  <c r="C20" i="4"/>
  <c r="C14" i="4"/>
  <c r="C19" i="4"/>
  <c r="C13" i="4"/>
  <c r="C25" i="4"/>
  <c r="C12" i="4"/>
  <c r="C18" i="4"/>
  <c r="C24" i="4"/>
  <c r="C23" i="4"/>
  <c r="C17" i="4"/>
  <c r="C11" i="4"/>
  <c r="C8" i="4"/>
  <c r="I17" i="2"/>
  <c r="I7" i="2"/>
  <c r="I20" i="2"/>
  <c r="I4" i="2"/>
  <c r="I2" i="3"/>
  <c r="I14" i="2"/>
  <c r="I21" i="2"/>
  <c r="H5" i="2"/>
  <c r="I5" i="2" s="1"/>
  <c r="I6" i="2"/>
  <c r="H23" i="2" l="1"/>
  <c r="F2" i="3" s="1"/>
  <c r="M2" i="3" s="1"/>
  <c r="I23" i="2"/>
  <c r="B26" i="15" l="1"/>
  <c r="C15" i="3" s="1"/>
  <c r="B19" i="3" l="1"/>
  <c r="C1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4">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futureMetadata>
  <cellMetadata count="1">
    <bk>
      <rc t="1" v="0"/>
    </bk>
  </cellMetadata>
  <valueMetadata count="4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valueMetadata>
</metadata>
</file>

<file path=xl/sharedStrings.xml><?xml version="1.0" encoding="utf-8"?>
<sst xmlns="http://schemas.openxmlformats.org/spreadsheetml/2006/main" count="112" uniqueCount="92">
  <si>
    <t>Stock</t>
  </si>
  <si>
    <t>Ticker</t>
  </si>
  <si>
    <t>Industry</t>
  </si>
  <si>
    <t>Price</t>
  </si>
  <si>
    <t>Market Cap</t>
  </si>
  <si>
    <t>P/E</t>
  </si>
  <si>
    <t>Microsoft</t>
  </si>
  <si>
    <t>Pepsico</t>
  </si>
  <si>
    <t>Welltower</t>
  </si>
  <si>
    <t>Target</t>
  </si>
  <si>
    <t>Walmart</t>
  </si>
  <si>
    <t>Qualcomm</t>
  </si>
  <si>
    <t>Roblox</t>
  </si>
  <si>
    <t>AMD</t>
  </si>
  <si>
    <t>AWK</t>
  </si>
  <si>
    <t>CMG</t>
  </si>
  <si>
    <t>Disney</t>
  </si>
  <si>
    <t>Gamble</t>
  </si>
  <si>
    <t>Machines</t>
  </si>
  <si>
    <t>Realty income corp</t>
  </si>
  <si>
    <t>Kohl's corporation corporation</t>
  </si>
  <si>
    <t>At&amp;T inc inc. (xnys:t)</t>
  </si>
  <si>
    <t xml:space="preserve">Waste management </t>
  </si>
  <si>
    <t>Kontoor brands in</t>
  </si>
  <si>
    <t xml:space="preserve">Activision blizzard </t>
  </si>
  <si>
    <t xml:space="preserve">Stock </t>
  </si>
  <si>
    <t xml:space="preserve">Price </t>
  </si>
  <si>
    <t>Bought Price</t>
  </si>
  <si>
    <t>Quantity</t>
  </si>
  <si>
    <t>Total cost</t>
  </si>
  <si>
    <t>Total Value</t>
  </si>
  <si>
    <t>Gain/(Loss)</t>
  </si>
  <si>
    <t>Row Labels</t>
  </si>
  <si>
    <t>Beverages</t>
  </si>
  <si>
    <t>Diversified Retail</t>
  </si>
  <si>
    <t>Food &amp; Drug Retailing</t>
  </si>
  <si>
    <t>Personal &amp; Household Products &amp; Services</t>
  </si>
  <si>
    <t>Professional &amp; Commercial Services</t>
  </si>
  <si>
    <t>Residential &amp; Commercial REIT</t>
  </si>
  <si>
    <t>Semiconductors &amp; Semiconductor Equipment</t>
  </si>
  <si>
    <t>Software &amp; IT Services</t>
  </si>
  <si>
    <t>Textiles &amp; Apparel</t>
  </si>
  <si>
    <t>Grand Total</t>
  </si>
  <si>
    <t>Sum of Total cost</t>
  </si>
  <si>
    <t>Portfolio Dashboard</t>
  </si>
  <si>
    <t>My Stock Portfolio</t>
  </si>
  <si>
    <t>Total invested:</t>
  </si>
  <si>
    <t>ACTIVISION BLIZZARD, INC. (XNAS:ATVI)</t>
  </si>
  <si>
    <t>AMERICAN WATER WORKS COMPANY, INC. (XNYS:AWK)</t>
  </si>
  <si>
    <t>AT&amp;T INC. (XNYS:T)</t>
  </si>
  <si>
    <t>CHIPOTLE MEXICAN GRILL, INC. (XNYS:CMG)</t>
  </si>
  <si>
    <t>INTERNATIONAL BUSINESS MACHINES CORPORATION (XNYS:IBM)</t>
  </si>
  <si>
    <t>MICROSOFT CORPORATION (XNAS:MSFT)</t>
  </si>
  <si>
    <t>PEPSICO, INC. (XNAS:PEP)</t>
  </si>
  <si>
    <t>THE PROCTER &amp; GAMBLE COMPANY (XNYS:PG)</t>
  </si>
  <si>
    <t>WALMART INC. (XNYS:WMT)</t>
  </si>
  <si>
    <t>WASTE MANAGEMENT, INC. (XNYS:WM)</t>
  </si>
  <si>
    <t>Sum of Total Value</t>
  </si>
  <si>
    <t>Stocks</t>
  </si>
  <si>
    <t xml:space="preserve"> </t>
  </si>
  <si>
    <t>Months</t>
  </si>
  <si>
    <t>ADVANCED MICRO DEVICES, INC. (XNAS:AMD)</t>
  </si>
  <si>
    <t>KOHL'S CORPORATION (XNYS:KSS)</t>
  </si>
  <si>
    <t>Kontoor Brands, Inc. (XNYS:KTB)</t>
  </si>
  <si>
    <t>QUALCOMM INCORPORATED (XNAS:QCOM)</t>
  </si>
  <si>
    <t>REALTY INCOME CORPORATION (XNYS:O)</t>
  </si>
  <si>
    <t>ROBLOX CORPORATION (XNYS:RBLX)</t>
  </si>
  <si>
    <t>TARGET CORPORATION (XNYS:TGT)</t>
  </si>
  <si>
    <t>THE WALT DISNEY COMPANY (XNYS:DIS)</t>
  </si>
  <si>
    <t>WELLTOWER INC. (XNYS:WELL)</t>
  </si>
  <si>
    <t>Average of 2021</t>
  </si>
  <si>
    <t>Average of 2022</t>
  </si>
  <si>
    <t>Average of %change</t>
  </si>
  <si>
    <t>2022 portfolio value</t>
  </si>
  <si>
    <t>2021 portfolio value</t>
  </si>
  <si>
    <t xml:space="preserve">Industry </t>
  </si>
  <si>
    <t xml:space="preserve">shares </t>
  </si>
  <si>
    <t>Total</t>
  </si>
  <si>
    <t>Telecommunications Services</t>
  </si>
  <si>
    <t>Sum of Quantity</t>
  </si>
  <si>
    <t>% change since bought</t>
  </si>
  <si>
    <t xml:space="preserve">Top 6 stocks </t>
  </si>
  <si>
    <t>Average 2021 value</t>
  </si>
  <si>
    <t>Average 2022 value</t>
  </si>
  <si>
    <t>change %</t>
  </si>
  <si>
    <t>Return since bought:</t>
  </si>
  <si>
    <t>Portfolio Value Now</t>
  </si>
  <si>
    <t xml:space="preserve">Total stock market change % 2021-2022  (VTI) </t>
  </si>
  <si>
    <t>Average</t>
  </si>
  <si>
    <t>Change%  2021-2022</t>
  </si>
  <si>
    <t>Total stock market return from VTI index fund</t>
  </si>
  <si>
    <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</si>
</sst>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409]* #,##0.00_);_([$$-409]* \(#,##0.00\);_([$$-409]* &quot;-&quot;??_);_(@_)"/>
    <numFmt numFmtId="165" formatCode="0.0%"/>
  </numFmts>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3F3F76"/>
      <name val="Calibri"/>
      <family val="2"/>
      <scheme val="minor"/>
    </font>
    <font>
      <sz val="11"/>
      <name val="Calibri"/>
      <family val="2"/>
      <scheme val="minor"/>
    </font>
    <font>
      <b/>
      <sz val="11"/>
      <color theme="1"/>
      <name val="Calibri"/>
      <family val="2"/>
      <scheme val="minor"/>
    </font>
    <font>
      <b/>
      <sz val="12"/>
      <color theme="0"/>
      <name val="Calibri"/>
      <family val="2"/>
      <scheme val="minor"/>
    </font>
    <font>
      <b/>
      <sz val="16.5"/>
      <color theme="0"/>
      <name val="Calibri"/>
      <family val="2"/>
      <scheme val="minor"/>
    </font>
    <font>
      <b/>
      <sz val="12"/>
      <color theme="1"/>
      <name val="Calibri"/>
      <family val="2"/>
      <scheme val="minor"/>
    </font>
    <font>
      <b/>
      <sz val="12.5"/>
      <color theme="0"/>
      <name val="Calibri"/>
      <family val="2"/>
      <scheme val="minor"/>
    </font>
    <font>
      <b/>
      <sz val="12.5"/>
      <color theme="1"/>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rgb="FFFFCC99"/>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8"/>
      </patternFill>
    </fill>
    <fill>
      <patternFill patternType="solid">
        <fgColor theme="4"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44" fontId="1" fillId="0" borderId="0" applyFont="0" applyFill="0" applyBorder="0" applyAlignment="0" applyProtection="0"/>
    <xf numFmtId="0" fontId="3" fillId="2" borderId="0"/>
    <xf numFmtId="0" fontId="4" fillId="3" borderId="1" applyNumberFormat="0" applyAlignment="0" applyProtection="0"/>
    <xf numFmtId="9" fontId="1" fillId="0" borderId="0" applyFont="0" applyFill="0" applyBorder="0" applyAlignment="0" applyProtection="0"/>
    <xf numFmtId="0" fontId="3" fillId="9" borderId="0" applyNumberFormat="0" applyBorder="0" applyAlignment="0" applyProtection="0"/>
  </cellStyleXfs>
  <cellXfs count="51">
    <xf numFmtId="0" fontId="0" fillId="0" borderId="0" xfId="0"/>
    <xf numFmtId="164" fontId="0" fillId="0" borderId="0" xfId="0" applyNumberFormat="1"/>
    <xf numFmtId="0" fontId="2" fillId="2" borderId="0" xfId="2" applyFont="1"/>
    <xf numFmtId="2" fontId="0" fillId="0" borderId="0" xfId="0" applyNumberFormat="1"/>
    <xf numFmtId="44" fontId="0" fillId="0" borderId="0" xfId="1" applyFont="1"/>
    <xf numFmtId="44" fontId="0" fillId="0" borderId="0" xfId="0" applyNumberFormat="1"/>
    <xf numFmtId="0" fontId="3" fillId="2" borderId="0" xfId="2"/>
    <xf numFmtId="0" fontId="4" fillId="4" borderId="0" xfId="3" applyFill="1" applyBorder="1"/>
    <xf numFmtId="0" fontId="0" fillId="4" borderId="0" xfId="0" applyFill="1"/>
    <xf numFmtId="0" fontId="0" fillId="5" borderId="0" xfId="0" applyFill="1"/>
    <xf numFmtId="1"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7" borderId="0" xfId="0" applyFill="1"/>
    <xf numFmtId="14" fontId="0" fillId="7" borderId="0" xfId="0" applyNumberFormat="1" applyFill="1"/>
    <xf numFmtId="44" fontId="0" fillId="7" borderId="0" xfId="1" applyFont="1" applyFill="1"/>
    <xf numFmtId="165" fontId="6" fillId="5" borderId="0" xfId="4" applyNumberFormat="1" applyFont="1" applyFill="1"/>
    <xf numFmtId="9" fontId="0" fillId="0" borderId="0" xfId="4" applyFont="1"/>
    <xf numFmtId="0" fontId="0" fillId="10" borderId="0" xfId="0" applyFill="1"/>
    <xf numFmtId="9" fontId="0" fillId="10" borderId="0" xfId="4" applyFont="1" applyFill="1"/>
    <xf numFmtId="0" fontId="5" fillId="10" borderId="0" xfId="2" applyFont="1" applyFill="1"/>
    <xf numFmtId="44" fontId="7" fillId="2" borderId="0" xfId="1" applyFont="1" applyFill="1" applyBorder="1" applyAlignment="1">
      <alignment horizontal="right" vertical="center"/>
    </xf>
    <xf numFmtId="9" fontId="7" fillId="2" borderId="0" xfId="4" applyFont="1" applyFill="1" applyBorder="1" applyAlignment="1">
      <alignment horizontal="right" vertical="center"/>
    </xf>
    <xf numFmtId="9" fontId="9" fillId="10" borderId="0" xfId="5" applyNumberFormat="1" applyFont="1" applyFill="1" applyBorder="1" applyAlignment="1">
      <alignment horizontal="center" vertical="center"/>
    </xf>
    <xf numFmtId="0" fontId="3" fillId="4" borderId="0" xfId="2" applyFill="1"/>
    <xf numFmtId="0" fontId="3" fillId="4" borderId="0" xfId="2" applyFill="1" applyAlignment="1">
      <alignment vertical="center"/>
    </xf>
    <xf numFmtId="0" fontId="5" fillId="4" borderId="0" xfId="0" applyFont="1" applyFill="1"/>
    <xf numFmtId="0" fontId="3" fillId="2" borderId="0" xfId="2" applyAlignment="1">
      <alignment horizontal="right" vertical="center"/>
    </xf>
    <xf numFmtId="0" fontId="7" fillId="2" borderId="0" xfId="2" applyFont="1" applyAlignment="1">
      <alignment horizontal="center" vertical="center"/>
    </xf>
    <xf numFmtId="0" fontId="2" fillId="2" borderId="0" xfId="2" applyFont="1" applyAlignment="1">
      <alignment vertical="center"/>
    </xf>
    <xf numFmtId="0" fontId="6" fillId="8" borderId="0" xfId="0" applyFont="1" applyFill="1" applyAlignment="1">
      <alignment horizontal="left"/>
    </xf>
    <xf numFmtId="9" fontId="6" fillId="8" borderId="0" xfId="0" applyNumberFormat="1" applyFont="1" applyFill="1"/>
    <xf numFmtId="9" fontId="9" fillId="10" borderId="0" xfId="0" applyNumberFormat="1" applyFont="1" applyFill="1" applyAlignment="1">
      <alignment horizontal="center" vertical="center"/>
    </xf>
    <xf numFmtId="0" fontId="2" fillId="0" borderId="0" xfId="0" applyFont="1"/>
    <xf numFmtId="0" fontId="0" fillId="6" borderId="0" xfId="0" applyFill="1"/>
    <xf numFmtId="10" fontId="0" fillId="0" borderId="0" xfId="0" applyNumberFormat="1"/>
    <xf numFmtId="10" fontId="0" fillId="6" borderId="0" xfId="0" applyNumberFormat="1" applyFill="1"/>
    <xf numFmtId="0" fontId="2" fillId="2" borderId="0" xfId="2" applyFont="1" applyAlignment="1">
      <alignment horizontal="center" vertical="top"/>
    </xf>
    <xf numFmtId="0" fontId="3" fillId="2" borderId="0" xfId="2" applyAlignment="1">
      <alignment horizontal="center"/>
    </xf>
    <xf numFmtId="0" fontId="10" fillId="2" borderId="0" xfId="2" applyFont="1" applyAlignment="1">
      <alignment horizontal="center" vertical="center"/>
    </xf>
    <xf numFmtId="9" fontId="11" fillId="10" borderId="0" xfId="4" applyFont="1" applyFill="1" applyBorder="1" applyAlignment="1">
      <alignment horizontal="center" vertical="center"/>
    </xf>
    <xf numFmtId="0" fontId="7" fillId="2" borderId="0" xfId="2" applyFont="1" applyAlignment="1">
      <alignment horizontal="center" vertical="center"/>
    </xf>
    <xf numFmtId="9" fontId="7" fillId="2" borderId="0" xfId="4" applyFont="1" applyFill="1" applyBorder="1" applyAlignment="1">
      <alignment horizontal="center" vertical="center"/>
    </xf>
    <xf numFmtId="0" fontId="8" fillId="2" borderId="0" xfId="2" applyFont="1" applyAlignment="1">
      <alignment horizontal="center" vertical="center"/>
    </xf>
    <xf numFmtId="44" fontId="7" fillId="2" borderId="0" xfId="1" applyFont="1" applyFill="1" applyBorder="1" applyAlignment="1">
      <alignment horizontal="right" vertical="center"/>
    </xf>
    <xf numFmtId="0" fontId="2" fillId="2" borderId="0" xfId="2" applyFont="1" applyAlignment="1">
      <alignment horizontal="center" vertical="center"/>
    </xf>
    <xf numFmtId="0" fontId="7" fillId="2" borderId="0" xfId="2" applyFont="1" applyAlignment="1">
      <alignment horizontal="right" vertical="center"/>
    </xf>
    <xf numFmtId="44" fontId="0" fillId="6" borderId="0" xfId="0" applyNumberFormat="1" applyFill="1"/>
    <xf numFmtId="164" fontId="0" fillId="6" borderId="0" xfId="0" applyNumberFormat="1" applyFill="1"/>
  </cellXfs>
  <cellStyles count="6">
    <cellStyle name="Accent5" xfId="5" builtinId="45"/>
    <cellStyle name="Currency" xfId="1" builtinId="4"/>
    <cellStyle name="Input" xfId="3" builtinId="20"/>
    <cellStyle name="Normal" xfId="0" builtinId="0"/>
    <cellStyle name="Percent" xfId="4" builtinId="5"/>
    <cellStyle name="Style 1" xfId="2" xr:uid="{9FAF0914-3CD6-4645-9A42-9787D8F7471B}"/>
  </cellStyles>
  <dxfs count="27">
    <dxf>
      <font>
        <color rgb="FF9C0006"/>
      </font>
      <fill>
        <patternFill>
          <bgColor rgb="FFFFC7CE"/>
        </patternFill>
      </fill>
    </dxf>
    <dxf>
      <font>
        <color rgb="FF006100"/>
      </font>
      <fill>
        <patternFill>
          <bgColor rgb="FFC6EFCE"/>
        </patternFill>
      </fill>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fill>
        <patternFill patternType="solid">
          <bgColor theme="8" tint="0.59999389629810485"/>
        </patternFill>
      </fill>
    </dxf>
    <dxf>
      <fill>
        <patternFill patternType="solid">
          <bgColor theme="8" tint="0.59999389629810485"/>
        </patternFill>
      </fill>
    </dxf>
    <dxf>
      <font>
        <b/>
      </font>
    </dxf>
    <dxf>
      <font>
        <b/>
      </font>
    </dxf>
    <dxf>
      <font>
        <color theme="0"/>
      </font>
    </dxf>
    <dxf>
      <font>
        <color theme="0"/>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1"/>
        <color theme="0"/>
        <name val="Calibri"/>
        <family val="2"/>
        <scheme val="minor"/>
      </font>
    </dxf>
    <dxf>
      <font>
        <b val="0"/>
        <i val="0"/>
      </font>
      <fill>
        <patternFill>
          <bgColor theme="8" tint="0.39994506668294322"/>
        </patternFill>
      </fill>
    </dxf>
    <dxf>
      <fill>
        <patternFill>
          <bgColor rgb="FF002060"/>
        </patternFill>
      </fill>
    </dxf>
    <dxf>
      <fill>
        <patternFill>
          <bgColor theme="4" tint="0.79998168889431442"/>
        </patternFill>
      </fill>
    </dxf>
    <dxf>
      <fill>
        <patternFill>
          <bgColor rgb="FF002060"/>
        </patternFill>
      </fill>
    </dxf>
    <dxf>
      <fill>
        <patternFill>
          <bgColor rgb="FF002060"/>
        </patternFill>
      </fill>
    </dxf>
  </dxfs>
  <tableStyles count="3" defaultTableStyle="TableStyleMedium2" defaultPivotStyle="PivotStyleLight16">
    <tableStyle name="PivotTable Style 1" table="0" count="1" xr9:uid="{0D7A60BA-3D4C-4CF4-90FD-D4B46869E8F6}">
      <tableStyleElement type="firstColumnStripe" dxfId="26"/>
    </tableStyle>
    <tableStyle name="PivotTable Style 2" table="0" count="1" xr9:uid="{B67DF1BE-5AAF-4392-83BC-96381B33D557}">
      <tableStyleElement type="pageFieldLabels" dxfId="25"/>
    </tableStyle>
    <tableStyle name="PivotTable Style 3" table="0" count="3" xr9:uid="{50CA5390-7A50-4D54-949A-82E7B3D7D915}">
      <tableStyleElement type="wholeTable" dxfId="24"/>
      <tableStyleElement type="headerRow" dxfId="23"/>
      <tableStyleElement type="totalRow"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pivotCacheDefinition" Target="pivotCache/pivotCacheDefinition2.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[stock_portfolio.xlsx]top 10 industries!PivotTable4</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002060"/>
                </a:solidFill>
              </a:rPr>
              <a:t>Top</a:t>
            </a:r>
            <a:r>
              <a:rPr lang="en-US" b="1" baseline="0">
                <a:solidFill>
                  <a:srgbClr val="002060"/>
                </a:solidFill>
              </a:rPr>
              <a:t> 10 Industries in Portfolio</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lumMod val="80000"/>
              <a:lumOff val="20000"/>
            </a:schemeClr>
          </a:solidFill>
          <a:ln w="19050">
            <a:solidFill>
              <a:schemeClr val="lt1"/>
            </a:solidFill>
          </a:ln>
          <a:effectLst/>
        </c:spPr>
        <c:dLbl>
          <c:idx val="0"/>
          <c:layout>
            <c:manualLayout>
              <c:x val="2.8755321589341631E-2"/>
              <c:y val="-1.2210009862226864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
        <c:spPr>
          <a:solidFill>
            <a:schemeClr val="accent6">
              <a:lumMod val="60000"/>
            </a:schemeClr>
          </a:solidFill>
          <a:ln w="19050">
            <a:solidFill>
              <a:schemeClr val="lt1"/>
            </a:solidFill>
          </a:ln>
          <a:effectLst/>
        </c:spPr>
        <c:dLbl>
          <c:idx val="0"/>
          <c:layout>
            <c:manualLayout>
              <c:x val="-6.0536076577260966E-3"/>
              <c:y val="-1.2210009862226886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3"/>
        <c:spPr>
          <a:solidFill>
            <a:schemeClr val="accent1"/>
          </a:solidFill>
          <a:ln w="19050">
            <a:solidFill>
              <a:schemeClr val="lt1"/>
            </a:solidFill>
          </a:ln>
          <a:effectLst/>
        </c:spPr>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4"/>
        <c:spPr>
          <a:solidFill>
            <a:schemeClr val="accent2"/>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5"/>
        <c:spPr>
          <a:solidFill>
            <a:schemeClr val="accent3"/>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6"/>
        <c:spPr>
          <a:solidFill>
            <a:schemeClr val="accent4"/>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7"/>
        <c:spPr>
          <a:solidFill>
            <a:schemeClr val="accent5"/>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8"/>
        <c:spPr>
          <a:solidFill>
            <a:schemeClr val="accent6"/>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9"/>
        <c:spPr>
          <a:solidFill>
            <a:schemeClr val="accent1">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0"/>
        <c:spPr>
          <a:solidFill>
            <a:schemeClr val="accent2">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1"/>
        <c:spPr>
          <a:solidFill>
            <a:schemeClr val="accent3">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2"/>
        <c:spPr>
          <a:solidFill>
            <a:schemeClr val="accent4">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3"/>
        <c:spPr>
          <a:solidFill>
            <a:schemeClr val="accent5">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w="19050">
            <a:solidFill>
              <a:schemeClr val="lt1"/>
            </a:solidFill>
          </a:ln>
          <a:effectLst/>
        </c:spPr>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6"/>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7"/>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8"/>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9"/>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20"/>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1"/>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2"/>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3"/>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4"/>
        <c:spPr>
          <a:solidFill>
            <a:schemeClr val="accent1"/>
          </a:solidFill>
          <a:ln w="19050">
            <a:solidFill>
              <a:schemeClr val="lt1"/>
            </a:solidFill>
          </a:ln>
          <a:effectLst/>
        </c:spPr>
        <c:dLbl>
          <c:idx val="0"/>
          <c:layout>
            <c:manualLayout>
              <c:x val="8.9917011818609373E-3"/>
              <c:y val="-1.9323562815517625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5"/>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6"/>
        <c:spPr>
          <a:solidFill>
            <a:schemeClr val="accent1"/>
          </a:solidFill>
          <a:ln w="19050">
            <a:solidFill>
              <a:schemeClr val="lt1"/>
            </a:solidFill>
          </a:ln>
          <a:effectLst/>
        </c:spPr>
        <c:dLbl>
          <c:idx val="0"/>
          <c:layout>
            <c:manualLayout>
              <c:x val="-6.0536076577260966E-3"/>
              <c:y val="-1.2210009862226886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7"/>
        <c:spPr>
          <a:solidFill>
            <a:schemeClr val="accent1"/>
          </a:solidFill>
          <a:ln w="19050">
            <a:solidFill>
              <a:schemeClr val="lt1"/>
            </a:solidFill>
          </a:ln>
          <a:effectLst/>
        </c:spPr>
        <c:dLbl>
          <c:idx val="0"/>
          <c:layout>
            <c:manualLayout>
              <c:x val="2.8755321589341631E-2"/>
              <c:y val="-1.2210009862226864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s>
    <c:plotArea>
      <c:layout>
        <c:manualLayout>
          <c:layoutTarget val="inner"/>
          <c:xMode val="edge"/>
          <c:yMode val="edge"/>
          <c:x val="0.15464987739841873"/>
          <c:y val="0.20223389970990466"/>
          <c:w val="0.38261089535753734"/>
          <c:h val="0.68606091581351525"/>
        </c:manualLayout>
      </c:layout>
      <c:pieChart>
        <c:varyColors val="1"/>
        <c:ser>
          <c:idx val="0"/>
          <c:order val="0"/>
          <c:tx>
            <c:strRef>
              <c:f>'top 10 industries'!$C$3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05-4DC0-92D8-530121A602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05-4DC0-92D8-530121A602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05-4DC0-92D8-530121A602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D05-4DC0-92D8-530121A602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D05-4DC0-92D8-530121A602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D05-4DC0-92D8-530121A602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D05-4DC0-92D8-530121A602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D05-4DC0-92D8-530121A602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D05-4DC0-92D8-530121A602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D05-4DC0-92D8-530121A602B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D05-4DC0-92D8-530121A602B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D05-4DC0-92D8-530121A602B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D05-4DC0-92D8-530121A602BE}"/>
              </c:ext>
            </c:extLst>
          </c:dPt>
          <c:dLbls>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 xmlns:c16="http://schemas.microsoft.com/office/drawing/2014/chart" uri="{C3380CC4-5D6E-409C-BE32-E72D297353CC}">
                  <c16:uniqueId val="{00000001-AD05-4DC0-92D8-530121A602BE}"/>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3-AD05-4DC0-92D8-530121A602BE}"/>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5-AD05-4DC0-92D8-530121A602BE}"/>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7-AD05-4DC0-92D8-530121A602BE}"/>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9-AD05-4DC0-92D8-530121A602BE}"/>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B-AD05-4DC0-92D8-530121A602BE}"/>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D-AD05-4DC0-92D8-530121A602BE}"/>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F-AD05-4DC0-92D8-530121A602BE}"/>
                </c:ext>
              </c:extLst>
            </c:dLbl>
            <c:dLbl>
              <c:idx val="8"/>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11-AD05-4DC0-92D8-530121A602BE}"/>
                </c:ext>
              </c:extLst>
            </c:dLbl>
            <c:dLbl>
              <c:idx val="9"/>
              <c:layout>
                <c:manualLayout>
                  <c:x val="8.9917011818609373E-3"/>
                  <c:y val="-1.9323562815517625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13-AD05-4DC0-92D8-530121A602BE}"/>
                </c:ext>
              </c:extLst>
            </c:dLbl>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accent1"/>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'top 10 industries'!$B$4:$B$14</c:f>
              <c:strCache>
                <c:ptCount val="10"/>
                <c:pt idx="0">
                  <c:v>Telecommunications Services</c:v>
                </c:pt>
                <c:pt idx="1">
                  <c:v>Residential &amp; Commercial REIT</c:v>
                </c:pt>
                <c:pt idx="2">
                  <c:v>Software &amp; IT Services</c:v>
                </c:pt>
                <c:pt idx="3">
                  <c:v>Diversified Retail</c:v>
                </c:pt>
                <c:pt idx="4">
                  <c:v>Semiconductors &amp; Semiconductor Equipment</c:v>
                </c:pt>
                <c:pt idx="5">
                  <c:v>Beverages</c:v>
                </c:pt>
                <c:pt idx="6">
                  <c:v>Professional &amp; Commercial Services</c:v>
                </c:pt>
                <c:pt idx="7">
                  <c:v>Textiles &amp; Apparel</c:v>
                </c:pt>
                <c:pt idx="8">
                  <c:v>Personal &amp; Household Products &amp; Services</c:v>
                </c:pt>
                <c:pt idx="9">
                  <c:v>Food &amp; Drug Retailing</c:v>
                </c:pt>
              </c:strCache>
            </c:strRef>
          </c:cat>
          <c:val>
            <c:numRef>
              <c:f>'top 10 industries'!$C$4:$C$14</c:f>
              <c:numCache>
                <c:formatCode>0.00%</c:formatCode>
                <c:ptCount val="10"/>
                <c:pt idx="0">
                  <c:v>0.17773311641726217</c:v>
                </c:pt>
                <c:pt idx="1">
                  <c:v>0.17559106231184418</c:v>
                </c:pt>
                <c:pt idx="2">
                  <c:v>0.12780938634595204</c:v>
                </c:pt>
                <c:pt idx="3">
                  <c:v>0.11338756551224134</c:v>
                </c:pt>
                <c:pt idx="4">
                  <c:v>0.10668211822241989</c:v>
                </c:pt>
                <c:pt idx="5">
                  <c:v>6.951161166396469E-2</c:v>
                </c:pt>
                <c:pt idx="6">
                  <c:v>6.8002808971448919E-2</c:v>
                </c:pt>
                <c:pt idx="7">
                  <c:v>6.5118444804706785E-2</c:v>
                </c:pt>
                <c:pt idx="8">
                  <c:v>5.1857387324634872E-2</c:v>
                </c:pt>
                <c:pt idx="9">
                  <c:v>4.4306498425525032E-2</c:v>
                </c:pt>
              </c:numCache>
            </c:numRef>
          </c:val>
          <c:extLst>
            <c:ext xmlns:c16="http://schemas.microsoft.com/office/drawing/2014/chart" uri="{C3380CC4-5D6E-409C-BE32-E72D297353CC}">
              <c16:uniqueId val="{0000001A-AD05-4DC0-92D8-530121A602B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136244333094725"/>
          <c:y val="0.1746565830888252"/>
          <c:w val="0.37636727825289784"/>
          <c:h val="0.6944343010134671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57151</xdr:colOff>
      <xdr:row>3</xdr:row>
      <xdr:rowOff>171451</xdr:rowOff>
    </xdr:from>
    <xdr:to>
      <xdr:col>12</xdr:col>
      <xdr:colOff>160534</xdr:colOff>
      <xdr:row>25</xdr:row>
      <xdr:rowOff>152401</xdr:rowOff>
    </xdr:to>
    <xdr:graphicFrame macro="">
      <xdr:nvGraphicFramePr>
        <xdr:cNvPr id="5" name="Chart 1">
          <a:extLst>
            <a:ext uri="{FF2B5EF4-FFF2-40B4-BE49-F238E27FC236}">
              <a16:creationId xmlns:a16="http://schemas.microsoft.com/office/drawing/2014/main" id="{C28C2CEB-1209-68E5-6F53-3D78ACA955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pez" refreshedDate="44901.002992013891" createdVersion="8" refreshedVersion="8" minRefreshableVersion="3" recordCount="19" xr:uid="{878D4493-1538-458B-8722-C1AFC6EC0351}">
  <cacheSource type="worksheet">
    <worksheetSource ref="B30:F49" sheet="Stocks history"/>
  </cacheSource>
  <cacheFields count="5">
    <cacheField name="stock" numFmtId="0">
      <sharedItems count="19">
        <s v="CHIPOTLE MEXICAN GRILL, INC. (XNYS:CMG)"/>
        <s v="REALTY INCOME CORPORATION (XNYS:O)"/>
        <s v="PEPSICO, INC. (XNAS:PEP)"/>
        <s v="AT&amp;T INC. (XNYS:T)"/>
        <s v="THE WALT DISNEY COMPANY (XNYS:DIS)"/>
        <s v="WALMART INC. (XNYS:WMT)"/>
        <s v="KOHL'S CORPORATION (XNYS:KSS)"/>
        <s v="AMERICAN WATER WORKS COMPANY, INC. (XNYS:AWK)"/>
        <s v="QUALCOMM INCORPORATED (XNAS:QCOM)"/>
        <s v="THE PROCTER &amp; GAMBLE COMPANY (XNYS:PG)"/>
        <s v="ADVANCED MICRO DEVICES, INC. (XNAS:AMD)"/>
        <s v="WASTE MANAGEMENT, INC. (XNYS:WM)"/>
        <s v="WELLTOWER INC. (XNYS:WELL)"/>
        <s v="ROBLOX CORPORATION (XNYS:RBLX)"/>
        <s v="MICROSOFT CORPORATION (XNAS:MSFT)"/>
        <s v="INTERNATIONAL BUSINESS MACHINES CORPORATION (XNYS:IBM)"/>
        <s v="TARGET CORPORATION (XNYS:TGT)"/>
        <s v="ACTIVISION BLIZZARD, INC. (XNAS:ATVI)"/>
        <s v="Kontoor Brands, Inc. (XNYS:KTB)"/>
      </sharedItems>
    </cacheField>
    <cacheField name="industry" numFmtId="0">
      <sharedItems/>
    </cacheField>
    <cacheField name="2021" numFmtId="0">
      <sharedItems containsSemiMixedTypes="0" containsString="0" containsNumber="1" minValue="20.866875000000004" maxValue="1626.0125"/>
    </cacheField>
    <cacheField name="2022" numFmtId="0">
      <sharedItems containsSemiMixedTypes="0" containsString="0" containsNumber="1" minValue="18.668516666666665" maxValue="1509.6716666666664"/>
    </cacheField>
    <cacheField name="%change" numFmtId="9">
      <sharedItems containsSemiMixedTypes="0" containsString="0" containsNumber="1" minValue="-0.80422578974624548" maxValue="0.127996678671082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pez" refreshedDate="44902.861499421299" createdVersion="8" refreshedVersion="8" minRefreshableVersion="3" recordCount="19" xr:uid="{1E52FE27-BB83-4F5B-A153-90BC487219F3}">
  <cacheSource type="worksheet">
    <worksheetSource ref="B3:I22" sheet="portfolio"/>
  </cacheSource>
  <cacheFields count="10">
    <cacheField name="Stock " numFmtId="0">
      <sharedItems count="19">
        <s v="ACTIVISION BLIZZARD, INC. (XNAS:ATVI)"/>
        <s v="ADVANCED MICRO DEVICES, INC. (XNAS:AMD)"/>
        <s v="AMERICAN WATER WORKS COMPANY, INC. (XNYS:AWK)"/>
        <s v="AT&amp;T INC. (XNYS:T)"/>
        <s v="CHIPOTLE MEXICAN GRILL, INC. (XNYS:CMG)"/>
        <s v="INTERNATIONAL BUSINESS MACHINES CORPORATION (XNYS:IBM)"/>
        <s v="KOHL'S CORPORATION (XNYS:KSS)"/>
        <s v="Kontoor Brands, Inc. (XNYS:KTB)"/>
        <s v="MICROSOFT CORPORATION (XNAS:MSFT)"/>
        <s v="PEPSICO, INC. (XNAS:PEP)"/>
        <s v="QUALCOMM INCORPORATED (XNAS:QCOM)"/>
        <s v="REALTY INCOME CORPORATION (XNYS:O)"/>
        <s v="ROBLOX CORPORATION (XNYS:RBLX)"/>
        <s v="TARGET CORPORATION (XNYS:TGT)"/>
        <s v="THE PROCTER &amp; GAMBLE COMPANY (XNYS:PG)"/>
        <s v="THE WALT DISNEY COMPANY (XNYS:DIS)"/>
        <s v="WALMART INC. (XNYS:WMT)"/>
        <s v="WASTE MANAGEMENT, INC. (XNYS:WM)"/>
        <s v="WELLTOWER INC. (XNYS:WELL)"/>
      </sharedItems>
    </cacheField>
    <cacheField name="Industry" numFmtId="0">
      <sharedItems count="13">
        <s v="Software &amp; IT Services"/>
        <s v="Semiconductors &amp; Semiconductor Equipment"/>
        <s v="Water Utilities"/>
        <s v="Telecommunications Services"/>
        <s v="Hotels &amp; Entertainment Services"/>
        <s v="Diversified Retail"/>
        <s v="Textiles &amp; Apparel"/>
        <s v="Beverages"/>
        <s v="Residential &amp; Commercial REIT"/>
        <s v="Personal &amp; Household Products &amp; Services"/>
        <s v="Media &amp; Publishing"/>
        <s v="Food &amp; Drug Retailing"/>
        <s v="Professional &amp; Commercial Services"/>
      </sharedItems>
    </cacheField>
    <cacheField name="Price " numFmtId="164">
      <sharedItems containsSemiMixedTypes="0" containsString="0" containsNumber="1" minValue="19.3" maxValue="1509.46"/>
    </cacheField>
    <cacheField name="Bought Price" numFmtId="44">
      <sharedItems containsSemiMixedTypes="0" containsString="0" containsNumber="1" minValue="15.859126033964596" maxValue="988.40843621399199"/>
    </cacheField>
    <cacheField name="Quantity" numFmtId="0">
      <sharedItems containsSemiMixedTypes="0" containsString="0" containsNumber="1" minValue="7.7759999999999996E-2" maxValue="7.4966299999999997"/>
    </cacheField>
    <cacheField name="Total cost" numFmtId="44">
      <sharedItems containsSemiMixedTypes="0" containsString="0" containsNumber="1" minValue="47.610000000000007" maxValue="464.44"/>
    </cacheField>
    <cacheField name="Total Value" numFmtId="164">
      <sharedItems containsSemiMixedTypes="0" containsString="0" containsNumber="1" minValue="16.5874916" maxValue="586.55397989999994"/>
    </cacheField>
    <cacheField name="Gain/(Loss)" numFmtId="164">
      <sharedItems containsSemiMixedTypes="0" containsString="0" containsNumber="1" minValue="-141.46445820000002" maxValue="140.00234300000238"/>
    </cacheField>
    <cacheField name="Percentage Gain/(Loss)" numFmtId="0" formula="('Total Value'-'Total cost')/'Total cost'" databaseField="0"/>
    <cacheField name="Field1" numFmtId="0" formula=" ('Total Value'-'Total cost')/'Total Val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s v="Hotels &amp; Entertainment Services"/>
    <n v="278.34250000000003"/>
    <n v="269.73999999999995"/>
    <n v="-3.1891821754282193E-2"/>
  </r>
  <r>
    <x v="1"/>
    <s v="Residential &amp; Commercial REIT"/>
    <n v="103.88250000000001"/>
    <n v="88.732500000000002"/>
    <n v="-0.1707378919787001"/>
  </r>
  <r>
    <x v="2"/>
    <s v="Beverages"/>
    <n v="150.52666666666664"/>
    <n v="172.62166666666667"/>
    <n v="0.12799667867108239"/>
  </r>
  <r>
    <x v="3"/>
    <s v="Telecommunications Services"/>
    <n v="77.967499999999987"/>
    <n v="79.823333333333338"/>
    <n v="2.3249258779805621E-2"/>
  </r>
  <r>
    <x v="4"/>
    <s v="Media &amp; Publishing"/>
    <n v="138.82833333333335"/>
    <n v="146.44833333333335"/>
    <n v="5.203200218507098E-2"/>
  </r>
  <r>
    <x v="5"/>
    <s v="Food &amp; Drug Retailing"/>
    <n v="225.85833333333335"/>
    <n v="176.87833333333333"/>
    <n v="-0.27691350928604419"/>
  </r>
  <r>
    <x v="6"/>
    <s v="Diversified Retail"/>
    <n v="141.16416666666669"/>
    <n v="138.98250000000002"/>
    <n v="-1.5697419938961177E-2"/>
  </r>
  <r>
    <x v="7"/>
    <s v="Water Utilities"/>
    <n v="173.12666666666667"/>
    <n v="113.15916666666668"/>
    <n v="-0.529939392154119"/>
  </r>
  <r>
    <x v="8"/>
    <s v="Semiconductors &amp; Semiconductor Equipment"/>
    <n v="67.118333333333339"/>
    <n v="66.557500000000005"/>
    <n v="-8.4262980630783121E-3"/>
  </r>
  <r>
    <x v="9"/>
    <s v="Personal &amp; Household Products &amp; Services"/>
    <n v="133.30000000000001"/>
    <n v="134.2491666666667"/>
    <n v="7.0701866554107795E-3"/>
  </r>
  <r>
    <x v="10"/>
    <s v="Semiconductors &amp; Semiconductor Equipment"/>
    <n v="52.718333333333334"/>
    <n v="40.325833333333328"/>
    <n v="-0.30730921039036202"/>
  </r>
  <r>
    <x v="11"/>
    <s v="Professional &amp; Commercial Services"/>
    <n v="20.866875000000004"/>
    <n v="18.668516666666665"/>
    <n v="-0.11775752581663811"/>
  </r>
  <r>
    <x v="12"/>
    <s v="Residential &amp; Commercial REIT"/>
    <n v="142.54333333333338"/>
    <n v="159.74583333333334"/>
    <n v="0.10768668979368241"/>
  </r>
  <r>
    <x v="13"/>
    <s v="Software &amp; IT Services"/>
    <n v="164.08083333333332"/>
    <n v="151.32083333333335"/>
    <n v="-8.4324145716881641E-2"/>
  </r>
  <r>
    <x v="14"/>
    <s v="Software &amp; IT Services"/>
    <n v="52.301666666666655"/>
    <n v="40.295833333333334"/>
    <n v="-0.2979423017268118"/>
  </r>
  <r>
    <x v="15"/>
    <s v="Software &amp; IT Services"/>
    <n v="1626.0125"/>
    <n v="1509.6716666666664"/>
    <n v="-7.7063666161406183E-2"/>
  </r>
  <r>
    <x v="16"/>
    <s v="Diversified Retail"/>
    <n v="146.93916666666667"/>
    <n v="139.08166666666668"/>
    <n v="-5.6495584129228539E-2"/>
  </r>
  <r>
    <x v="17"/>
    <s v="Software &amp; IT Services"/>
    <n v="72.582499999999996"/>
    <n v="40.229166666666664"/>
    <n v="-0.80422578974624548"/>
  </r>
  <r>
    <x v="18"/>
    <s v="Textiles &amp; Apparel"/>
    <n v="84.18249999999999"/>
    <n v="77.318333333333342"/>
    <n v="-8.8777995731930515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n v="75.930000000000007"/>
    <n v="67.212536175619405"/>
    <n v="0.70835000000000004"/>
    <n v="47.610000000000007"/>
    <n v="53.785015500000007"/>
    <n v="6.1750155000000007"/>
  </r>
  <r>
    <x v="1"/>
    <x v="1"/>
    <n v="70.14"/>
    <n v="106.130815935849"/>
    <n v="2.4342600000000001"/>
    <n v="258.3499999999998"/>
    <n v="170.73899640000002"/>
    <n v="-87.611003599999776"/>
  </r>
  <r>
    <x v="2"/>
    <x v="2"/>
    <n v="153.79"/>
    <n v="149.33387857004499"/>
    <n v="0.92925999999999997"/>
    <n v="138.77000000000001"/>
    <n v="142.91089539999999"/>
    <n v="4.1408953999999767"/>
  </r>
  <r>
    <x v="3"/>
    <x v="3"/>
    <n v="19.3"/>
    <n v="15.859126033964596"/>
    <n v="7.4966299999999997"/>
    <n v="118.89"/>
    <n v="144.68495899999999"/>
    <n v="25.794958999999992"/>
  </r>
  <r>
    <x v="4"/>
    <x v="4"/>
    <n v="1509.46"/>
    <n v="988.40843621399199"/>
    <n v="7.7759999999999996E-2"/>
    <n v="76.858640000000008"/>
    <n v="117.37560959999999"/>
    <n v="40.516969599999982"/>
  </r>
  <r>
    <x v="5"/>
    <x v="0"/>
    <n v="147.27000000000001"/>
    <n v="97.138005610403923"/>
    <n v="1.74319"/>
    <n v="169.33"/>
    <n v="256.71959130000005"/>
    <n v="87.389591300000035"/>
  </r>
  <r>
    <x v="6"/>
    <x v="5"/>
    <n v="27.47"/>
    <n v="65.94342034409047"/>
    <n v="3.6769400000000001"/>
    <n v="242.47000000000003"/>
    <n v="101.0055418"/>
    <n v="-141.46445820000002"/>
  </r>
  <r>
    <x v="7"/>
    <x v="6"/>
    <n v="43.18"/>
    <n v="50.862144292663025"/>
    <n v="2.7466400000000002"/>
    <n v="139.69999999999999"/>
    <n v="118.59991520000001"/>
    <n v="-21.100084799999976"/>
  </r>
  <r>
    <x v="8"/>
    <x v="0"/>
    <n v="244.37"/>
    <n v="193.49489849058648"/>
    <n v="2.4002699999999999"/>
    <n v="464.44"/>
    <n v="586.55397989999994"/>
    <n v="122.11397989999995"/>
  </r>
  <r>
    <x v="9"/>
    <x v="7"/>
    <n v="182.18"/>
    <n v="140.19386481305895"/>
    <n v="2.93194"/>
    <n v="411.04000000000008"/>
    <n v="534.14082919999998"/>
    <n v="123.10082919999991"/>
  </r>
  <r>
    <x v="10"/>
    <x v="1"/>
    <n v="118.21"/>
    <n v="126.846526264826"/>
    <n v="2.0655000000000001"/>
    <n v="262.00149999999809"/>
    <n v="244.162755"/>
    <n v="-17.838744999998084"/>
  </r>
  <r>
    <x v="11"/>
    <x v="8"/>
    <n v="63.57"/>
    <n v="71.059298932041941"/>
    <n v="3.1181000000000001"/>
    <n v="221.57"/>
    <n v="198.21761700000002"/>
    <n v="-23.352382999999975"/>
  </r>
  <r>
    <x v="12"/>
    <x v="0"/>
    <n v="30.77"/>
    <n v="90.097944646434669"/>
    <n v="0.53908"/>
    <n v="48.57"/>
    <n v="16.5874916"/>
    <n v="-31.9825084"/>
  </r>
  <r>
    <x v="13"/>
    <x v="5"/>
    <n v="153.76"/>
    <n v="183.0054718943608"/>
    <n v="1.10565"/>
    <n v="202.34"/>
    <n v="170.00474399999999"/>
    <n v="-32.335256000000015"/>
  </r>
  <r>
    <x v="14"/>
    <x v="9"/>
    <n v="150.24"/>
    <n v="126.5395693320532"/>
    <n v="2.1873"/>
    <n v="276.77999999999997"/>
    <n v="328.61995200000001"/>
    <n v="51.839952000000039"/>
  </r>
  <r>
    <x v="15"/>
    <x v="10"/>
    <n v="92.15"/>
    <n v="145.19596922518974"/>
    <n v="1.5441199999999999"/>
    <n v="224.2"/>
    <n v="142.29065800000001"/>
    <n v="-81.909341999999981"/>
  </r>
  <r>
    <x v="16"/>
    <x v="11"/>
    <n v="149.11000000000001"/>
    <n v="136.91065437363883"/>
    <n v="1.8688100000000001"/>
    <n v="255.86"/>
    <n v="278.65825910000007"/>
    <n v="22.798259100000053"/>
  </r>
  <r>
    <x v="17"/>
    <x v="12"/>
    <n v="165.21"/>
    <n v="116.39978384408801"/>
    <n v="2.8683000000000001"/>
    <n v="333.86949999999763"/>
    <n v="473.87184300000001"/>
    <n v="140.00234300000238"/>
  </r>
  <r>
    <x v="18"/>
    <x v="8"/>
    <n v="65"/>
    <n v="70.932190346487332"/>
    <n v="4.2881799999999997"/>
    <n v="304.17"/>
    <n v="278.73169999999999"/>
    <n v="-25.438300000000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9377F0-7DBD-4EB7-BA21-5C9394A3E93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C14" firstHeaderRow="1" firstDataRow="1" firstDataCol="1"/>
  <pivotFields count="10">
    <pivotField showAll="0"/>
    <pivotField axis="axisRow" showAll="0" measureFilter="1" sortType="descending">
      <items count="14">
        <item x="7"/>
        <item x="5"/>
        <item x="11"/>
        <item x="4"/>
        <item x="10"/>
        <item x="9"/>
        <item x="12"/>
        <item x="8"/>
        <item x="1"/>
        <item x="0"/>
        <item x="3"/>
        <item x="6"/>
        <item x="2"/>
        <item t="default"/>
      </items>
      <autoSortScope>
        <pivotArea dataOnly="0" outline="0" fieldPosition="0">
          <references count="1">
            <reference field="4294967294" count="1" selected="0">
              <x v="0"/>
            </reference>
          </references>
        </pivotArea>
      </autoSortScope>
    </pivotField>
    <pivotField numFmtId="164" showAll="0"/>
    <pivotField numFmtId="44" showAll="0"/>
    <pivotField dataField="1" showAll="0"/>
    <pivotField numFmtId="44" showAll="0"/>
    <pivotField numFmtId="164" showAll="0"/>
    <pivotField numFmtId="164" showAll="0"/>
    <pivotField dragToRow="0" dragToCol="0" dragToPage="0" showAll="0" defaultSubtotal="0"/>
    <pivotField dragToRow="0" dragToCol="0" dragToPage="0" showAll="0" defaultSubtotal="0"/>
  </pivotFields>
  <rowFields count="1">
    <field x="1"/>
  </rowFields>
  <rowItems count="11">
    <i>
      <x v="10"/>
    </i>
    <i>
      <x v="7"/>
    </i>
    <i>
      <x v="9"/>
    </i>
    <i>
      <x v="1"/>
    </i>
    <i>
      <x v="8"/>
    </i>
    <i>
      <x/>
    </i>
    <i>
      <x v="6"/>
    </i>
    <i>
      <x v="11"/>
    </i>
    <i>
      <x v="5"/>
    </i>
    <i>
      <x v="2"/>
    </i>
    <i t="grand">
      <x/>
    </i>
  </rowItems>
  <colItems count="1">
    <i/>
  </colItems>
  <dataFields count="1">
    <dataField name="Sum of Quantity" fld="4" showDataAs="percentOfTotal" baseField="0" baseItem="0" numFmtId="10"/>
  </dataFields>
  <formats count="15">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10">
            <x v="0"/>
            <x v="1"/>
            <x v="2"/>
            <x v="4"/>
            <x v="5"/>
            <x v="6"/>
            <x v="7"/>
            <x v="8"/>
            <x v="9"/>
            <x v="11"/>
          </reference>
        </references>
      </pivotArea>
    </format>
    <format dxfId="16">
      <pivotArea dataOnly="0" labelOnly="1" grandRow="1" outline="0" fieldPosition="0"/>
    </format>
    <format dxfId="15">
      <pivotArea dataOnly="0" labelOnly="1" outline="0" axis="axisValues" fieldPosition="0"/>
    </format>
    <format dxfId="14">
      <pivotArea field="1" type="button" dataOnly="0" labelOnly="1" outline="0" axis="axisRow" fieldPosition="0"/>
    </format>
    <format dxfId="13">
      <pivotArea dataOnly="0" labelOnly="1" outline="0" axis="axisValues" fieldPosition="0"/>
    </format>
    <format dxfId="12">
      <pivotArea field="1" type="button" dataOnly="0" labelOnly="1" outline="0" axis="axisRow" fieldPosition="0"/>
    </format>
    <format dxfId="11">
      <pivotArea dataOnly="0" labelOnly="1" outline="0" axis="axisValues" fieldPosition="0"/>
    </format>
    <format dxfId="10">
      <pivotArea dataOnly="0" labelOnly="1" grandRow="1" outline="0" fieldPosition="0"/>
    </format>
    <format dxfId="9">
      <pivotArea grandRow="1" outline="0" collapsedLevelsAreSubtotals="1" fieldPosition="0"/>
    </format>
    <format dxfId="8">
      <pivotArea collapsedLevelsAreSubtotals="1" fieldPosition="0">
        <references count="1">
          <reference field="1" count="10">
            <x v="0"/>
            <x v="1"/>
            <x v="2"/>
            <x v="4"/>
            <x v="5"/>
            <x v="6"/>
            <x v="7"/>
            <x v="8"/>
            <x v="9"/>
            <x v="11"/>
          </reference>
        </references>
      </pivotArea>
    </format>
    <format dxfId="7">
      <pivotArea outline="0" collapsedLevelsAreSubtotals="1" fieldPosition="0"/>
    </format>
    <format dxfId="6">
      <pivotArea outline="0" fieldPosition="0">
        <references count="1">
          <reference field="4294967294" count="1">
            <x v="0"/>
          </reference>
        </references>
      </pivotArea>
    </format>
  </formats>
  <chartFormats count="14">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1" count="1" selected="0">
            <x v="10"/>
          </reference>
        </references>
      </pivotArea>
    </chartFormat>
    <chartFormat chart="8" format="16">
      <pivotArea type="data" outline="0" fieldPosition="0">
        <references count="2">
          <reference field="4294967294" count="1" selected="0">
            <x v="0"/>
          </reference>
          <reference field="1" count="1" selected="0">
            <x v="7"/>
          </reference>
        </references>
      </pivotArea>
    </chartFormat>
    <chartFormat chart="8" format="17">
      <pivotArea type="data" outline="0" fieldPosition="0">
        <references count="2">
          <reference field="4294967294" count="1" selected="0">
            <x v="0"/>
          </reference>
          <reference field="1" count="1" selected="0">
            <x v="9"/>
          </reference>
        </references>
      </pivotArea>
    </chartFormat>
    <chartFormat chart="8" format="18">
      <pivotArea type="data" outline="0" fieldPosition="0">
        <references count="2">
          <reference field="4294967294" count="1" selected="0">
            <x v="0"/>
          </reference>
          <reference field="1" count="1" selected="0">
            <x v="1"/>
          </reference>
        </references>
      </pivotArea>
    </chartFormat>
    <chartFormat chart="8" format="19">
      <pivotArea type="data" outline="0" fieldPosition="0">
        <references count="2">
          <reference field="4294967294" count="1" selected="0">
            <x v="0"/>
          </reference>
          <reference field="1" count="1" selected="0">
            <x v="8"/>
          </reference>
        </references>
      </pivotArea>
    </chartFormat>
    <chartFormat chart="8" format="20">
      <pivotArea type="data" outline="0" fieldPosition="0">
        <references count="2">
          <reference field="4294967294" count="1" selected="0">
            <x v="0"/>
          </reference>
          <reference field="1" count="1" selected="0">
            <x v="0"/>
          </reference>
        </references>
      </pivotArea>
    </chartFormat>
    <chartFormat chart="8" format="21">
      <pivotArea type="data" outline="0" fieldPosition="0">
        <references count="2">
          <reference field="4294967294" count="1" selected="0">
            <x v="0"/>
          </reference>
          <reference field="1" count="1" selected="0">
            <x v="6"/>
          </reference>
        </references>
      </pivotArea>
    </chartFormat>
    <chartFormat chart="8" format="22">
      <pivotArea type="data" outline="0" fieldPosition="0">
        <references count="2">
          <reference field="4294967294" count="1" selected="0">
            <x v="0"/>
          </reference>
          <reference field="1" count="1" selected="0">
            <x v="11"/>
          </reference>
        </references>
      </pivotArea>
    </chartFormat>
    <chartFormat chart="8" format="23">
      <pivotArea type="data" outline="0" fieldPosition="0">
        <references count="2">
          <reference field="4294967294" count="1" selected="0">
            <x v="0"/>
          </reference>
          <reference field="1" count="1" selected="0">
            <x v="5"/>
          </reference>
        </references>
      </pivotArea>
    </chartFormat>
    <chartFormat chart="8" format="24">
      <pivotArea type="data" outline="0" fieldPosition="0">
        <references count="2">
          <reference field="4294967294" count="1" selected="0">
            <x v="0"/>
          </reference>
          <reference field="1" count="1" selected="0">
            <x v="2"/>
          </reference>
        </references>
      </pivotArea>
    </chartFormat>
    <chartFormat chart="8" format="25">
      <pivotArea type="data" outline="0" fieldPosition="0">
        <references count="2">
          <reference field="4294967294" count="1" selected="0">
            <x v="0"/>
          </reference>
          <reference field="1" count="1" selected="0">
            <x v="4"/>
          </reference>
        </references>
      </pivotArea>
    </chartFormat>
    <chartFormat chart="8" format="26">
      <pivotArea type="data" outline="0" fieldPosition="0">
        <references count="2">
          <reference field="4294967294" count="1" selected="0">
            <x v="0"/>
          </reference>
          <reference field="1" count="1" selected="0">
            <x v="12"/>
          </reference>
        </references>
      </pivotArea>
    </chartFormat>
    <chartFormat chart="8" format="27">
      <pivotArea type="data" outline="0" fieldPosition="0">
        <references count="2">
          <reference field="4294967294" count="1" selected="0">
            <x v="0"/>
          </reference>
          <reference field="1" count="1" selected="0">
            <x v="3"/>
          </reference>
        </references>
      </pivotArea>
    </chartFormat>
  </chartFormats>
  <pivotTableStyleInfo name="PivotTable Style 3"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749ECC-7813-4101-9135-57E4377893F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3" firstHeaderRow="0" firstDataRow="1" firstDataCol="1"/>
  <pivotFields count="5">
    <pivotField axis="axisRow" showAll="0" sortType="descending">
      <items count="20">
        <item x="17"/>
        <item x="10"/>
        <item x="7"/>
        <item x="3"/>
        <item x="0"/>
        <item x="15"/>
        <item x="6"/>
        <item x="18"/>
        <item x="14"/>
        <item x="2"/>
        <item x="8"/>
        <item x="1"/>
        <item x="13"/>
        <item x="16"/>
        <item x="9"/>
        <item x="4"/>
        <item x="5"/>
        <item x="11"/>
        <item x="12"/>
        <item t="default"/>
      </items>
      <autoSortScope>
        <pivotArea dataOnly="0" outline="0" fieldPosition="0">
          <references count="1">
            <reference field="4294967294" count="1" selected="0">
              <x v="2"/>
            </reference>
          </references>
        </pivotArea>
      </autoSortScope>
    </pivotField>
    <pivotField showAll="0"/>
    <pivotField dataField="1" showAll="0"/>
    <pivotField dataField="1" showAll="0"/>
    <pivotField dataField="1" numFmtId="9" showAll="0"/>
  </pivotFields>
  <rowFields count="1">
    <field x="0"/>
  </rowFields>
  <rowItems count="20">
    <i>
      <x v="9"/>
    </i>
    <i>
      <x v="18"/>
    </i>
    <i>
      <x v="15"/>
    </i>
    <i>
      <x v="3"/>
    </i>
    <i>
      <x v="14"/>
    </i>
    <i>
      <x v="10"/>
    </i>
    <i>
      <x v="6"/>
    </i>
    <i>
      <x v="4"/>
    </i>
    <i>
      <x v="13"/>
    </i>
    <i>
      <x v="5"/>
    </i>
    <i>
      <x v="12"/>
    </i>
    <i>
      <x v="7"/>
    </i>
    <i>
      <x v="17"/>
    </i>
    <i>
      <x v="11"/>
    </i>
    <i>
      <x v="16"/>
    </i>
    <i>
      <x v="8"/>
    </i>
    <i>
      <x v="1"/>
    </i>
    <i>
      <x v="2"/>
    </i>
    <i>
      <x/>
    </i>
    <i t="grand">
      <x/>
    </i>
  </rowItems>
  <colFields count="1">
    <field x="-2"/>
  </colFields>
  <colItems count="3">
    <i>
      <x/>
    </i>
    <i i="1">
      <x v="1"/>
    </i>
    <i i="2">
      <x v="2"/>
    </i>
  </colItems>
  <dataFields count="3">
    <dataField name="Average of 2021" fld="2" subtotal="average" baseField="0" baseItem="0"/>
    <dataField name="Average of 2022" fld="3" subtotal="average" baseField="0" baseItem="0"/>
    <dataField name="Average of %change" fld="4" subtotal="average" baseField="0" baseItem="9"/>
  </dataFields>
  <formats count="2">
    <format dxfId="5">
      <pivotArea collapsedLevelsAreSubtotals="1" fieldPosition="0">
        <references count="2">
          <reference field="4294967294" count="1" selected="0">
            <x v="2"/>
          </reference>
          <reference field="0" count="0"/>
        </references>
      </pivotArea>
    </format>
    <format dxfId="4">
      <pivotArea field="0" grandRow="1" outline="0" collapsedLevelsAreSubtotals="1" axis="axisRow" fieldPosition="0">
        <references count="1">
          <reference field="4294967294" count="1" selected="0">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D5C6BA-137A-4E9F-9E55-49B65B611EF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9" firstHeaderRow="0" firstDataRow="1" firstDataCol="1"/>
  <pivotFields count="10">
    <pivotField axis="axisRow" showAll="0" measureFilter="1" sortType="descending">
      <items count="20">
        <item x="0"/>
        <item x="1"/>
        <item x="2"/>
        <item x="3"/>
        <item x="4"/>
        <item x="5"/>
        <item x="6"/>
        <item x="7"/>
        <item x="8"/>
        <item x="9"/>
        <item x="10"/>
        <item x="11"/>
        <item x="12"/>
        <item x="13"/>
        <item x="14"/>
        <item x="15"/>
        <item x="16"/>
        <item x="17"/>
        <item x="18"/>
        <item t="default"/>
      </items>
      <autoSortScope>
        <pivotArea dataOnly="0" outline="0" fieldPosition="0">
          <references count="1">
            <reference field="4294967294" count="1" selected="0">
              <x v="2"/>
            </reference>
          </references>
        </pivotArea>
      </autoSortScope>
    </pivotField>
    <pivotField showAll="0"/>
    <pivotField numFmtId="164" showAll="0"/>
    <pivotField numFmtId="44" showAll="0"/>
    <pivotField showAll="0"/>
    <pivotField dataField="1" numFmtId="44" showAll="0"/>
    <pivotField dataField="1" numFmtId="164" showAll="0"/>
    <pivotField numFmtId="164" showAll="0"/>
    <pivotField dragToRow="0" dragToCol="0" dragToPage="0" showAll="0" defaultSubtotal="0"/>
    <pivotField dataField="1" dragToRow="0" dragToCol="0" dragToPage="0" showAll="0" defaultSubtotal="0"/>
  </pivotFields>
  <rowFields count="1">
    <field x="0"/>
  </rowFields>
  <rowItems count="7">
    <i>
      <x v="4"/>
    </i>
    <i>
      <x v="5"/>
    </i>
    <i>
      <x v="17"/>
    </i>
    <i>
      <x v="9"/>
    </i>
    <i>
      <x v="8"/>
    </i>
    <i>
      <x v="3"/>
    </i>
    <i t="grand">
      <x/>
    </i>
  </rowItems>
  <colFields count="1">
    <field x="-2"/>
  </colFields>
  <colItems count="3">
    <i>
      <x/>
    </i>
    <i i="1">
      <x v="1"/>
    </i>
    <i i="2">
      <x v="2"/>
    </i>
  </colItems>
  <dataFields count="3">
    <dataField name="Sum of Total cost" fld="5" baseField="0" baseItem="0"/>
    <dataField name="Sum of Total Value" fld="6" baseField="0" baseItem="0"/>
    <dataField name="% change" fld="9" baseField="0" baseItem="4"/>
  </dataFields>
  <formats count="2">
    <format dxfId="3">
      <pivotArea collapsedLevelsAreSubtotals="1" fieldPosition="0">
        <references count="2">
          <reference field="4294967294" count="1" selected="0">
            <x v="2"/>
          </reference>
          <reference field="0" count="0"/>
        </references>
      </pivotArea>
    </format>
    <format dxfId="2">
      <pivotArea field="0"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filters count="1">
    <filter fld="0" type="count" evalOrder="-1" id="2" iMeasureFld="2">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24">
    <v t="i">0</v>
    <v t="i">31</v>
    <v t="i">59</v>
    <v t="i">90</v>
    <v t="i">120</v>
    <v t="i">151</v>
    <v t="i">181</v>
    <v t="i">212</v>
    <v t="i">243</v>
    <v t="i">273</v>
    <v t="i">304</v>
    <v t="i">334</v>
    <v t="i">365</v>
    <v t="i">396</v>
    <v t="i">424</v>
    <v t="i">455</v>
    <v t="i">485</v>
    <v t="i">516</v>
    <v t="i">546</v>
    <v t="i">577</v>
    <v t="i">608</v>
    <v t="i">638</v>
    <v t="i">669</v>
    <v t="i">699</v>
  </a>
  <a r="1" c="24">
    <v>119.11</v>
    <v>118.93</v>
    <v>133.26</v>
    <v>141.88</v>
    <v>143.74</v>
    <v>146.59</v>
    <v>140.96</v>
    <v>140.34</v>
    <v>138.93</v>
    <v>125.1</v>
    <v>117.1</v>
    <v>133.66</v>
    <v>133.57</v>
    <v>122.51</v>
    <v>130.02000000000001</v>
    <v>132.21</v>
    <v>138.84</v>
    <v>141.19</v>
    <v>130.79</v>
    <v>128.44999999999999</v>
    <v>118.81</v>
    <v>138.29</v>
    <v>148.9</v>
    <v>147.27000000000001</v>
  </a>
  <a r="1" c="24">
    <v>111.32</v>
    <v>110.89</v>
    <v>129.02000000000001</v>
    <v>137.97</v>
    <v>140.68</v>
    <v>140.11000000000001</v>
    <v>148.26</v>
    <v>155.11000000000001</v>
    <v>149.36000000000001</v>
    <v>160.22999999999999</v>
    <v>160.66999999999999</v>
    <v>166.9</v>
    <v>150.44</v>
    <v>144.4</v>
    <v>158.5</v>
    <v>164.44</v>
    <v>158.51</v>
    <v>152.97999999999999</v>
    <v>164.56</v>
    <v>169.03</v>
    <v>160.21</v>
    <v>158.37</v>
    <v>167.72</v>
    <v>165.21</v>
  </a>
  <a r="1" c="24">
    <v>44.06</v>
    <v>55.25</v>
    <v>59.61</v>
    <v>58.66</v>
    <v>55.49</v>
    <v>55.11</v>
    <v>50.8</v>
    <v>57.4</v>
    <v>47.09</v>
    <v>48.53</v>
    <v>51.23</v>
    <v>49.39</v>
    <v>59.71</v>
    <v>55.62</v>
    <v>60.46</v>
    <v>57.88</v>
    <v>40.32</v>
    <v>35.69</v>
    <v>29.14</v>
    <v>28.42</v>
    <v>25.15</v>
    <v>29.95</v>
    <v>32.08</v>
    <v>27.47</v>
  </a>
  <a r="1" c="24">
    <v>36.119999999999997</v>
    <v>42.25</v>
    <v>48.53</v>
    <v>62.83</v>
    <v>64.02</v>
    <v>56.41</v>
    <v>55.38</v>
    <v>53.96</v>
    <v>49.95</v>
    <v>53</v>
    <v>53.92</v>
    <v>51.25</v>
    <v>49.29</v>
    <v>49.54</v>
    <v>41.35</v>
    <v>39.729999999999997</v>
    <v>40.07</v>
    <v>33.369999999999997</v>
    <v>36.5</v>
    <v>37.229999999999997</v>
    <v>33.61</v>
    <v>35.700000000000003</v>
    <v>43.45</v>
    <v>43.18</v>
  </a>
  <a r="1" c="24">
    <v>136.57</v>
    <v>129.19</v>
    <v>141.44999999999999</v>
    <v>144.16</v>
    <v>147.94</v>
    <v>148.16999999999999</v>
    <v>156.94999999999999</v>
    <v>156.38999999999999</v>
    <v>150.41</v>
    <v>161.6</v>
    <v>159.78</v>
    <v>173.71</v>
    <v>173.52</v>
    <v>163.74</v>
    <v>167.38</v>
    <v>171.71</v>
    <v>167.75</v>
    <v>166.66</v>
    <v>174.96</v>
    <v>172.27</v>
    <v>163.26</v>
    <v>181.58</v>
    <v>185.51</v>
    <v>182.18</v>
  </a>
  <a r="1" c="24">
    <v>-99999901</v>
    <v>-99999901</v>
    <v>64.83</v>
    <v>74.55</v>
    <v>93.77</v>
    <v>89.98</v>
    <v>76.98</v>
    <v>82.05</v>
    <v>75.55</v>
    <v>84.02</v>
    <v>126.1</v>
    <v>103.16</v>
    <v>65.86</v>
    <v>51.57</v>
    <v>46.24</v>
    <v>30.65</v>
    <v>29.94</v>
    <v>32.86</v>
    <v>42.93</v>
    <v>39.11</v>
    <v>35.840000000000003</v>
    <v>44.74</v>
    <v>31.77</v>
    <v>30.77</v>
  </a>
  <a r="1" c="24">
    <v>231.96</v>
    <v>232.38</v>
    <v>235.77</v>
    <v>252.18</v>
    <v>249.68</v>
    <v>270.89999999999998</v>
    <v>284.91000000000003</v>
    <v>301.88</v>
    <v>281.92</v>
    <v>331.62</v>
    <v>330.59</v>
    <v>336.32</v>
    <v>310.98</v>
    <v>298.79000000000002</v>
    <v>308.31</v>
    <v>277.52</v>
    <v>271.87</v>
    <v>256.83</v>
    <v>280.74</v>
    <v>261.47000000000003</v>
    <v>232.9</v>
    <v>232.13</v>
    <v>255.14</v>
    <v>244.37</v>
  </a>
  <a r="1" c="24">
    <v>60.6</v>
    <v>67.900000000000006</v>
    <v>71.63</v>
    <v>75.03</v>
    <v>74.77</v>
    <v>83.1</v>
    <v>86.86</v>
    <v>87.53</v>
    <v>82.4</v>
    <v>80.400000000000006</v>
    <v>79.62</v>
    <v>85.77</v>
    <v>86.63</v>
    <v>83.29</v>
    <v>96.14</v>
    <v>90.81</v>
    <v>89.09</v>
    <v>82.35</v>
    <v>86.34</v>
    <v>76.650000000000006</v>
    <v>64.319999999999993</v>
    <v>61.04</v>
    <v>71.03</v>
    <v>65</v>
  </a>
  <a r="1" c="24">
    <v>21.620799999999999</v>
    <v>21.062000000000001</v>
    <v>22.859300000000001</v>
    <v>23.720199999999998</v>
    <v>22.224900000000002</v>
    <v>21.734100000000002</v>
    <v>21.1828</v>
    <v>20.707000000000001</v>
    <v>20.397400000000001</v>
    <v>19.075800000000001</v>
    <v>17.2408</v>
    <v>18.577400000000001</v>
    <v>19.257100000000001</v>
    <v>17.8902</v>
    <v>17.844899999999999</v>
    <v>18.86</v>
    <v>21.29</v>
    <v>20.96</v>
    <v>18.78</v>
    <v>17.54</v>
    <v>15.34</v>
    <v>18.23</v>
    <v>19.28</v>
    <v>19.3</v>
  </a>
  <a r="1" c="24">
    <v>181.17</v>
    <v>183.44</v>
    <v>198.07</v>
    <v>207.26</v>
    <v>226.92</v>
    <v>241.74</v>
    <v>261.05</v>
    <v>246.98</v>
    <v>228.77</v>
    <v>259.62</v>
    <v>243.84</v>
    <v>231.44</v>
    <v>220.43</v>
    <v>199.77</v>
    <v>212.22</v>
    <v>228.65</v>
    <v>161.88</v>
    <v>141.22999999999999</v>
    <v>163.38</v>
    <v>160.34</v>
    <v>148.38999999999999</v>
    <v>164.25</v>
    <v>167.07</v>
    <v>153.76</v>
  </a>
  <a r="1" c="24">
    <v>1480</v>
    <v>1442</v>
    <v>1420.82</v>
    <v>1492.03</v>
    <v>1371.98</v>
    <v>1550.34</v>
    <v>1863.44</v>
    <v>1903.33</v>
    <v>1817.52</v>
    <v>1779.03</v>
    <v>1643.41</v>
    <v>1748.25</v>
    <v>1485.58</v>
    <v>1523.35</v>
    <v>1582.03</v>
    <v>1455.61</v>
    <v>1402.55</v>
    <v>1307.26</v>
    <v>1564.22</v>
    <v>1596.8</v>
    <v>1502.76</v>
    <v>1498.33</v>
    <v>1626.96</v>
    <v>1509.46</v>
  </a>
  <a r="1" c="24">
    <v>91</v>
    <v>95.61</v>
    <v>93</v>
    <v>91.19</v>
    <v>97.25</v>
    <v>95.44</v>
    <v>83.62</v>
    <v>82.37</v>
    <v>77.39</v>
    <v>78.19</v>
    <v>58.6</v>
    <v>66.53</v>
    <v>79.010000000000005</v>
    <v>81.5</v>
    <v>80.11</v>
    <v>75.599999999999994</v>
    <v>77.88</v>
    <v>77.86</v>
    <v>79.95</v>
    <v>78.489999999999995</v>
    <v>74.34</v>
    <v>72.8</v>
    <v>73.95</v>
    <v>75.930000000000007</v>
  </a>
  <a r="1" c="24">
    <v>59.06</v>
    <v>60.26</v>
    <v>63.5</v>
    <v>69.150000000000006</v>
    <v>68.400000000000006</v>
    <v>66.739999999999995</v>
    <v>70.290000000000006</v>
    <v>72.22</v>
    <v>64.86</v>
    <v>71.430000000000007</v>
    <v>67.92</v>
    <v>71.59</v>
    <v>69.41</v>
    <v>66.09</v>
    <v>69.3</v>
    <v>69.36</v>
    <v>68.22</v>
    <v>68.260000000000005</v>
    <v>73.989999999999995</v>
    <v>68.28</v>
    <v>58.2</v>
    <v>62.27</v>
    <v>63.07</v>
    <v>63.57</v>
  </a>
  <a r="1" c="24">
    <v>168.17</v>
    <v>189.04</v>
    <v>184.52</v>
    <v>186.02</v>
    <v>178.65</v>
    <v>175.77</v>
    <v>176.02</v>
    <v>181.3</v>
    <v>169.17</v>
    <v>169.07</v>
    <v>144.9</v>
    <v>154.88999999999999</v>
    <v>142.97</v>
    <v>148.46</v>
    <v>137.16</v>
    <v>111.63</v>
    <v>110.44</v>
    <v>94.4</v>
    <v>106.1</v>
    <v>112.08</v>
    <v>94.33</v>
    <v>106.54</v>
    <v>97.87</v>
    <v>92.15</v>
  </a>
  <a r="1" c="24">
    <v>85.64</v>
    <v>84.51</v>
    <v>78.5</v>
    <v>81.62</v>
    <v>80.08</v>
    <v>93.93</v>
    <v>106.19</v>
    <v>110.72</v>
    <v>102.9</v>
    <v>120.23</v>
    <v>158.37</v>
    <v>143.9</v>
    <v>114.25</v>
    <v>123.34</v>
    <v>109.34</v>
    <v>85.52</v>
    <v>101.86</v>
    <v>76.47</v>
    <v>94.47</v>
    <v>84.87</v>
    <v>63.36</v>
    <v>60.06</v>
    <v>77.63</v>
    <v>70.14</v>
  </a>
  <a r="1" c="24">
    <v>159.02000000000001</v>
    <v>141.88</v>
    <v>149.91999999999999</v>
    <v>155.99</v>
    <v>155.02000000000001</v>
    <v>154.13</v>
    <v>170.11</v>
    <v>182.25</v>
    <v>169.04</v>
    <v>174.18</v>
    <v>168.57</v>
    <v>188.86</v>
    <v>160.80000000000001</v>
    <v>151.09</v>
    <v>165.53</v>
    <v>154.08000000000001</v>
    <v>151.25</v>
    <v>148.77000000000001</v>
    <v>155.44</v>
    <v>148.44999999999999</v>
    <v>130.16</v>
    <v>145.34</v>
    <v>151.76</v>
    <v>153.79</v>
  </a>
  <a r="1" c="24">
    <v>140.49</v>
    <v>129.91999999999999</v>
    <v>135.83000000000001</v>
    <v>139.91</v>
    <v>142.03</v>
    <v>141.02000000000001</v>
    <v>142.55000000000001</v>
    <v>148.1</v>
    <v>139.38</v>
    <v>149.41999999999999</v>
    <v>140.63</v>
    <v>144.69</v>
    <v>139.81</v>
    <v>135.16</v>
    <v>148.91999999999999</v>
    <v>152.99</v>
    <v>128.63</v>
    <v>121.58</v>
    <v>132.05000000000001</v>
    <v>132.55000000000001</v>
    <v>129.69999999999999</v>
    <v>142.33000000000001</v>
    <v>152.41999999999999</v>
    <v>149.11000000000001</v>
  </a>
  <a r="1" c="24">
    <v>128.21</v>
    <v>123.53</v>
    <v>135.43</v>
    <v>133.41999999999999</v>
    <v>134.85</v>
    <v>134.93</v>
    <v>142.22999999999999</v>
    <v>142.38999999999999</v>
    <v>139.80000000000001</v>
    <v>142.99</v>
    <v>144.58000000000001</v>
    <v>163.58000000000001</v>
    <v>160.44999999999999</v>
    <v>155.88999999999999</v>
    <v>152.80000000000001</v>
    <v>160.55000000000001</v>
    <v>147.88</v>
    <v>143.79</v>
    <v>138.91</v>
    <v>137.94</v>
    <v>126.25</v>
    <v>134.66999999999999</v>
    <v>149.16</v>
    <v>150.24</v>
  </a>
  <a r="1" c="24">
    <v>156.28</v>
    <v>136.19</v>
    <v>132.59</v>
    <v>138.80000000000001</v>
    <v>134.54</v>
    <v>142.93</v>
    <v>149.80000000000001</v>
    <v>146.69</v>
    <v>128.97999999999999</v>
    <v>133.04</v>
    <v>180.56</v>
    <v>182.87</v>
    <v>175.76</v>
    <v>171.99</v>
    <v>152.82</v>
    <v>139.69</v>
    <v>143.22</v>
    <v>127.74</v>
    <v>145.06</v>
    <v>132.27000000000001</v>
    <v>112.98</v>
    <v>117.66</v>
    <v>126.49</v>
    <v>118.21</v>
  </a>
</arrayData>
</file>

<file path=xl/richData/rdrichvalue.xml><?xml version="1.0" encoding="utf-8"?>
<rvData xmlns="http://schemas.microsoft.com/office/spreadsheetml/2017/richdata" count="564">
  <rv s="0">
    <v>https://www.bing.com/financeapi/forcetrigger?t=a1pxbh&amp;q=XNYS%3aCMG&amp;form=skydnc</v>
    <v>Learn more on Bing</v>
  </rv>
  <rv s="1">
    <v>en-US</v>
    <v>a1pxbh</v>
    <v>268435456</v>
    <v>1</v>
    <v>Powered by Refinitiv</v>
    <v>0</v>
    <v>CHIPOTLE MEXICAN GRILL, INC. (XNYS:CMG)</v>
    <v>2</v>
    <v>3</v>
    <v>Finance</v>
    <v>4</v>
    <v>1776.67</v>
    <v>1196.28</v>
    <v>1.2398</v>
    <v>1.06</v>
    <v>-5.6049999999999997E-3</v>
    <v>7.027E-4</v>
    <v>-8.4600000000000009</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1526.22</v>
    <v>Hotels &amp; Entertainment Services</v>
    <v>Stock</v>
    <v>44903.000000022657</v>
    <v>0</v>
    <v>1489.7</v>
    <v>41843906700</v>
    <v>CHIPOTLE MEXICAN GRILL, INC.</v>
    <v>CHIPOTLE MEXICAN GRILL, INC.</v>
    <v>1505</v>
    <v>52.501899999999999</v>
    <v>1508.4</v>
    <v>1509.46</v>
    <v>1501</v>
    <v>27721110</v>
    <v>CMG</v>
    <v>CHIPOTLE MEXICAN GRILL, INC. (XNYS:CMG)</v>
    <v>286225</v>
    <v>281199</v>
    <v>1998</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344.3</v>
    <v>213.43100000000001</v>
    <v>0.93820000000000003</v>
    <v>-0.75</v>
    <v>-1.596E-3</v>
    <v>-3.0599999999999998E-3</v>
    <v>-0.39</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246.16</v>
    <v>6</v>
    <v>Software &amp; IT Services</v>
    <v>Stock</v>
    <v>44903.041601226563</v>
    <v>7</v>
    <v>242.20500000000001</v>
    <v>1821649567010</v>
    <v>MICROSOFT CORPORATION</v>
    <v>MICROSOFT CORPORATION</v>
    <v>244.83</v>
    <v>26.412600000000001</v>
    <v>245.12</v>
    <v>244.37</v>
    <v>243.98</v>
    <v>7454473000</v>
    <v>MSFT</v>
    <v>MICROSOFT CORPORATION (XNAS:MSFT)</v>
    <v>20481522</v>
    <v>28351891</v>
    <v>1993</v>
  </rv>
  <rv s="2">
    <v>8</v>
  </rv>
  <rv s="0">
    <v>https://www.bing.com/financeapi/forcetrigger?t=axyhnm&amp;q=XNAS%3aPEP&amp;form=skydnc</v>
    <v>Learn more on Bing</v>
  </rv>
  <rv s="1">
    <v>en-US</v>
    <v>axyhnm</v>
    <v>268435456</v>
    <v>1</v>
    <v>Powered by Refinitiv</v>
    <v>0</v>
    <v>PEPSICO, INC. (XNAS:PEP)</v>
    <v>2</v>
    <v>3</v>
    <v>Finance</v>
    <v>4</v>
    <v>186.62</v>
    <v>153.37</v>
    <v>0.58879999999999999</v>
    <v>0.55000000000000004</v>
    <v>-3.568E-3</v>
    <v>3.0280000000000003E-3</v>
    <v>-0.65</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182.45</v>
    <v>Beverages</v>
    <v>Stock</v>
    <v>44903.04149241875</v>
    <v>10</v>
    <v>180.69</v>
    <v>250991025620</v>
    <v>PEPSICO, INC.</v>
    <v>PEPSICO, INC.</v>
    <v>181.81</v>
    <v>25.759799999999998</v>
    <v>181.63</v>
    <v>182.18</v>
    <v>181.53</v>
    <v>1377709000</v>
    <v>PEP</v>
    <v>PEPSICO, INC. (XNAS:PEP)</v>
    <v>4241812</v>
    <v>4645447</v>
    <v>1986</v>
  </rv>
  <rv s="2">
    <v>11</v>
  </rv>
  <rv s="0">
    <v>https://www.bing.com/financeapi/forcetrigger?t=a25xjc&amp;q=XNYS%3aWM&amp;form=skydnc</v>
    <v>Learn more on Bing</v>
  </rv>
  <rv s="1">
    <v>en-US</v>
    <v>a25xjc</v>
    <v>268435456</v>
    <v>1</v>
    <v>Powered by Refinitiv</v>
    <v>0</v>
    <v>WASTE MANAGEMENT, INC. (XNYS:WM)</v>
    <v>2</v>
    <v>3</v>
    <v>Finance</v>
    <v>4</v>
    <v>175.98</v>
    <v>138.58000000000001</v>
    <v>0.72340000000000004</v>
    <v>-0.35</v>
    <v>2.2400000000000002E-3</v>
    <v>-2.114E-3</v>
    <v>0.37</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800 Capitol Street, Ste 3000, HOUSTON, TX, 77002 US</v>
    <v>166.83</v>
    <v>Professional &amp; Commercial Services</v>
    <v>Stock</v>
    <v>44903.033953135935</v>
    <v>13</v>
    <v>164.83</v>
    <v>67814921691</v>
    <v>WASTE MANAGEMENT, INC.</v>
    <v>WASTE MANAGEMENT, INC.</v>
    <v>165.46</v>
    <v>30.759599999999999</v>
    <v>165.56</v>
    <v>165.21</v>
    <v>165.58</v>
    <v>410477100</v>
    <v>WM</v>
    <v>WASTE MANAGEMENT, INC. (XNYS:WM)</v>
    <v>1258990</v>
    <v>1736306</v>
    <v>1995</v>
  </rv>
  <rv s="2">
    <v>14</v>
  </rv>
  <rv s="0">
    <v>https://www.bing.com/financeapi/forcetrigger?t=a246z2&amp;q=XNYS%3aTGT&amp;form=skydnc</v>
    <v>Learn more on Bing</v>
  </rv>
  <rv s="1">
    <v>en-US</v>
    <v>a246z2</v>
    <v>268435456</v>
    <v>1</v>
    <v>Powered by Refinitiv</v>
    <v>0</v>
    <v>TARGET CORPORATION (XNYS:TGT)</v>
    <v>2</v>
    <v>3</v>
    <v>Finance</v>
    <v>4</v>
    <v>254.87</v>
    <v>137.16</v>
    <v>1.0230999999999999</v>
    <v>-1.29</v>
    <v>-1.6259999999999998E-3</v>
    <v>-8.3199999999999993E-3</v>
    <v>-0.25</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155.6865</v>
    <v>Diversified Retail</v>
    <v>Stock</v>
    <v>44903.040551805469</v>
    <v>16</v>
    <v>153.38499999999999</v>
    <v>70777280976</v>
    <v>TARGET CORPORATION</v>
    <v>TARGET CORPORATION</v>
    <v>153.5</v>
    <v>21.224900000000002</v>
    <v>155.05000000000001</v>
    <v>153.76</v>
    <v>153.51</v>
    <v>460310100</v>
    <v>TGT</v>
    <v>TARGET CORPORATION (XNYS:TGT)</v>
    <v>3685155</v>
    <v>6479435</v>
    <v>1902</v>
  </rv>
  <rv s="2">
    <v>17</v>
  </rv>
  <rv s="0">
    <v>https://www.bing.com/financeapi/forcetrigger?t=a25ya2&amp;q=XNYS%3aWMT&amp;form=skydnc</v>
    <v>Learn more on Bing</v>
  </rv>
  <rv s="1">
    <v>en-US</v>
    <v>a25ya2</v>
    <v>268435456</v>
    <v>1</v>
    <v>Powered by Refinitiv</v>
    <v>0</v>
    <v>WALMART INC. (XNYS:WMT)</v>
    <v>2</v>
    <v>3</v>
    <v>Finance</v>
    <v>4</v>
    <v>160.77000000000001</v>
    <v>117.27</v>
    <v>0.52900000000000003</v>
    <v>-0.78</v>
    <v>-8.0479999999999994E-4</v>
    <v>-5.2039999999999994E-3</v>
    <v>-0.12</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151.21</v>
    <v>Food &amp; Drug Retailing</v>
    <v>Stock</v>
    <v>44903.041603367972</v>
    <v>19</v>
    <v>148.82</v>
    <v>402119848000</v>
    <v>WALMART INC.</v>
    <v>WALMART INC.</v>
    <v>150.5</v>
    <v>46.316099999999999</v>
    <v>149.88999999999999</v>
    <v>149.11000000000001</v>
    <v>148.99</v>
    <v>2696800000</v>
    <v>WMT</v>
    <v>WALMART INC. (XNYS:WMT)</v>
    <v>5850070</v>
    <v>7236006</v>
    <v>1969</v>
  </rv>
  <rv s="2">
    <v>20</v>
  </rv>
  <rv s="0">
    <v>https://www.bing.com/financeapi/forcetrigger?t=a1o1jc&amp;q=XNYS%3aAWK&amp;form=skydnc</v>
    <v>Learn more on Bing</v>
  </rv>
  <rv s="1">
    <v>en-US</v>
    <v>a1o1jc</v>
    <v>268435456</v>
    <v>1</v>
    <v>Powered by Refinitiv</v>
    <v>0</v>
    <v>AMERICAN WATER WORKS COMPANY, INC. (XNYS:AWK)</v>
    <v>2</v>
    <v>3</v>
    <v>Finance</v>
    <v>4</v>
    <v>189.65</v>
    <v>122.77</v>
    <v>0.51910000000000001</v>
    <v>-0.89</v>
    <v>0</v>
    <v>-5.7540000000000004E-3</v>
    <v>0</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provides regulated-like services through its Military Services Group (MSG), which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v>
    <v>6400</v>
    <v>New York Stock Exchange</v>
    <v>XNYS</v>
    <v>XNYS</v>
    <v>1 Water Street, CAMDEN, NJ, 08102-1658 US</v>
    <v>155.97</v>
    <v>Water Utilities</v>
    <v>Stock</v>
    <v>44903.000000022657</v>
    <v>22</v>
    <v>152.8708</v>
    <v>27963312741</v>
    <v>AMERICAN WATER WORKS COMPANY, INC.</v>
    <v>AMERICAN WATER WORKS COMPANY, INC.</v>
    <v>154.69</v>
    <v>21.359400000000001</v>
    <v>154.68</v>
    <v>153.79</v>
    <v>153.79</v>
    <v>181827900</v>
    <v>AWK</v>
    <v>AMERICAN WATER WORKS COMPANY, INC. (XNYS:AWK)</v>
    <v>589629</v>
    <v>855225</v>
    <v>1936</v>
  </rv>
  <rv s="2">
    <v>23</v>
  </rv>
  <rv s="0">
    <v>https://www.bing.com/financeapi/forcetrigger?t=a1zsjc&amp;q=XNYS%3aPG&amp;form=skydnc</v>
    <v>Learn more on Bing</v>
  </rv>
  <rv s="1">
    <v>en-US</v>
    <v>a1zsjc</v>
    <v>268435456</v>
    <v>1</v>
    <v>Powered by Refinitiv</v>
    <v>0</v>
    <v>THE PROCTER &amp; GAMBLE COMPANY (XNYS:PG)</v>
    <v>2</v>
    <v>3</v>
    <v>Finance</v>
    <v>4</v>
    <v>165.35</v>
    <v>122.18</v>
    <v>0.41649999999999998</v>
    <v>0.96</v>
    <v>0</v>
    <v>6.4310000000000001E-3</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150.43</v>
    <v>Personal &amp; Household Products &amp; Services</v>
    <v>Stock</v>
    <v>44903.041575126561</v>
    <v>25</v>
    <v>149.01</v>
    <v>356023728000</v>
    <v>THE PROCTER &amp; GAMBLE COMPANY</v>
    <v>THE PROCTER &amp; GAMBLE COMPANY</v>
    <v>149.01</v>
    <v>25.877400000000002</v>
    <v>149.28</v>
    <v>150.24</v>
    <v>150.24</v>
    <v>2369700000</v>
    <v>PG</v>
    <v>THE PROCTER &amp; GAMBLE COMPANY (XNYS:PG)</v>
    <v>6175459</v>
    <v>6320708</v>
    <v>1905</v>
  </rv>
  <rv s="2">
    <v>26</v>
  </rv>
  <rv s="0">
    <v>http://en.wikipedia.org/wiki/IBM</v>
    <v>Wikipedia</v>
  </rv>
  <rv s="3">
    <v>3</v>
    <v>28</v>
  </rv>
  <rv s="4">
    <v>9</v>
    <v>https://www.bing.com/th?id=AMMS_41da901be1b295dc42c72dadb9c0f67d&amp;qlt=95</v>
    <v>29</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150.46</v>
    <v>115.545</v>
    <v>0.87870000000000004</v>
    <v>-0.23</v>
    <v>-4.0739999999999998E-4</v>
    <v>-1.5590000000000001E-3</v>
    <v>-0.06</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148.10499999999999</v>
    <v>30</v>
    <v>Software &amp; IT Services</v>
    <v>Stock</v>
    <v>44903.039786399997</v>
    <v>31</v>
    <v>146.29</v>
    <v>133150680201</v>
    <v>INTERNATIONAL BUSINESS MACHINES CORPORATION</v>
    <v>INTERNATIONAL BUSINESS MACHINES CORPORATION</v>
    <v>147.33000000000001</v>
    <v>91.072999999999993</v>
    <v>147.5</v>
    <v>147.27000000000001</v>
    <v>147.21</v>
    <v>904126300</v>
    <v>IBM</v>
    <v>INTERNATIONAL BUSINESS MACHINES CORPORATION (XNYS:IBM)</v>
    <v>3971285</v>
    <v>4265941</v>
    <v>1911</v>
  </rv>
  <rv s="2">
    <v>32</v>
  </rv>
  <rv s="0">
    <v>http://en.wikipedia.org/wiki/Qualcomm</v>
    <v>Wikipedia</v>
  </rv>
  <rv s="3">
    <v>3</v>
    <v>34</v>
  </rv>
  <rv s="4">
    <v>9</v>
    <v>https://www.bing.com/th?id=AMMS_2b1c176dae370ecc0d55a1517537f595&amp;qlt=95</v>
    <v>35</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101.93</v>
    <v>1.2265999999999999</v>
    <v>-1.57</v>
    <v>-1.0150000000000001E-3</v>
    <v>-1.3107000000000001E-2</v>
    <v>-0.12</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120.32</v>
    <v>36</v>
    <v>Semiconductors &amp; Semiconductor Equipment</v>
    <v>Stock</v>
    <v>44903.041606272658</v>
    <v>37</v>
    <v>117.76</v>
    <v>132513410000</v>
    <v>QUALCOMM INCORPORATED</v>
    <v>QUALCOMM INCORPORATED</v>
    <v>118.5</v>
    <v>10.485200000000001</v>
    <v>119.78</v>
    <v>118.21</v>
    <v>118.09</v>
    <v>1121000000</v>
    <v>QCOM</v>
    <v>QUALCOMM INCORPORATED (XNAS:QCOM)</v>
    <v>5427111</v>
    <v>8913307</v>
    <v>1991</v>
  </rv>
  <rv s="2">
    <v>38</v>
  </rv>
  <rv s="0">
    <v>http://en.wikipedia.org/wiki/The_Walt_Disney_Company</v>
    <v>Wikipedia</v>
  </rv>
  <rv s="3">
    <v>3</v>
    <v>40</v>
  </rv>
  <rv s="4">
    <v>9</v>
    <v>https://www.bing.com/th?id=AMMS_0aa288ba528f6f45e3de87d97e250136&amp;qlt=95</v>
    <v>41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160.32</v>
    <v>86.28</v>
    <v>1.2076</v>
    <v>-0.14000000000000001</v>
    <v>-2.7129999999999997E-3</v>
    <v>-1.5170000000000001E-3</v>
    <v>-0.25</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92.785700000000006</v>
    <v>42</v>
    <v>Media &amp; Publishing</v>
    <v>Stock</v>
    <v>44903.041666469529</v>
    <v>43</v>
    <v>91.26</v>
    <v>168044002800</v>
    <v>THE WALT DISNEY COMPANY</v>
    <v>THE WALT DISNEY COMPANY</v>
    <v>92.66</v>
    <v>52.795099999999998</v>
    <v>92.29</v>
    <v>92.15</v>
    <v>91.9</v>
    <v>1823592000</v>
    <v>DIS</v>
    <v>THE WALT DISNEY COMPANY (XNYS:DIS)</v>
    <v>10353416</v>
    <v>19053562</v>
    <v>2018</v>
  </rv>
  <rv s="2">
    <v>44</v>
  </rv>
  <rv s="0">
    <v>https://www.bing.com/financeapi/forcetrigger?t=a1ndww&amp;q=XNAS%3aAMD&amp;form=skydnc</v>
    <v>Learn more on Bing</v>
  </rv>
  <rv s="1">
    <v>en-US</v>
    <v>a1ndww</v>
    <v>268435456</v>
    <v>1</v>
    <v>Powered by Refinitiv</v>
    <v>0</v>
    <v>ADVANCED MICRO DEVICES, INC. (XNAS:AMD)</v>
    <v>2</v>
    <v>3</v>
    <v>Finance</v>
    <v>4</v>
    <v>156.72999999999999</v>
    <v>54.57</v>
    <v>2.0173000000000001</v>
    <v>-0.13</v>
    <v>-2.7089999999999996E-3</v>
    <v>-1.8500000000000001E-3</v>
    <v>-0.19</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71.37</v>
    <v>Semiconductors &amp; Semiconductor Equipment</v>
    <v>Stock</v>
    <v>44903.041614316404</v>
    <v>46</v>
    <v>69.28</v>
    <v>113300300000</v>
    <v>ADVANCED MICRO DEVICES, INC.</v>
    <v>ADVANCED MICRO DEVICES, INC.</v>
    <v>69.53</v>
    <v>42.119</v>
    <v>70.27</v>
    <v>70.14</v>
    <v>69.95</v>
    <v>1612356000</v>
    <v>AMD</v>
    <v>ADVANCED MICRO DEVICES, INC. (XNAS:AMD)</v>
    <v>59180109</v>
    <v>76711814</v>
    <v>1969</v>
  </rv>
  <rv s="2">
    <v>47</v>
  </rv>
  <rv s="0">
    <v>https://www.bing.com/financeapi/forcetrigger?t=a1nxoc&amp;q=XNAS%3aATVI&amp;form=skydnc</v>
    <v>Learn more on Bing</v>
  </rv>
  <rv s="1">
    <v>en-US</v>
    <v>a1nxoc</v>
    <v>268435456</v>
    <v>1</v>
    <v>Powered by Refinitiv</v>
    <v>0</v>
    <v>ACTIVISION BLIZZARD, INC. (XNAS:ATVI)</v>
    <v>2</v>
    <v>3</v>
    <v>Finance</v>
    <v>4</v>
    <v>86.9</v>
    <v>57.47</v>
    <v>0.48180000000000001</v>
    <v>-0.18</v>
    <v>9.2189999999999991E-4</v>
    <v>-2.3649999999999999E-3</v>
    <v>7.0000000000000007E-2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77.078000000000003</v>
    <v>Software &amp; IT Services</v>
    <v>Stock</v>
    <v>44903.040521758594</v>
    <v>49</v>
    <v>74.75</v>
    <v>59424739029</v>
    <v>ACTIVISION BLIZZARD, INC.</v>
    <v>ACTIVISION BLIZZARD, INC.</v>
    <v>76.760000000000005</v>
    <v>35.756100000000004</v>
    <v>76.11</v>
    <v>75.930000000000007</v>
    <v>76</v>
    <v>782625300</v>
    <v>ATVI</v>
    <v>ACTIVISION BLIZZARD, INC. (XNAS:ATVI)</v>
    <v>11772972</v>
    <v>6761402</v>
    <v>2000</v>
  </rv>
  <rv s="2">
    <v>50</v>
  </rv>
  <rv s="0">
    <v>https://www.bing.com/financeapi/forcetrigger?t=az6zf2&amp;q=XNYS%3aWELL&amp;form=skydnc</v>
    <v>Learn more on Bing</v>
  </rv>
  <rv s="1">
    <v>en-US</v>
    <v>az6zf2</v>
    <v>268435456</v>
    <v>1</v>
    <v>Powered by Refinitiv</v>
    <v>0</v>
    <v>WELLTOWER INC. (XNYS:WELL)</v>
    <v>2</v>
    <v>3</v>
    <v>Finance</v>
    <v>4</v>
    <v>99.43</v>
    <v>56.5</v>
    <v>1.0045999999999999</v>
    <v>-3.2</v>
    <v>0</v>
    <v>-4.6920999999999997E-2</v>
    <v>0</v>
    <v>USD</v>
    <v>Welltower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464</v>
    <v>New York Stock Exchange</v>
    <v>XNYS</v>
    <v>XNYS</v>
    <v>4500 Dorr Street, TOLEDO, OH, 43615 US</v>
    <v>65.98</v>
    <v>Residential &amp; Commercial REIT</v>
    <v>Stock</v>
    <v>44903.038594930469</v>
    <v>52</v>
    <v>64.02</v>
    <v>30713897500</v>
    <v>WELLTOWER INC.</v>
    <v>WELLTOWER INC.</v>
    <v>64.790000000000006</v>
    <v>180.304</v>
    <v>68.2</v>
    <v>65</v>
    <v>65</v>
    <v>472521500</v>
    <v>WELL</v>
    <v>WELLTOWER INC. (XNYS:WELL)</v>
    <v>10394978</v>
    <v>3095475</v>
    <v>2022</v>
  </rv>
  <rv s="2">
    <v>53</v>
  </rv>
  <rv s="0">
    <v>https://www.bing.com/financeapi/forcetrigger?t=a1z11h&amp;q=XNYS%3aO&amp;form=skydnc</v>
    <v>Learn more on Bing</v>
  </rv>
  <rv s="1">
    <v>en-US</v>
    <v>a1z11h</v>
    <v>268435456</v>
    <v>1</v>
    <v>Powered by Refinitiv</v>
    <v>0</v>
    <v>REALTY INCOME CORPORATION (XNYS:O)</v>
    <v>2</v>
    <v>3</v>
    <v>Finance</v>
    <v>4</v>
    <v>75.400000000000006</v>
    <v>55.5</v>
    <v>0.7742</v>
    <v>0.86</v>
    <v>-4.7190000000000003E-4</v>
    <v>1.3713999999999999E-2</v>
    <v>-0.03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63.82</v>
    <v>Residential &amp; Commercial REIT</v>
    <v>Stock</v>
    <v>44903.036695740622</v>
    <v>55</v>
    <v>62.71</v>
    <v>39868173423</v>
    <v>REALTY INCOME CORPORATION</v>
    <v>REALTY INCOME CORPORATION</v>
    <v>62.71</v>
    <v>58.637599999999999</v>
    <v>62.71</v>
    <v>63.57</v>
    <v>63.54</v>
    <v>627153900</v>
    <v>O</v>
    <v>REALTY INCOME CORPORATION (XNYS:O)</v>
    <v>5196394</v>
    <v>3950222</v>
    <v>1997</v>
  </rv>
  <rv s="2">
    <v>56</v>
  </rv>
  <rv s="0">
    <v>https://www.bing.com/financeapi/forcetrigger?t=bq2a8m&amp;q=XNYS%3aKTB&amp;form=skydnc</v>
    <v>Learn more on Bing</v>
  </rv>
  <rv s="1">
    <v>en-US</v>
    <v>bq2a8m</v>
    <v>268435456</v>
    <v>1</v>
    <v>Powered by Refinitiv</v>
    <v>0</v>
    <v>Kontoor Brands, Inc. (XNYS:KTB)</v>
    <v>2</v>
    <v>3</v>
    <v>Finance</v>
    <v>4</v>
    <v>56.24</v>
    <v>30.98</v>
    <v>1.1586000000000001</v>
    <v>0.09</v>
    <v>0</v>
    <v>2.0890000000000001E-3</v>
    <v>0</v>
    <v>USD</v>
    <v>Kontoor Brands, Inc. is a lifestyle apparel company. The Company operates through three segments: Wrangler, Lee, and Other. The Wrangler segment offers denim, apparel, and accessories for men and women. Wrangler branded products are available through wholesale arrangements with mass and mid-tier retailers, specialty stores, department stores, independently operated partnership stores, and e-commerce platforms, as well as through its Company-operated retail stores and websites. The Lee segment offers jeans, pants, shirts, shorts, and jackets for men, women, boys and girls, with boys and girls jackets licensed in the United States. The Company’s products are sold in the United States through mass merchants, specialty stores, mid-tier and traditional department stores, Company-operated stores and online. Its products are also sold internationally, primarily in the Europe, Middle East and Africa and Asia-Pacific regions.</v>
    <v>14000</v>
    <v>New York Stock Exchange</v>
    <v>XNYS</v>
    <v>XNYS</v>
    <v>400 N Elm St, Greensboro, NC, 27401-2143 US</v>
    <v>43.86</v>
    <v>Textiles &amp; Apparel</v>
    <v>Stock</v>
    <v>44903.000000046093</v>
    <v>58</v>
    <v>42.664999999999999</v>
    <v>2395006335</v>
    <v>Kontoor Brands, Inc.</v>
    <v>Kontoor Brands, Inc.</v>
    <v>42.98</v>
    <v>10.4071</v>
    <v>43.09</v>
    <v>43.18</v>
    <v>43.18</v>
    <v>55465640</v>
    <v>KTB</v>
    <v>Kontoor Brands, Inc. (XNYS:KTB)</v>
    <v>341395</v>
    <v>483151</v>
    <v>2018</v>
  </rv>
  <rv s="2">
    <v>59</v>
  </rv>
  <rv s="0">
    <v>https://www.bing.com/financeapi/forcetrigger?t=a1wo5r&amp;q=XNYS%3aKSS&amp;form=skydnc</v>
    <v>Learn more on Bing</v>
  </rv>
  <rv s="1">
    <v>en-US</v>
    <v>a1wo5r</v>
    <v>268435456</v>
    <v>1</v>
    <v>Powered by Refinitiv</v>
    <v>0</v>
    <v>KOHL'S CORPORATION (XNYS:KSS)</v>
    <v>2</v>
    <v>3</v>
    <v>Finance</v>
    <v>4</v>
    <v>64.379199999999997</v>
    <v>24.61</v>
    <v>1.6233</v>
    <v>-0.96</v>
    <v>-1.456E-3</v>
    <v>-3.3766999999999998E-2</v>
    <v>-0.04</v>
    <v>USD</v>
    <v>Kohl's Corporation (Kohl's) is an operator of department stores. The Company operates approximately 1,165 stores, and a Website www.Kohls.com. Its Kohl's stores and Website sell private and national brand apparel, footwear, accessories, beauty, and home products. Its Kohl's stores carry a merchandise assortment with differences attributable to local preferences, store size, and Sephora. The Company's Website includes merchandise, which is available in its stores, as well as merchandise which is available only online. Its merchandise mix includes both national brands and private brands that are available at Kohl's. Its private portfolio includes various brands, such as Apt. 9, Croft &amp; Barrow, Jumping Beans, SO, and Sonoma Goods for Life, and brands that are developed and marketed through agreements with national brands, such as Food Network, LC Lauren Conrad, Nine West, and Simply Vera Vera Wang.</v>
    <v>35000</v>
    <v>New York Stock Exchange</v>
    <v>XNYS</v>
    <v>XNYS</v>
    <v>N56W17000 Ridgewood Dr, MENOMONEE FALLS, WI, 53051-5660 US</v>
    <v>28.33</v>
    <v>Diversified Retail</v>
    <v>Stock</v>
    <v>44903.039737835155</v>
    <v>61</v>
    <v>27.44</v>
    <v>3034998227</v>
    <v>KOHL'S CORPORATION</v>
    <v>KOHL'S CORPORATION</v>
    <v>28.06</v>
    <v>6.6285999999999996</v>
    <v>28.43</v>
    <v>27.47</v>
    <v>27.43</v>
    <v>110484100</v>
    <v>KSS</v>
    <v>KOHL'S CORPORATION (XNYS:KSS)</v>
    <v>3023307</v>
    <v>4430412</v>
    <v>1993</v>
  </rv>
  <rv s="2">
    <v>62</v>
  </rv>
  <rv s="0">
    <v>https://www.bing.com/financeapi/forcetrigger?t=bwve27&amp;q=XNYS%3aRBLX&amp;form=skydnc</v>
    <v>Learn more on Bing</v>
  </rv>
  <rv s="1">
    <v>en-US</v>
    <v>bwve27</v>
    <v>268435456</v>
    <v>1</v>
    <v>Powered by Refinitiv</v>
    <v>0</v>
    <v>ROBLOX CORPORATION (XNYS:RBLX)</v>
    <v>2</v>
    <v>3</v>
    <v>Finance</v>
    <v>4</v>
    <v>125.99</v>
    <v>21.65</v>
    <v>2.1880000000000002</v>
    <v>0.12</v>
    <v>-1.6250000000000001E-3</v>
    <v>3.9150000000000001E-3</v>
    <v>-0.05</v>
    <v>USD</v>
    <v>Roblox Corporation is a technology company. The Company operates a human co-experience platform or Roblox Platform, where users interact with each other to explore and develop, user-generated and 3D experiences. The Company operates the Roblox Platform as live services that allow users to play and socialize with others for free. Its platform is powered by user-generated content that draws inspiration from gaming, entertainment, social media and even toys. Upon signing up for Roblox, a user personalizes their Roblox identity, or avatar. Users are then free to immerse themselves in experiences on Roblox and can acquire experience-specific enhancements or avatar items in the Company’s avatar marketplace using the virtual currency (Robux). Any user can be a developer or creator on the Company’s platform using Roblox’s studio of software tools. Users can purchase Robux, as one-time purchases or through monthly subscriptions through mobile payments, credit cards, or prepaid cards.</v>
    <v>1600</v>
    <v>New York Stock Exchange</v>
    <v>XNYS</v>
    <v>XNYS</v>
    <v>970 PARK PLACE, SAN MATEO, CA, 94403 US</v>
    <v>31.04</v>
    <v>Software &amp; IT Services</v>
    <v>Stock</v>
    <v>44903.041347950784</v>
    <v>64</v>
    <v>30.138400000000001</v>
    <v>18487111397</v>
    <v>ROBLOX CORPORATION</v>
    <v>ROBLOX CORPORATION</v>
    <v>30.465</v>
    <v>0</v>
    <v>30.65</v>
    <v>30.77</v>
    <v>30.72</v>
    <v>600816100</v>
    <v>RBLX</v>
    <v>ROBLOX CORPORATION (XNYS:RBLX)</v>
    <v>8244912</v>
    <v>15132233</v>
    <v>2004</v>
  </rv>
  <rv s="2">
    <v>65</v>
  </rv>
  <rv s="0">
    <v>https://www.bing.com/financeapi/forcetrigger?t=a23www&amp;q=XNYS%3aT&amp;form=skydnc</v>
    <v>Learn more on Bing</v>
  </rv>
  <rv s="1">
    <v>en-US</v>
    <v>a23www</v>
    <v>268435456</v>
    <v>1</v>
    <v>Powered by Refinitiv</v>
    <v>0</v>
    <v>AT&amp;T INC. (XNYS:T)</v>
    <v>2</v>
    <v>3</v>
    <v>Finance</v>
    <v>4</v>
    <v>21.53</v>
    <v>14.46</v>
    <v>0.56379999999999997</v>
    <v>0.13</v>
    <v>-2.3319999999999999E-3</v>
    <v>6.7810000000000006E-3</v>
    <v>-4.4999999999999998E-2</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19.420000000000002</v>
    <v>Telecommunications Services</v>
    <v>Stock</v>
    <v>44903.041531203125</v>
    <v>67</v>
    <v>19</v>
    <v>137551100000</v>
    <v>AT&amp;T INC.</v>
    <v>AT&amp;T INC.</v>
    <v>19.05</v>
    <v>7.0549999999999997</v>
    <v>19.170000000000002</v>
    <v>19.3</v>
    <v>19.254999999999999</v>
    <v>7127000000</v>
    <v>T</v>
    <v>AT&amp;T INC. (XNYS:T)</v>
    <v>45381037</v>
    <v>37710927</v>
    <v>1983</v>
  </rv>
  <rv s="2">
    <v>68</v>
  </rv>
  <rv s="6">
    <fb>44197</fb>
    <v>10</v>
  </rv>
  <rv s="6">
    <fb>44228</fb>
    <v>10</v>
  </rv>
  <rv s="6">
    <fb>44256</fb>
    <v>10</v>
  </rv>
  <rv s="6">
    <fb>44287</fb>
    <v>10</v>
  </rv>
  <rv s="6">
    <fb>44317</fb>
    <v>10</v>
  </rv>
  <rv s="6">
    <fb>44348</fb>
    <v>10</v>
  </rv>
  <rv s="6">
    <fb>44378</fb>
    <v>10</v>
  </rv>
  <rv s="6">
    <fb>44409</fb>
    <v>10</v>
  </rv>
  <rv s="6">
    <fb>44440</fb>
    <v>10</v>
  </rv>
  <rv s="6">
    <fb>44470</fb>
    <v>10</v>
  </rv>
  <rv s="6">
    <fb>44501</fb>
    <v>10</v>
  </rv>
  <rv s="6">
    <fb>44531</fb>
    <v>10</v>
  </rv>
  <rv s="6">
    <fb>44562</fb>
    <v>10</v>
  </rv>
  <rv s="6">
    <fb>44593</fb>
    <v>10</v>
  </rv>
  <rv s="6">
    <fb>44621</fb>
    <v>10</v>
  </rv>
  <rv s="6">
    <fb>44652</fb>
    <v>10</v>
  </rv>
  <rv s="6">
    <fb>44682</fb>
    <v>10</v>
  </rv>
  <rv s="6">
    <fb>44713</fb>
    <v>10</v>
  </rv>
  <rv s="6">
    <fb>44743</fb>
    <v>10</v>
  </rv>
  <rv s="6">
    <fb>44774</fb>
    <v>10</v>
  </rv>
  <rv s="6">
    <fb>44805</fb>
    <v>10</v>
  </rv>
  <rv s="6">
    <fb>44835</fb>
    <v>10</v>
  </rv>
  <rv s="6">
    <fb>44866</fb>
    <v>10</v>
  </rv>
  <rv s="6">
    <fb>44896</fb>
    <v>10</v>
  </rv>
  <rv s="6">
    <fb>231.96</fb>
    <v>11</v>
  </rv>
  <rv s="6">
    <fb>232.38</fb>
    <v>11</v>
  </rv>
  <rv s="6">
    <fb>235.77</fb>
    <v>11</v>
  </rv>
  <rv s="6">
    <fb>252.18</fb>
    <v>11</v>
  </rv>
  <rv s="6">
    <fb>249.68</fb>
    <v>11</v>
  </rv>
  <rv s="6">
    <fb>270.89999999999998</fb>
    <v>11</v>
  </rv>
  <rv s="6">
    <fb>284.91000000000003</fb>
    <v>11</v>
  </rv>
  <rv s="6">
    <fb>301.88</fb>
    <v>11</v>
  </rv>
  <rv s="6">
    <fb>281.92</fb>
    <v>11</v>
  </rv>
  <rv s="6">
    <fb>331.62</fb>
    <v>11</v>
  </rv>
  <rv s="6">
    <fb>330.59</fb>
    <v>11</v>
  </rv>
  <rv s="6">
    <fb>336.32</fb>
    <v>11</v>
  </rv>
  <rv s="6">
    <fb>310.98</fb>
    <v>11</v>
  </rv>
  <rv s="6">
    <fb>298.79000000000002</fb>
    <v>11</v>
  </rv>
  <rv s="6">
    <fb>308.31</fb>
    <v>11</v>
  </rv>
  <rv s="6">
    <fb>277.52</fb>
    <v>11</v>
  </rv>
  <rv s="6">
    <fb>271.87</fb>
    <v>11</v>
  </rv>
  <rv s="6">
    <fb>256.83</fb>
    <v>11</v>
  </rv>
  <rv s="6">
    <fb>280.74</fb>
    <v>11</v>
  </rv>
  <rv s="6">
    <fb>261.47000000000003</fb>
    <v>11</v>
  </rv>
  <rv s="6">
    <fb>232.9</fb>
    <v>11</v>
  </rv>
  <rv s="6">
    <fb>232.13</fb>
    <v>11</v>
  </rv>
  <rv s="6">
    <fb>255.14</fb>
    <v>11</v>
  </rv>
  <rv s="6">
    <fb>244.37</fb>
    <v>11</v>
  </rv>
  <rv s="6">
    <fb>85.64</fb>
    <v>11</v>
  </rv>
  <rv s="6">
    <fb>84.51</fb>
    <v>11</v>
  </rv>
  <rv s="6">
    <fb>78.5</fb>
    <v>11</v>
  </rv>
  <rv s="6">
    <fb>81.62</fb>
    <v>11</v>
  </rv>
  <rv s="6">
    <fb>80.08</fb>
    <v>11</v>
  </rv>
  <rv s="6">
    <fb>93.93</fb>
    <v>11</v>
  </rv>
  <rv s="6">
    <fb>106.19</fb>
    <v>11</v>
  </rv>
  <rv s="6">
    <fb>110.72</fb>
    <v>11</v>
  </rv>
  <rv s="6">
    <fb>102.9</fb>
    <v>11</v>
  </rv>
  <rv s="6">
    <fb>120.23</fb>
    <v>11</v>
  </rv>
  <rv s="6">
    <fb>158.37</fb>
    <v>11</v>
  </rv>
  <rv s="6">
    <fb>143.9</fb>
    <v>11</v>
  </rv>
  <rv s="6">
    <fb>114.25</fb>
    <v>11</v>
  </rv>
  <rv s="6">
    <fb>123.34</fb>
    <v>11</v>
  </rv>
  <rv s="6">
    <fb>109.34</fb>
    <v>11</v>
  </rv>
  <rv s="6">
    <fb>85.52</fb>
    <v>11</v>
  </rv>
  <rv s="6">
    <fb>101.86</fb>
    <v>11</v>
  </rv>
  <rv s="6">
    <fb>76.47</fb>
    <v>11</v>
  </rv>
  <rv s="6">
    <fb>94.47</fb>
    <v>11</v>
  </rv>
  <rv s="6">
    <fb>84.87</fb>
    <v>11</v>
  </rv>
  <rv s="6">
    <fb>63.36</fb>
    <v>11</v>
  </rv>
  <rv s="6">
    <fb>60.06</fb>
    <v>11</v>
  </rv>
  <rv s="6">
    <fb>77.63</fb>
    <v>11</v>
  </rv>
  <rv s="6">
    <fb>70.14</fb>
    <v>11</v>
  </rv>
  <rv s="6">
    <fb>136.57</fb>
    <v>11</v>
  </rv>
  <rv s="6">
    <fb>129.19</fb>
    <v>11</v>
  </rv>
  <rv s="6">
    <fb>141.44999999999999</fb>
    <v>11</v>
  </rv>
  <rv s="6">
    <fb>144.16</fb>
    <v>11</v>
  </rv>
  <rv s="6">
    <fb>147.94</fb>
    <v>11</v>
  </rv>
  <rv s="6">
    <fb>148.16999999999999</fb>
    <v>11</v>
  </rv>
  <rv s="6">
    <fb>156.94999999999999</fb>
    <v>11</v>
  </rv>
  <rv s="6">
    <fb>156.38999999999999</fb>
    <v>11</v>
  </rv>
  <rv s="6">
    <fb>150.41</fb>
    <v>11</v>
  </rv>
  <rv s="6">
    <fb>161.6</fb>
    <v>11</v>
  </rv>
  <rv s="6">
    <fb>159.78</fb>
    <v>11</v>
  </rv>
  <rv s="6">
    <fb>173.71</fb>
    <v>11</v>
  </rv>
  <rv s="6">
    <fb>173.52</fb>
    <v>11</v>
  </rv>
  <rv s="6">
    <fb>163.74</fb>
    <v>11</v>
  </rv>
  <rv s="6">
    <fb>167.38</fb>
    <v>11</v>
  </rv>
  <rv s="6">
    <fb>171.71</fb>
    <v>11</v>
  </rv>
  <rv s="6">
    <fb>167.75</fb>
    <v>11</v>
  </rv>
  <rv s="6">
    <fb>166.66</fb>
    <v>11</v>
  </rv>
  <rv s="6">
    <fb>174.96</fb>
    <v>11</v>
  </rv>
  <rv s="6">
    <fb>172.27</fb>
    <v>11</v>
  </rv>
  <rv s="6">
    <fb>163.26</fb>
    <v>11</v>
  </rv>
  <rv s="6">
    <fb>181.58</fb>
    <v>11</v>
  </rv>
  <rv s="6">
    <fb>185.51</fb>
    <v>11</v>
  </rv>
  <rv s="6">
    <fb>182.18</fb>
    <v>11</v>
  </rv>
  <rv s="6">
    <fb>60.6</fb>
    <v>11</v>
  </rv>
  <rv s="6">
    <fb>67.900000000000006</fb>
    <v>11</v>
  </rv>
  <rv s="6">
    <fb>71.63</fb>
    <v>11</v>
  </rv>
  <rv s="6">
    <fb>75.03</fb>
    <v>11</v>
  </rv>
  <rv s="6">
    <fb>74.77</fb>
    <v>11</v>
  </rv>
  <rv s="6">
    <fb>83.1</fb>
    <v>11</v>
  </rv>
  <rv s="6">
    <fb>86.86</fb>
    <v>11</v>
  </rv>
  <rv s="6">
    <fb>87.53</fb>
    <v>11</v>
  </rv>
  <rv s="6">
    <fb>82.4</fb>
    <v>11</v>
  </rv>
  <rv s="6">
    <fb>80.400000000000006</fb>
    <v>11</v>
  </rv>
  <rv s="6">
    <fb>79.62</fb>
    <v>11</v>
  </rv>
  <rv s="6">
    <fb>85.77</fb>
    <v>11</v>
  </rv>
  <rv s="6">
    <fb>86.63</fb>
    <v>11</v>
  </rv>
  <rv s="6">
    <fb>83.29</fb>
    <v>11</v>
  </rv>
  <rv s="6">
    <fb>96.14</fb>
    <v>11</v>
  </rv>
  <rv s="6">
    <fb>90.81</fb>
    <v>11</v>
  </rv>
  <rv s="6">
    <fb>89.09</fb>
    <v>11</v>
  </rv>
  <rv s="6">
    <fb>82.35</fb>
    <v>11</v>
  </rv>
  <rv s="6">
    <fb>86.34</fb>
    <v>11</v>
  </rv>
  <rv s="6">
    <fb>76.650000000000006</fb>
    <v>11</v>
  </rv>
  <rv s="6">
    <fb>64.319999999999993</fb>
    <v>11</v>
  </rv>
  <rv s="6">
    <fb>61.04</fb>
    <v>11</v>
  </rv>
  <rv s="6">
    <fb>71.03</fb>
    <v>11</v>
  </rv>
  <rv s="6">
    <fb>65</fb>
    <v>11</v>
  </rv>
  <rv s="6">
    <fb>128.21</fb>
    <v>11</v>
  </rv>
  <rv s="6">
    <fb>123.53</fb>
    <v>11</v>
  </rv>
  <rv s="6">
    <fb>135.43</fb>
    <v>11</v>
  </rv>
  <rv s="6">
    <fb>133.41999999999999</fb>
    <v>11</v>
  </rv>
  <rv s="6">
    <fb>134.85</fb>
    <v>11</v>
  </rv>
  <rv s="6">
    <fb>134.93</fb>
    <v>11</v>
  </rv>
  <rv s="6">
    <fb>142.22999999999999</fb>
    <v>11</v>
  </rv>
  <rv s="6">
    <fb>142.38999999999999</fb>
    <v>11</v>
  </rv>
  <rv s="6">
    <fb>139.80000000000001</fb>
    <v>11</v>
  </rv>
  <rv s="6">
    <fb>142.99</fb>
    <v>11</v>
  </rv>
  <rv s="6">
    <fb>144.58000000000001</fb>
    <v>11</v>
  </rv>
  <rv s="6">
    <fb>163.58000000000001</fb>
    <v>11</v>
  </rv>
  <rv s="6">
    <fb>160.44999999999999</fb>
    <v>11</v>
  </rv>
  <rv s="6">
    <fb>155.88999999999999</fb>
    <v>11</v>
  </rv>
  <rv s="6">
    <fb>152.80000000000001</fb>
    <v>11</v>
  </rv>
  <rv s="6">
    <fb>160.55000000000001</fb>
    <v>11</v>
  </rv>
  <rv s="6">
    <fb>147.88</fb>
    <v>11</v>
  </rv>
  <rv s="6">
    <fb>143.79</fb>
    <v>11</v>
  </rv>
  <rv s="6">
    <fb>138.91</fb>
    <v>11</v>
  </rv>
  <rv s="6">
    <fb>137.94</fb>
    <v>11</v>
  </rv>
  <rv s="6">
    <fb>126.25</fb>
    <v>11</v>
  </rv>
  <rv s="6">
    <fb>134.66999999999999</fb>
    <v>11</v>
  </rv>
  <rv s="6">
    <fb>149.16</fb>
    <v>11</v>
  </rv>
  <rv s="6">
    <fb>150.24</fb>
    <v>11</v>
  </rv>
  <rv s="6">
    <fb>181.17</fb>
    <v>11</v>
  </rv>
  <rv s="6">
    <fb>183.44</fb>
    <v>11</v>
  </rv>
  <rv s="6">
    <fb>198.07</fb>
    <v>11</v>
  </rv>
  <rv s="6">
    <fb>207.26</fb>
    <v>11</v>
  </rv>
  <rv s="6">
    <fb>226.92</fb>
    <v>11</v>
  </rv>
  <rv s="6">
    <fb>241.74</fb>
    <v>11</v>
  </rv>
  <rv s="6">
    <fb>261.05</fb>
    <v>11</v>
  </rv>
  <rv s="6">
    <fb>246.98</fb>
    <v>11</v>
  </rv>
  <rv s="6">
    <fb>228.77</fb>
    <v>11</v>
  </rv>
  <rv s="6">
    <fb>259.62</fb>
    <v>11</v>
  </rv>
  <rv s="6">
    <fb>243.84</fb>
    <v>11</v>
  </rv>
  <rv s="6">
    <fb>231.44</fb>
    <v>11</v>
  </rv>
  <rv s="6">
    <fb>220.43</fb>
    <v>11</v>
  </rv>
  <rv s="6">
    <fb>199.77</fb>
    <v>11</v>
  </rv>
  <rv s="6">
    <fb>212.22</fb>
    <v>11</v>
  </rv>
  <rv s="6">
    <fb>228.65</fb>
    <v>11</v>
  </rv>
  <rv s="6">
    <fb>161.88</fb>
    <v>11</v>
  </rv>
  <rv s="6">
    <fb>141.22999999999999</fb>
    <v>11</v>
  </rv>
  <rv s="6">
    <fb>163.38</fb>
    <v>11</v>
  </rv>
  <rv s="6">
    <fb>160.34</fb>
    <v>11</v>
  </rv>
  <rv s="6">
    <fb>148.38999999999999</fb>
    <v>11</v>
  </rv>
  <rv s="6">
    <fb>164.25</fb>
    <v>11</v>
  </rv>
  <rv s="6">
    <fb>167.07</fb>
    <v>11</v>
  </rv>
  <rv s="6">
    <fb>153.76</fb>
    <v>11</v>
  </rv>
  <rv s="6">
    <fb>140.49</fb>
    <v>11</v>
  </rv>
  <rv s="6">
    <fb>129.91999999999999</fb>
    <v>11</v>
  </rv>
  <rv s="6">
    <fb>135.83000000000001</fb>
    <v>11</v>
  </rv>
  <rv s="6">
    <fb>139.91</fb>
    <v>11</v>
  </rv>
  <rv s="6">
    <fb>142.03</fb>
    <v>11</v>
  </rv>
  <rv s="6">
    <fb>141.02000000000001</fb>
    <v>11</v>
  </rv>
  <rv s="6">
    <fb>142.55000000000001</fb>
    <v>11</v>
  </rv>
  <rv s="6">
    <fb>148.1</fb>
    <v>11</v>
  </rv>
  <rv s="6">
    <fb>139.38</fb>
    <v>11</v>
  </rv>
  <rv s="6">
    <fb>149.41999999999999</fb>
    <v>11</v>
  </rv>
  <rv s="6">
    <fb>140.63</fb>
    <v>11</v>
  </rv>
  <rv s="6">
    <fb>144.69</fb>
    <v>11</v>
  </rv>
  <rv s="6">
    <fb>139.81</fb>
    <v>11</v>
  </rv>
  <rv s="6">
    <fb>135.16</fb>
    <v>11</v>
  </rv>
  <rv s="6">
    <fb>148.91999999999999</fb>
    <v>11</v>
  </rv>
  <rv s="6">
    <fb>152.99</fb>
    <v>11</v>
  </rv>
  <rv s="6">
    <fb>128.63</fb>
    <v>11</v>
  </rv>
  <rv s="6">
    <fb>121.58</fb>
    <v>11</v>
  </rv>
  <rv s="6">
    <fb>132.05000000000001</fb>
    <v>11</v>
  </rv>
  <rv s="6">
    <fb>132.55000000000001</fb>
    <v>11</v>
  </rv>
  <rv s="6">
    <fb>129.69999999999999</fb>
    <v>11</v>
  </rv>
  <rv s="6">
    <fb>142.33000000000001</fb>
    <v>11</v>
  </rv>
  <rv s="6">
    <fb>152.41999999999999</fb>
    <v>11</v>
  </rv>
  <rv s="6">
    <fb>149.11000000000001</fb>
    <v>11</v>
  </rv>
  <rv s="6">
    <fb>168.17</fb>
    <v>11</v>
  </rv>
  <rv s="6">
    <fb>189.04</fb>
    <v>11</v>
  </rv>
  <rv s="6">
    <fb>184.52</fb>
    <v>11</v>
  </rv>
  <rv s="6">
    <fb>186.02</fb>
    <v>11</v>
  </rv>
  <rv s="6">
    <fb>178.65</fb>
    <v>11</v>
  </rv>
  <rv s="6">
    <fb>175.77</fb>
    <v>11</v>
  </rv>
  <rv s="6">
    <fb>176.02</fb>
    <v>11</v>
  </rv>
  <rv s="6">
    <fb>181.3</fb>
    <v>11</v>
  </rv>
  <rv s="6">
    <fb>169.17</fb>
    <v>11</v>
  </rv>
  <rv s="6">
    <fb>169.07</fb>
    <v>11</v>
  </rv>
  <rv s="6">
    <fb>144.9</fb>
    <v>11</v>
  </rv>
  <rv s="6">
    <fb>154.88999999999999</fb>
    <v>11</v>
  </rv>
  <rv s="6">
    <fb>142.97</fb>
    <v>11</v>
  </rv>
  <rv s="6">
    <fb>148.46</fb>
    <v>11</v>
  </rv>
  <rv s="6">
    <fb>137.16</fb>
    <v>11</v>
  </rv>
  <rv s="6">
    <fb>111.63</fb>
    <v>11</v>
  </rv>
  <rv s="6">
    <fb>110.44</fb>
    <v>11</v>
  </rv>
  <rv s="6">
    <fb>94.4</fb>
    <v>11</v>
  </rv>
  <rv s="6">
    <fb>106.1</fb>
    <v>11</v>
  </rv>
  <rv s="6">
    <fb>112.08</fb>
    <v>11</v>
  </rv>
  <rv s="6">
    <fb>94.33</fb>
    <v>11</v>
  </rv>
  <rv s="6">
    <fb>106.54</fb>
    <v>11</v>
  </rv>
  <rv s="6">
    <fb>97.87</fb>
    <v>11</v>
  </rv>
  <rv s="6">
    <fb>92.15</fb>
    <v>11</v>
  </rv>
  <rv s="6">
    <fb>59.06</fb>
    <v>11</v>
  </rv>
  <rv s="6">
    <fb>60.26</fb>
    <v>11</v>
  </rv>
  <rv s="6">
    <fb>63.5</fb>
    <v>11</v>
  </rv>
  <rv s="6">
    <fb>69.150000000000006</fb>
    <v>11</v>
  </rv>
  <rv s="6">
    <fb>68.400000000000006</fb>
    <v>11</v>
  </rv>
  <rv s="6">
    <fb>66.739999999999995</fb>
    <v>11</v>
  </rv>
  <rv s="6">
    <fb>70.290000000000006</fb>
    <v>11</v>
  </rv>
  <rv s="6">
    <fb>72.22</fb>
    <v>11</v>
  </rv>
  <rv s="6">
    <fb>64.86</fb>
    <v>11</v>
  </rv>
  <rv s="6">
    <fb>71.430000000000007</fb>
    <v>11</v>
  </rv>
  <rv s="6">
    <fb>67.92</fb>
    <v>11</v>
  </rv>
  <rv s="6">
    <fb>71.59</fb>
    <v>11</v>
  </rv>
  <rv s="6">
    <fb>69.41</fb>
    <v>11</v>
  </rv>
  <rv s="6">
    <fb>66.09</fb>
    <v>11</v>
  </rv>
  <rv s="6">
    <fb>69.3</fb>
    <v>11</v>
  </rv>
  <rv s="6">
    <fb>69.36</fb>
    <v>11</v>
  </rv>
  <rv s="6">
    <fb>68.22</fb>
    <v>11</v>
  </rv>
  <rv s="6">
    <fb>68.260000000000005</fb>
    <v>11</v>
  </rv>
  <rv s="6">
    <fb>73.989999999999995</fb>
    <v>11</v>
  </rv>
  <rv s="6">
    <fb>68.28</fb>
    <v>11</v>
  </rv>
  <rv s="6">
    <fb>58.2</fb>
    <v>11</v>
  </rv>
  <rv s="6">
    <fb>62.27</fb>
    <v>11</v>
  </rv>
  <rv s="6">
    <fb>63.07</fb>
    <v>11</v>
  </rv>
  <rv s="6">
    <fb>63.57</fb>
    <v>11</v>
  </rv>
  <rv s="6">
    <fb>119.11</fb>
    <v>11</v>
  </rv>
  <rv s="6">
    <fb>118.93</fb>
    <v>11</v>
  </rv>
  <rv s="6">
    <fb>133.26</fb>
    <v>11</v>
  </rv>
  <rv s="6">
    <fb>141.88</fb>
    <v>11</v>
  </rv>
  <rv s="6">
    <fb>143.74</fb>
    <v>11</v>
  </rv>
  <rv s="6">
    <fb>146.59</fb>
    <v>11</v>
  </rv>
  <rv s="6">
    <fb>140.96</fb>
    <v>11</v>
  </rv>
  <rv s="6">
    <fb>140.34</fb>
    <v>11</v>
  </rv>
  <rv s="6">
    <fb>138.93</fb>
    <v>11</v>
  </rv>
  <rv s="6">
    <fb>125.1</fb>
    <v>11</v>
  </rv>
  <rv s="6">
    <fb>117.1</fb>
    <v>11</v>
  </rv>
  <rv s="6">
    <fb>133.66</fb>
    <v>11</v>
  </rv>
  <rv s="6">
    <fb>133.57</fb>
    <v>11</v>
  </rv>
  <rv s="6">
    <fb>122.51</fb>
    <v>11</v>
  </rv>
  <rv s="6">
    <fb>130.02000000000001</fb>
    <v>11</v>
  </rv>
  <rv s="6">
    <fb>132.21</fb>
    <v>11</v>
  </rv>
  <rv s="6">
    <fb>138.84</fb>
    <v>11</v>
  </rv>
  <rv s="6">
    <fb>141.19</fb>
    <v>11</v>
  </rv>
  <rv s="6">
    <fb>130.79</fb>
    <v>11</v>
  </rv>
  <rv s="6">
    <fb>128.44999999999999</fb>
    <v>11</v>
  </rv>
  <rv s="6">
    <fb>118.81</fb>
    <v>11</v>
  </rv>
  <rv s="6">
    <fb>138.29</fb>
    <v>11</v>
  </rv>
  <rv s="6">
    <fb>148.9</fb>
    <v>11</v>
  </rv>
  <rv s="6">
    <fb>147.27000000000001</fb>
    <v>11</v>
  </rv>
  <rv s="6">
    <fb>44.06</fb>
    <v>11</v>
  </rv>
  <rv s="6">
    <fb>55.25</fb>
    <v>11</v>
  </rv>
  <rv s="6">
    <fb>59.61</fb>
    <v>11</v>
  </rv>
  <rv s="6">
    <fb>58.66</fb>
    <v>11</v>
  </rv>
  <rv s="6">
    <fb>55.49</fb>
    <v>11</v>
  </rv>
  <rv s="6">
    <fb>55.11</fb>
    <v>11</v>
  </rv>
  <rv s="6">
    <fb>50.8</fb>
    <v>11</v>
  </rv>
  <rv s="6">
    <fb>57.4</fb>
    <v>11</v>
  </rv>
  <rv s="6">
    <fb>47.09</fb>
    <v>11</v>
  </rv>
  <rv s="6">
    <fb>48.53</fb>
    <v>11</v>
  </rv>
  <rv s="6">
    <fb>51.23</fb>
    <v>11</v>
  </rv>
  <rv s="6">
    <fb>49.39</fb>
    <v>11</v>
  </rv>
  <rv s="6">
    <fb>59.71</fb>
    <v>11</v>
  </rv>
  <rv s="6">
    <fb>55.62</fb>
    <v>11</v>
  </rv>
  <rv s="6">
    <fb>60.46</fb>
    <v>11</v>
  </rv>
  <rv s="6">
    <fb>57.88</fb>
    <v>11</v>
  </rv>
  <rv s="6">
    <fb>40.32</fb>
    <v>11</v>
  </rv>
  <rv s="6">
    <fb>35.69</fb>
    <v>11</v>
  </rv>
  <rv s="6">
    <fb>29.14</fb>
    <v>11</v>
  </rv>
  <rv s="6">
    <fb>28.42</fb>
    <v>11</v>
  </rv>
  <rv s="6">
    <fb>25.15</fb>
    <v>11</v>
  </rv>
  <rv s="6">
    <fb>29.95</fb>
    <v>11</v>
  </rv>
  <rv s="6">
    <fb>32.08</fb>
    <v>11</v>
  </rv>
  <rv s="6">
    <fb>27.47</fb>
    <v>11</v>
  </rv>
  <rv s="6">
    <fb>21.620799999999999</fb>
    <v>11</v>
  </rv>
  <rv s="6">
    <fb>21.062000000000001</fb>
    <v>11</v>
  </rv>
  <rv s="6">
    <fb>22.859300000000001</fb>
    <v>11</v>
  </rv>
  <rv s="6">
    <fb>23.720199999999998</fb>
    <v>11</v>
  </rv>
  <rv s="6">
    <fb>22.224900000000002</fb>
    <v>11</v>
  </rv>
  <rv s="6">
    <fb>21.734100000000002</fb>
    <v>11</v>
  </rv>
  <rv s="6">
    <fb>21.1828</fb>
    <v>11</v>
  </rv>
  <rv s="6">
    <fb>20.707000000000001</fb>
    <v>11</v>
  </rv>
  <rv s="6">
    <fb>20.397400000000001</fb>
    <v>11</v>
  </rv>
  <rv s="6">
    <fb>19.075800000000001</fb>
    <v>11</v>
  </rv>
  <rv s="6">
    <fb>17.2408</fb>
    <v>11</v>
  </rv>
  <rv s="6">
    <fb>18.577400000000001</fb>
    <v>11</v>
  </rv>
  <rv s="6">
    <fb>19.257100000000001</fb>
    <v>11</v>
  </rv>
  <rv s="6">
    <fb>17.8902</fb>
    <v>11</v>
  </rv>
  <rv s="6">
    <fb>17.844899999999999</fb>
    <v>11</v>
  </rv>
  <rv s="6">
    <fb>18.86</fb>
    <v>11</v>
  </rv>
  <rv s="6">
    <fb>21.29</fb>
    <v>11</v>
  </rv>
  <rv s="6">
    <fb>20.96</fb>
    <v>11</v>
  </rv>
  <rv s="6">
    <fb>18.78</fb>
    <v>11</v>
  </rv>
  <rv s="6">
    <fb>17.54</fb>
    <v>11</v>
  </rv>
  <rv s="6">
    <fb>15.34</fb>
    <v>11</v>
  </rv>
  <rv s="6">
    <fb>18.23</fb>
    <v>11</v>
  </rv>
  <rv s="6">
    <fb>19.28</fb>
    <v>11</v>
  </rv>
  <rv s="6">
    <fb>19.3</fb>
    <v>11</v>
  </rv>
  <rv s="6">
    <fb>111.32</fb>
    <v>11</v>
  </rv>
  <rv s="6">
    <fb>110.89</fb>
    <v>11</v>
  </rv>
  <rv s="6">
    <fb>129.02000000000001</fb>
    <v>11</v>
  </rv>
  <rv s="6">
    <fb>137.97</fb>
    <v>11</v>
  </rv>
  <rv s="6">
    <fb>140.68</fb>
    <v>11</v>
  </rv>
  <rv s="6">
    <fb>140.11000000000001</fb>
    <v>11</v>
  </rv>
  <rv s="6">
    <fb>148.26</fb>
    <v>11</v>
  </rv>
  <rv s="6">
    <fb>155.11000000000001</fb>
    <v>11</v>
  </rv>
  <rv s="6">
    <fb>149.36000000000001</fb>
    <v>11</v>
  </rv>
  <rv s="6">
    <fb>160.22999999999999</fb>
    <v>11</v>
  </rv>
  <rv s="6">
    <fb>160.66999999999999</fb>
    <v>11</v>
  </rv>
  <rv s="6">
    <fb>166.9</fb>
    <v>11</v>
  </rv>
  <rv s="6">
    <fb>150.44</fb>
    <v>11</v>
  </rv>
  <rv s="6">
    <fb>144.4</fb>
    <v>11</v>
  </rv>
  <rv s="6">
    <fb>158.5</fb>
    <v>11</v>
  </rv>
  <rv s="6">
    <fb>164.44</fb>
    <v>11</v>
  </rv>
  <rv s="6">
    <fb>158.51</fb>
    <v>11</v>
  </rv>
  <rv s="6">
    <fb>152.97999999999999</fb>
    <v>11</v>
  </rv>
  <rv s="6">
    <fb>164.56</fb>
    <v>11</v>
  </rv>
  <rv s="6">
    <fb>169.03</fb>
    <v>11</v>
  </rv>
  <rv s="6">
    <fb>160.21</fb>
    <v>11</v>
  </rv>
  <rv s="6">
    <fb>167.72</fb>
    <v>11</v>
  </rv>
  <rv s="6">
    <fb>165.21</fb>
    <v>11</v>
  </rv>
  <rv s="6">
    <fb>159.02000000000001</fb>
    <v>11</v>
  </rv>
  <rv s="6">
    <fb>149.91999999999999</fb>
    <v>11</v>
  </rv>
  <rv s="6">
    <fb>155.99</fb>
    <v>11</v>
  </rv>
  <rv s="6">
    <fb>155.02000000000001</fb>
    <v>11</v>
  </rv>
  <rv s="6">
    <fb>154.13</fb>
    <v>11</v>
  </rv>
  <rv s="6">
    <fb>170.11</fb>
    <v>11</v>
  </rv>
  <rv s="6">
    <fb>182.25</fb>
    <v>11</v>
  </rv>
  <rv s="6">
    <fb>169.04</fb>
    <v>11</v>
  </rv>
  <rv s="6">
    <fb>174.18</fb>
    <v>11</v>
  </rv>
  <rv s="6">
    <fb>168.57</fb>
    <v>11</v>
  </rv>
  <rv s="6">
    <fb>188.86</fb>
    <v>11</v>
  </rv>
  <rv s="6">
    <fb>160.80000000000001</fb>
    <v>11</v>
  </rv>
  <rv s="6">
    <fb>151.09</fb>
    <v>11</v>
  </rv>
  <rv s="6">
    <fb>165.53</fb>
    <v>11</v>
  </rv>
  <rv s="6">
    <fb>154.08000000000001</fb>
    <v>11</v>
  </rv>
  <rv s="6">
    <fb>151.25</fb>
    <v>11</v>
  </rv>
  <rv s="6">
    <fb>148.77000000000001</fb>
    <v>11</v>
  </rv>
  <rv s="6">
    <fb>155.44</fb>
    <v>11</v>
  </rv>
  <rv s="6">
    <fb>148.44999999999999</fb>
    <v>11</v>
  </rv>
  <rv s="6">
    <fb>130.16</fb>
    <v>11</v>
  </rv>
  <rv s="6">
    <fb>145.34</fb>
    <v>11</v>
  </rv>
  <rv s="6">
    <fb>151.76</fb>
    <v>11</v>
  </rv>
  <rv s="6">
    <fb>153.79</fb>
    <v>11</v>
  </rv>
  <rv s="6">
    <fb>36.119999999999997</fb>
    <v>11</v>
  </rv>
  <rv s="6">
    <fb>42.25</fb>
    <v>11</v>
  </rv>
  <rv s="6">
    <fb>62.83</fb>
    <v>11</v>
  </rv>
  <rv s="6">
    <fb>64.02</fb>
    <v>11</v>
  </rv>
  <rv s="6">
    <fb>56.41</fb>
    <v>11</v>
  </rv>
  <rv s="6">
    <fb>55.38</fb>
    <v>11</v>
  </rv>
  <rv s="6">
    <fb>53.96</fb>
    <v>11</v>
  </rv>
  <rv s="6">
    <fb>49.95</fb>
    <v>11</v>
  </rv>
  <rv s="6">
    <fb>53</fb>
    <v>11</v>
  </rv>
  <rv s="6">
    <fb>53.92</fb>
    <v>11</v>
  </rv>
  <rv s="6">
    <fb>51.25</fb>
    <v>11</v>
  </rv>
  <rv s="6">
    <fb>49.29</fb>
    <v>11</v>
  </rv>
  <rv s="6">
    <fb>49.54</fb>
    <v>11</v>
  </rv>
  <rv s="6">
    <fb>41.35</fb>
    <v>11</v>
  </rv>
  <rv s="6">
    <fb>39.729999999999997</fb>
    <v>11</v>
  </rv>
  <rv s="6">
    <fb>40.07</fb>
    <v>11</v>
  </rv>
  <rv s="6">
    <fb>33.369999999999997</fb>
    <v>11</v>
  </rv>
  <rv s="6">
    <fb>36.5</fb>
    <v>11</v>
  </rv>
  <rv s="6">
    <fb>37.229999999999997</fb>
    <v>11</v>
  </rv>
  <rv s="6">
    <fb>33.61</fb>
    <v>11</v>
  </rv>
  <rv s="6">
    <fb>35.700000000000003</fb>
    <v>11</v>
  </rv>
  <rv s="6">
    <fb>43.45</fb>
    <v>11</v>
  </rv>
  <rv s="6">
    <fb>43.18</fb>
    <v>11</v>
  </rv>
  <rv s="6">
    <fb>1480</fb>
    <v>11</v>
  </rv>
  <rv s="6">
    <fb>1442</fb>
    <v>11</v>
  </rv>
  <rv s="6">
    <fb>1420.82</fb>
    <v>11</v>
  </rv>
  <rv s="6">
    <fb>1492.03</fb>
    <v>11</v>
  </rv>
  <rv s="6">
    <fb>1371.98</fb>
    <v>11</v>
  </rv>
  <rv s="6">
    <fb>1550.34</fb>
    <v>11</v>
  </rv>
  <rv s="6">
    <fb>1863.44</fb>
    <v>11</v>
  </rv>
  <rv s="6">
    <fb>1903.33</fb>
    <v>11</v>
  </rv>
  <rv s="6">
    <fb>1817.52</fb>
    <v>11</v>
  </rv>
  <rv s="6">
    <fb>1779.03</fb>
    <v>11</v>
  </rv>
  <rv s="6">
    <fb>1643.41</fb>
    <v>11</v>
  </rv>
  <rv s="6">
    <fb>1748.25</fb>
    <v>11</v>
  </rv>
  <rv s="6">
    <fb>1485.58</fb>
    <v>11</v>
  </rv>
  <rv s="6">
    <fb>1523.35</fb>
    <v>11</v>
  </rv>
  <rv s="6">
    <fb>1582.03</fb>
    <v>11</v>
  </rv>
  <rv s="6">
    <fb>1455.61</fb>
    <v>11</v>
  </rv>
  <rv s="6">
    <fb>1402.55</fb>
    <v>11</v>
  </rv>
  <rv s="6">
    <fb>1307.26</fb>
    <v>11</v>
  </rv>
  <rv s="6">
    <fb>1564.22</fb>
    <v>11</v>
  </rv>
  <rv s="6">
    <fb>1596.8</fb>
    <v>11</v>
  </rv>
  <rv s="6">
    <fb>1502.76</fb>
    <v>11</v>
  </rv>
  <rv s="6">
    <fb>1498.33</fb>
    <v>11</v>
  </rv>
  <rv s="6">
    <fb>1626.96</fb>
    <v>11</v>
  </rv>
  <rv s="6">
    <fb>1509.46</fb>
    <v>11</v>
  </rv>
  <rv s="6">
    <fb>156.28</fb>
    <v>11</v>
  </rv>
  <rv s="6">
    <fb>136.19</fb>
    <v>11</v>
  </rv>
  <rv s="6">
    <fb>132.59</fb>
    <v>11</v>
  </rv>
  <rv s="6">
    <fb>138.80000000000001</fb>
    <v>11</v>
  </rv>
  <rv s="6">
    <fb>134.54</fb>
    <v>11</v>
  </rv>
  <rv s="6">
    <fb>142.93</fb>
    <v>11</v>
  </rv>
  <rv s="6">
    <fb>149.80000000000001</fb>
    <v>11</v>
  </rv>
  <rv s="6">
    <fb>146.69</fb>
    <v>11</v>
  </rv>
  <rv s="6">
    <fb>128.97999999999999</fb>
    <v>11</v>
  </rv>
  <rv s="6">
    <fb>133.04</fb>
    <v>11</v>
  </rv>
  <rv s="6">
    <fb>180.56</fb>
    <v>11</v>
  </rv>
  <rv s="6">
    <fb>182.87</fb>
    <v>11</v>
  </rv>
  <rv s="6">
    <fb>175.76</fb>
    <v>11</v>
  </rv>
  <rv s="6">
    <fb>171.99</fb>
    <v>11</v>
  </rv>
  <rv s="6">
    <fb>152.82</fb>
    <v>11</v>
  </rv>
  <rv s="6">
    <fb>139.69</fb>
    <v>11</v>
  </rv>
  <rv s="6">
    <fb>143.22</fb>
    <v>11</v>
  </rv>
  <rv s="6">
    <fb>127.74</fb>
    <v>11</v>
  </rv>
  <rv s="6">
    <fb>145.06</fb>
    <v>11</v>
  </rv>
  <rv s="6">
    <fb>132.27000000000001</fb>
    <v>11</v>
  </rv>
  <rv s="6">
    <fb>112.98</fb>
    <v>11</v>
  </rv>
  <rv s="6">
    <fb>117.66</fb>
    <v>11</v>
  </rv>
  <rv s="6">
    <fb>126.49</fb>
    <v>11</v>
  </rv>
  <rv s="6">
    <fb>118.21</fb>
    <v>11</v>
  </rv>
  <rv s="6">
    <fb>64.83</fb>
    <v>11</v>
  </rv>
  <rv s="6">
    <fb>74.55</fb>
    <v>11</v>
  </rv>
  <rv s="6">
    <fb>93.77</fb>
    <v>11</v>
  </rv>
  <rv s="6">
    <fb>89.98</fb>
    <v>11</v>
  </rv>
  <rv s="6">
    <fb>76.98</fb>
    <v>11</v>
  </rv>
  <rv s="6">
    <fb>82.05</fb>
    <v>11</v>
  </rv>
  <rv s="6">
    <fb>75.55</fb>
    <v>11</v>
  </rv>
  <rv s="6">
    <fb>84.02</fb>
    <v>11</v>
  </rv>
  <rv s="6">
    <fb>126.1</fb>
    <v>11</v>
  </rv>
  <rv s="6">
    <fb>103.16</fb>
    <v>11</v>
  </rv>
  <rv s="6">
    <fb>65.86</fb>
    <v>11</v>
  </rv>
  <rv s="6">
    <fb>51.57</fb>
    <v>11</v>
  </rv>
  <rv s="6">
    <fb>46.24</fb>
    <v>11</v>
  </rv>
  <rv s="6">
    <fb>30.65</fb>
    <v>11</v>
  </rv>
  <rv s="6">
    <fb>29.94</fb>
    <v>11</v>
  </rv>
  <rv s="6">
    <fb>32.86</fb>
    <v>11</v>
  </rv>
  <rv s="6">
    <fb>42.93</fb>
    <v>11</v>
  </rv>
  <rv s="6">
    <fb>39.11</fb>
    <v>11</v>
  </rv>
  <rv s="6">
    <fb>35.840000000000003</fb>
    <v>11</v>
  </rv>
  <rv s="6">
    <fb>44.74</fb>
    <v>11</v>
  </rv>
  <rv s="6">
    <fb>31.77</fb>
    <v>11</v>
  </rv>
  <rv s="6">
    <fb>30.77</fb>
    <v>11</v>
  </rv>
  <rv s="6">
    <fb>91</fb>
    <v>11</v>
  </rv>
  <rv s="6">
    <fb>95.61</fb>
    <v>11</v>
  </rv>
  <rv s="6">
    <fb>93</fb>
    <v>11</v>
  </rv>
  <rv s="6">
    <fb>91.19</fb>
    <v>11</v>
  </rv>
  <rv s="6">
    <fb>97.25</fb>
    <v>11</v>
  </rv>
  <rv s="6">
    <fb>95.44</fb>
    <v>11</v>
  </rv>
  <rv s="6">
    <fb>83.62</fb>
    <v>11</v>
  </rv>
  <rv s="6">
    <fb>82.37</fb>
    <v>11</v>
  </rv>
  <rv s="6">
    <fb>77.39</fb>
    <v>11</v>
  </rv>
  <rv s="6">
    <fb>78.19</fb>
    <v>11</v>
  </rv>
  <rv s="6">
    <fb>58.6</fb>
    <v>11</v>
  </rv>
  <rv s="6">
    <fb>66.53</fb>
    <v>11</v>
  </rv>
  <rv s="6">
    <fb>79.010000000000005</fb>
    <v>11</v>
  </rv>
  <rv s="6">
    <fb>81.5</fb>
    <v>11</v>
  </rv>
  <rv s="6">
    <fb>80.11</fb>
    <v>11</v>
  </rv>
  <rv s="6">
    <fb>75.599999999999994</fb>
    <v>11</v>
  </rv>
  <rv s="6">
    <fb>77.88</fb>
    <v>11</v>
  </rv>
  <rv s="6">
    <fb>77.86</fb>
    <v>11</v>
  </rv>
  <rv s="6">
    <fb>79.95</fb>
    <v>11</v>
  </rv>
  <rv s="6">
    <fb>78.489999999999995</fb>
    <v>11</v>
  </rv>
  <rv s="6">
    <fb>74.34</fb>
    <v>11</v>
  </rv>
  <rv s="6">
    <fb>72.8</fb>
    <v>11</v>
  </rv>
  <rv s="6">
    <fb>73.95</fb>
    <v>11</v>
  </rv>
  <rv s="6">
    <fb>75.930000000000007</fb>
    <v>11</v>
  </rv>
  <rv s="7">
    <v>12</v>
    <v>a1v6nm</v>
    <v>Monthly</v>
    <v>44197</v>
    <v>44926</v>
    <v>0</v>
    <v>1</v>
    <v>638059680000000000,638060655468707691,0</v>
    <v>0</v>
    <v>a1v6nm</v>
    <v>XNYS:IBM</v>
    <v>1</v>
  </rv>
  <rv s="7">
    <v>12</v>
    <v>a25xjc</v>
    <v>Monthly</v>
    <v>44197</v>
    <v>44926</v>
    <v>0</v>
    <v>1</v>
    <v>638059680000000000,638060655468676220,0</v>
    <v>0</v>
    <v>a25xjc</v>
    <v>XNYS:WM</v>
    <v>2</v>
  </rv>
  <rv s="7">
    <v>12</v>
    <v>a1wo5r</v>
    <v>Monthly</v>
    <v>44197</v>
    <v>44926</v>
    <v>0</v>
    <v>1</v>
    <v>638059680000000000,638060655468711873,0</v>
    <v>0</v>
    <v>a1wo5r</v>
    <v>XNYS:KSS</v>
    <v>3</v>
  </rv>
  <rv s="7">
    <v>12</v>
    <v>bq2a8m</v>
    <v>Monthly</v>
    <v>44197</v>
    <v>44926</v>
    <v>0</v>
    <v>1</v>
    <v>638059680000000000,638060655468713820,0</v>
    <v>0</v>
    <v>bq2a8m</v>
    <v>XNYS:KTB</v>
    <v>4</v>
  </rv>
  <rv s="7">
    <v>12</v>
    <v>axyhnm</v>
    <v>Monthly</v>
    <v>44197</v>
    <v>44926</v>
    <v>0</v>
    <v>1</v>
    <v>638059680000000000,638060655468714631,0</v>
    <v>0</v>
    <v>axyhnm</v>
    <v>XNAS:PEP</v>
    <v>5</v>
  </rv>
  <rv s="7">
    <v>12</v>
    <v>bwve27</v>
    <v>Monthly</v>
    <v>44197</v>
    <v>44926</v>
    <v>0</v>
    <v>1</v>
    <v>638059680000000000,638060655468697025,0</v>
    <v>0</v>
    <v>bwve27</v>
    <v>XNYS:RBLX</v>
    <v>6</v>
  </rv>
  <rv s="7">
    <v>12</v>
    <v>a1xzim</v>
    <v>Monthly</v>
    <v>44197</v>
    <v>44926</v>
    <v>0</v>
    <v>1</v>
    <v>638059680000000000,638060655468674909,0</v>
    <v>0</v>
    <v>a1xzim</v>
    <v>XNAS:MSFT</v>
    <v>7</v>
  </rv>
  <rv s="7">
    <v>12</v>
    <v>az6zf2</v>
    <v>Monthly</v>
    <v>44197</v>
    <v>44926</v>
    <v>0</v>
    <v>1</v>
    <v>638059680000000000,638060655468721823,0</v>
    <v>0</v>
    <v>az6zf2</v>
    <v>XNYS:WELL</v>
    <v>8</v>
  </rv>
  <rv s="7">
    <v>12</v>
    <v>a23www</v>
    <v>Monthly</v>
    <v>44197</v>
    <v>44926</v>
    <v>0</v>
    <v>1</v>
    <v>638059680000000000,638060655468717643,0</v>
    <v>0</v>
    <v>a23www</v>
    <v>XNYS:T</v>
    <v>9</v>
  </rv>
  <rv s="7">
    <v>12</v>
    <v>a246z2</v>
    <v>Monthly</v>
    <v>44197</v>
    <v>44926</v>
    <v>0</v>
    <v>1</v>
    <v>638059680000000000,638060655468677114,0</v>
    <v>0</v>
    <v>a246z2</v>
    <v>XNYS:TGT</v>
    <v>10</v>
  </rv>
  <rv s="7">
    <v>12</v>
    <v>a1pxbh</v>
    <v>Monthly</v>
    <v>44197</v>
    <v>44926</v>
    <v>0</v>
    <v>1</v>
    <v>638059680000000000,638060655468675024,0</v>
    <v>0</v>
    <v>a1pxbh</v>
    <v>XNYS:CMG</v>
    <v>11</v>
  </rv>
  <rv s="7">
    <v>12</v>
    <v>a1nxoc</v>
    <v>Monthly</v>
    <v>44197</v>
    <v>44926</v>
    <v>0</v>
    <v>1</v>
    <v>638059680000000000,638060655468684981,0</v>
    <v>0</v>
    <v>a1nxoc</v>
    <v>XNAS:ATVI</v>
    <v>12</v>
  </rv>
  <rv s="7">
    <v>12</v>
    <v>a1z11h</v>
    <v>Monthly</v>
    <v>44197</v>
    <v>44926</v>
    <v>0</v>
    <v>1</v>
    <v>638059680000000000,638060655468727598,0</v>
    <v>0</v>
    <v>a1z11h</v>
    <v>XNYS:O</v>
    <v>13</v>
  </rv>
  <rv s="7">
    <v>12</v>
    <v>a1r2z2</v>
    <v>Monthly</v>
    <v>44197</v>
    <v>44926</v>
    <v>0</v>
    <v>1</v>
    <v>638059680000000000,638060655468706784,0</v>
    <v>0</v>
    <v>a1r2z2</v>
    <v>XNYS:DIS</v>
    <v>14</v>
  </rv>
  <rv s="7">
    <v>12</v>
    <v>a1ndww</v>
    <v>Monthly</v>
    <v>44197</v>
    <v>44926</v>
    <v>0</v>
    <v>1</v>
    <v>638059680000000000,638060655468662415,0</v>
    <v>0</v>
    <v>a1ndww</v>
    <v>XNAS:AMD</v>
    <v>15</v>
  </rv>
  <rv s="7">
    <v>12</v>
    <v>a1o1jc</v>
    <v>Monthly</v>
    <v>44197</v>
    <v>44926</v>
    <v>0</v>
    <v>1</v>
    <v>638059680000000000,638060655468686187,0</v>
    <v>0</v>
    <v>a1o1jc</v>
    <v>XNYS:AWK</v>
    <v>16</v>
  </rv>
  <rv s="7">
    <v>12</v>
    <v>a25ya2</v>
    <v>Monthly</v>
    <v>44197</v>
    <v>44926</v>
    <v>0</v>
    <v>1</v>
    <v>638059680000000000,638060655468674909,0</v>
    <v>0</v>
    <v>a25ya2</v>
    <v>XNYS:WMT</v>
    <v>17</v>
  </rv>
  <rv s="7">
    <v>12</v>
    <v>a1zsjc</v>
    <v>Monthly</v>
    <v>44197</v>
    <v>44926</v>
    <v>0</v>
    <v>1</v>
    <v>638059680000000000,638060655468696824,0</v>
    <v>0</v>
    <v>a1zsjc</v>
    <v>XNYS:PG</v>
    <v>18</v>
  </rv>
  <rv s="7">
    <v>12</v>
    <v>a21k2w</v>
    <v>Monthly</v>
    <v>44197</v>
    <v>44926</v>
    <v>0</v>
    <v>1</v>
    <v>638059680000000000,638060655468683962,0</v>
    <v>0</v>
    <v>a21k2w</v>
    <v>XNAS:QCOM</v>
    <v>19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DA98F-B1E6-4B7A-8A0C-D92F2AAD4D2E}" name="Table1" displayName="Table1" ref="B4:G23" totalsRowShown="0" headerRowDxfId="21" headerRowCellStyle="Style 1" dataCellStyle="Normal">
  <autoFilter ref="B4:G23" xr:uid="{9DEDA98F-B1E6-4B7A-8A0C-D92F2AAD4D2E}"/>
  <sortState xmlns:xlrd2="http://schemas.microsoft.com/office/spreadsheetml/2017/richdata2" ref="B5:G23">
    <sortCondition descending="1" ref="E4:E23"/>
  </sortState>
  <tableColumns count="6">
    <tableColumn id="1" xr3:uid="{3C9C0CCA-5C7D-4BD1-BE79-0EC512B21A8F}" name="Stock" dataCellStyle="Normal"/>
    <tableColumn id="2" xr3:uid="{7B561DEE-B3D0-4F89-ABF9-C85293E46715}" name="Ticker" dataCellStyle="Normal"/>
    <tableColumn id="3" xr3:uid="{0268BC0D-D1A6-416D-A116-2B92BC237D95}" name="Industry" dataCellStyle="Normal">
      <calculatedColumnFormula array="1">_FV(C5,"Industry")</calculatedColumnFormula>
    </tableColumn>
    <tableColumn id="4" xr3:uid="{05CFC939-B1A8-4F22-ADDF-F706F26E9E84}" name="Price" dataCellStyle="Normal">
      <calculatedColumnFormula array="1">_FV(C5,"Price")</calculatedColumnFormula>
    </tableColumn>
    <tableColumn id="5" xr3:uid="{FB8DDE32-2C4C-4D52-9AC5-6CB0A1EBB32D}" name="Market Cap" dataCellStyle="Normal">
      <calculatedColumnFormula array="1">_FV(C5,"Market cap",TRUE)</calculatedColumnFormula>
    </tableColumn>
    <tableColumn id="6" xr3:uid="{7D9B1E9C-29AF-430A-8A8B-401D4AC6A0DE}" name="P/E" dataCellStyle="Normal">
      <calculatedColumnFormula array="1">_FV(C5,"P/E",TRUE)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8825-6A12-4561-974A-F64C1D67DF1E}">
  <sheetPr>
    <pageSetUpPr fitToPage="1"/>
  </sheetPr>
  <dimension ref="B1:G50"/>
  <sheetViews>
    <sheetView workbookViewId="0">
      <selection activeCell="B1" sqref="B1:G23"/>
    </sheetView>
  </sheetViews>
  <sheetFormatPr defaultRowHeight="15" x14ac:dyDescent="0.25"/>
  <cols>
    <col min="2" max="3" width="62.140625" bestFit="1" customWidth="1"/>
    <col min="4" max="4" width="41.85546875" bestFit="1" customWidth="1"/>
    <col min="5" max="5" width="10.5703125" bestFit="1" customWidth="1"/>
    <col min="6" max="6" width="19.7109375" customWidth="1"/>
    <col min="7" max="8" width="11" bestFit="1" customWidth="1"/>
    <col min="9" max="10" width="12" bestFit="1" customWidth="1"/>
    <col min="15" max="15" width="62.140625" bestFit="1" customWidth="1"/>
  </cols>
  <sheetData>
    <row r="1" spans="2:7" x14ac:dyDescent="0.25">
      <c r="B1" s="39" t="s">
        <v>45</v>
      </c>
      <c r="C1" s="39"/>
      <c r="D1" s="39"/>
      <c r="E1" s="39"/>
      <c r="F1" s="39"/>
      <c r="G1" s="39"/>
    </row>
    <row r="4" spans="2:7" x14ac:dyDescent="0.25">
      <c r="B4" s="2" t="s">
        <v>0</v>
      </c>
      <c r="C4" s="2" t="s">
        <v>1</v>
      </c>
      <c r="D4" s="2" t="s">
        <v>2</v>
      </c>
      <c r="E4" s="2" t="s">
        <v>3</v>
      </c>
      <c r="F4" s="2" t="s">
        <v>4</v>
      </c>
      <c r="G4" s="2" t="s">
        <v>5</v>
      </c>
    </row>
    <row r="5" spans="2:7" x14ac:dyDescent="0.25">
      <c r="B5" t="s">
        <v>15</v>
      </c>
      <c r="C5" t="e" vm="1">
        <v>#VALUE!</v>
      </c>
      <c r="D5" t="str" cm="1">
        <f t="array" ref="D5">_FV(C5,"Industry")</f>
        <v>Hotels &amp; Entertainment Services</v>
      </c>
      <c r="E5" cm="1">
        <f t="array" ref="E5">_FV(C5,"Price")</f>
        <v>1509.46</v>
      </c>
      <c r="F5" cm="1">
        <f t="array" ref="F5">_FV(C5,"Market cap",TRUE)</f>
        <v>41843906700</v>
      </c>
      <c r="G5" cm="1">
        <f t="array" ref="G5">_FV(C5,"P/E",TRUE)</f>
        <v>52.501899999999999</v>
      </c>
    </row>
    <row r="6" spans="2:7" x14ac:dyDescent="0.25">
      <c r="B6" t="s">
        <v>6</v>
      </c>
      <c r="C6" t="e" vm="2">
        <v>#VALUE!</v>
      </c>
      <c r="D6" t="str" cm="1">
        <f t="array" ref="D6">_FV(C6,"Industry")</f>
        <v>Software &amp; IT Services</v>
      </c>
      <c r="E6" cm="1">
        <f t="array" ref="E6">_FV(C6,"Price")</f>
        <v>244.37</v>
      </c>
      <c r="F6" cm="1">
        <f t="array" ref="F6">_FV(C6,"Market cap",TRUE)</f>
        <v>1821649567010</v>
      </c>
      <c r="G6" cm="1">
        <f t="array" ref="G6">_FV(C6,"P/E",TRUE)</f>
        <v>26.412600000000001</v>
      </c>
    </row>
    <row r="7" spans="2:7" x14ac:dyDescent="0.25">
      <c r="B7" t="s">
        <v>7</v>
      </c>
      <c r="C7" t="e" vm="3">
        <v>#VALUE!</v>
      </c>
      <c r="D7" t="str" cm="1">
        <f t="array" ref="D7">_FV(C7,"Industry")</f>
        <v>Beverages</v>
      </c>
      <c r="E7" cm="1">
        <f t="array" ref="E7">_FV(C7,"Price")</f>
        <v>182.18</v>
      </c>
      <c r="F7" cm="1">
        <f t="array" ref="F7">_FV(C7,"Market cap",TRUE)</f>
        <v>250991025620</v>
      </c>
      <c r="G7" cm="1">
        <f t="array" ref="G7">_FV(C7,"P/E",TRUE)</f>
        <v>25.759799999999998</v>
      </c>
    </row>
    <row r="8" spans="2:7" x14ac:dyDescent="0.25">
      <c r="B8" t="s">
        <v>22</v>
      </c>
      <c r="C8" t="e" vm="4">
        <v>#VALUE!</v>
      </c>
      <c r="D8" t="str" cm="1">
        <f t="array" ref="D8">_FV(C8,"Industry")</f>
        <v>Professional &amp; Commercial Services</v>
      </c>
      <c r="E8" cm="1">
        <f t="array" ref="E8">_FV(C8,"Price")</f>
        <v>165.21</v>
      </c>
      <c r="F8" cm="1">
        <f t="array" ref="F8">_FV(C8,"Market cap",TRUE)</f>
        <v>67814921691</v>
      </c>
      <c r="G8" cm="1">
        <f t="array" ref="G8">_FV(C8,"P/E",TRUE)</f>
        <v>30.759599999999999</v>
      </c>
    </row>
    <row r="9" spans="2:7" x14ac:dyDescent="0.25">
      <c r="B9" t="s">
        <v>9</v>
      </c>
      <c r="C9" t="e" vm="5">
        <v>#VALUE!</v>
      </c>
      <c r="D9" t="str" cm="1">
        <f t="array" ref="D9">_FV(C9,"Industry")</f>
        <v>Diversified Retail</v>
      </c>
      <c r="E9" cm="1">
        <f t="array" ref="E9">_FV(C9,"Price")</f>
        <v>153.76</v>
      </c>
      <c r="F9" cm="1">
        <f t="array" ref="F9">_FV(C9,"Market cap",TRUE)</f>
        <v>70777280976</v>
      </c>
      <c r="G9" cm="1">
        <f t="array" ref="G9">_FV(C9,"P/E",TRUE)</f>
        <v>21.224900000000002</v>
      </c>
    </row>
    <row r="10" spans="2:7" x14ac:dyDescent="0.25">
      <c r="B10" t="s">
        <v>10</v>
      </c>
      <c r="C10" t="e" vm="6">
        <v>#VALUE!</v>
      </c>
      <c r="D10" t="str" cm="1">
        <f t="array" ref="D10">_FV(C10,"Industry")</f>
        <v>Food &amp; Drug Retailing</v>
      </c>
      <c r="E10" cm="1">
        <f t="array" ref="E10">_FV(C10,"Price")</f>
        <v>149.11000000000001</v>
      </c>
      <c r="F10" cm="1">
        <f t="array" ref="F10">_FV(C10,"Market cap",TRUE)</f>
        <v>402119848000</v>
      </c>
      <c r="G10" cm="1">
        <f t="array" ref="G10">_FV(C10,"P/E",TRUE)</f>
        <v>46.316099999999999</v>
      </c>
    </row>
    <row r="11" spans="2:7" x14ac:dyDescent="0.25">
      <c r="B11" t="s">
        <v>14</v>
      </c>
      <c r="C11" t="e" vm="7">
        <v>#VALUE!</v>
      </c>
      <c r="D11" t="str" cm="1">
        <f t="array" ref="D11">_FV(C11,"Industry")</f>
        <v>Water Utilities</v>
      </c>
      <c r="E11" cm="1">
        <f t="array" ref="E11">_FV(C11,"Price")</f>
        <v>153.79</v>
      </c>
      <c r="F11" cm="1">
        <f t="array" ref="F11">_FV(C11,"Market cap",TRUE)</f>
        <v>27963312741</v>
      </c>
      <c r="G11" cm="1">
        <f t="array" ref="G11">_FV(C11,"P/E",TRUE)</f>
        <v>21.359400000000001</v>
      </c>
    </row>
    <row r="12" spans="2:7" x14ac:dyDescent="0.25">
      <c r="B12" t="s">
        <v>17</v>
      </c>
      <c r="C12" t="e" vm="8">
        <v>#VALUE!</v>
      </c>
      <c r="D12" t="str" cm="1">
        <f t="array" ref="D12">_FV(C12,"Industry")</f>
        <v>Personal &amp; Household Products &amp; Services</v>
      </c>
      <c r="E12" cm="1">
        <f t="array" ref="E12">_FV(C12,"Price")</f>
        <v>150.24</v>
      </c>
      <c r="F12" cm="1">
        <f t="array" ref="F12">_FV(C12,"Market cap",TRUE)</f>
        <v>356023728000</v>
      </c>
      <c r="G12" cm="1">
        <f t="array" ref="G12">_FV(C12,"P/E",TRUE)</f>
        <v>25.877400000000002</v>
      </c>
    </row>
    <row r="13" spans="2:7" x14ac:dyDescent="0.25">
      <c r="B13" t="s">
        <v>18</v>
      </c>
      <c r="C13" t="e" vm="9">
        <v>#VALUE!</v>
      </c>
      <c r="D13" t="str" cm="1">
        <f t="array" ref="D13">_FV(C13,"Industry")</f>
        <v>Software &amp; IT Services</v>
      </c>
      <c r="E13" cm="1">
        <f t="array" ref="E13">_FV(C13,"Price")</f>
        <v>147.27000000000001</v>
      </c>
      <c r="F13" cm="1">
        <f t="array" ref="F13">_FV(C13,"Market cap",TRUE)</f>
        <v>133150680201</v>
      </c>
      <c r="G13" cm="1">
        <f t="array" ref="G13">_FV(C13,"P/E",TRUE)</f>
        <v>91.072999999999993</v>
      </c>
    </row>
    <row r="14" spans="2:7" x14ac:dyDescent="0.25">
      <c r="B14" t="s">
        <v>11</v>
      </c>
      <c r="C14" t="e" vm="10">
        <v>#VALUE!</v>
      </c>
      <c r="D14" t="str" cm="1">
        <f t="array" ref="D14">_FV(C14,"Industry")</f>
        <v>Semiconductors &amp; Semiconductor Equipment</v>
      </c>
      <c r="E14" cm="1">
        <f t="array" ref="E14">_FV(C14,"Price")</f>
        <v>118.21</v>
      </c>
      <c r="F14" cm="1">
        <f t="array" ref="F14">_FV(C14,"Market cap",TRUE)</f>
        <v>132513410000</v>
      </c>
      <c r="G14" cm="1">
        <f t="array" ref="G14">_FV(C14,"P/E",TRUE)</f>
        <v>10.485200000000001</v>
      </c>
    </row>
    <row r="15" spans="2:7" x14ac:dyDescent="0.25">
      <c r="B15" t="s">
        <v>16</v>
      </c>
      <c r="C15" t="e" vm="11">
        <v>#VALUE!</v>
      </c>
      <c r="D15" t="str" cm="1">
        <f t="array" ref="D15">_FV(C15,"Industry")</f>
        <v>Media &amp; Publishing</v>
      </c>
      <c r="E15" cm="1">
        <f t="array" ref="E15">_FV(C15,"Price")</f>
        <v>92.15</v>
      </c>
      <c r="F15" cm="1">
        <f t="array" ref="F15">_FV(C15,"Market cap",TRUE)</f>
        <v>168044002800</v>
      </c>
      <c r="G15" cm="1">
        <f t="array" ref="G15">_FV(C15,"P/E",TRUE)</f>
        <v>52.795099999999998</v>
      </c>
    </row>
    <row r="16" spans="2:7" x14ac:dyDescent="0.25">
      <c r="B16" t="s">
        <v>13</v>
      </c>
      <c r="C16" t="e" vm="12">
        <v>#VALUE!</v>
      </c>
      <c r="D16" t="str" cm="1">
        <f t="array" ref="D16">_FV(C16,"Industry")</f>
        <v>Semiconductors &amp; Semiconductor Equipment</v>
      </c>
      <c r="E16" cm="1">
        <f t="array" ref="E16">_FV(C16,"Price")</f>
        <v>70.14</v>
      </c>
      <c r="F16" cm="1">
        <f t="array" ref="F16">_FV(C16,"Market cap",TRUE)</f>
        <v>113300300000</v>
      </c>
      <c r="G16" cm="1">
        <f t="array" ref="G16">_FV(C16,"P/E",TRUE)</f>
        <v>42.119</v>
      </c>
    </row>
    <row r="17" spans="2:7" x14ac:dyDescent="0.25">
      <c r="B17" t="s">
        <v>24</v>
      </c>
      <c r="C17" t="e" vm="13">
        <v>#VALUE!</v>
      </c>
      <c r="D17" t="str" cm="1">
        <f t="array" ref="D17">_FV(C17,"Industry")</f>
        <v>Software &amp; IT Services</v>
      </c>
      <c r="E17" cm="1">
        <f t="array" ref="E17">_FV(C17,"Price")</f>
        <v>75.930000000000007</v>
      </c>
      <c r="F17" cm="1">
        <f t="array" ref="F17">_FV(C17,"Market cap",TRUE)</f>
        <v>59424739029</v>
      </c>
      <c r="G17" cm="1">
        <f t="array" ref="G17">_FV(C17,"P/E",TRUE)</f>
        <v>35.756100000000004</v>
      </c>
    </row>
    <row r="18" spans="2:7" x14ac:dyDescent="0.25">
      <c r="B18" t="s">
        <v>8</v>
      </c>
      <c r="C18" t="e" vm="14">
        <v>#VALUE!</v>
      </c>
      <c r="D18" t="str" cm="1">
        <f t="array" ref="D18">_FV(C18,"Industry")</f>
        <v>Residential &amp; Commercial REIT</v>
      </c>
      <c r="E18" cm="1">
        <f t="array" ref="E18">_FV(C18,"Price")</f>
        <v>65</v>
      </c>
      <c r="F18" cm="1">
        <f t="array" ref="F18">_FV(C18,"Market cap",TRUE)</f>
        <v>30713897500</v>
      </c>
      <c r="G18" cm="1">
        <f t="array" ref="G18">_FV(C18,"P/E",TRUE)</f>
        <v>180.304</v>
      </c>
    </row>
    <row r="19" spans="2:7" x14ac:dyDescent="0.25">
      <c r="B19" t="s">
        <v>19</v>
      </c>
      <c r="C19" t="e" vm="15">
        <v>#VALUE!</v>
      </c>
      <c r="D19" t="str" cm="1">
        <f t="array" ref="D19">_FV(C19,"Industry")</f>
        <v>Residential &amp; Commercial REIT</v>
      </c>
      <c r="E19" cm="1">
        <f t="array" ref="E19">_FV(C19,"Price")</f>
        <v>63.57</v>
      </c>
      <c r="F19" cm="1">
        <f t="array" ref="F19">_FV(C19,"Market cap",TRUE)</f>
        <v>39868173423</v>
      </c>
      <c r="G19" cm="1">
        <f t="array" ref="G19">_FV(C19,"P/E",TRUE)</f>
        <v>58.637599999999999</v>
      </c>
    </row>
    <row r="20" spans="2:7" x14ac:dyDescent="0.25">
      <c r="B20" t="s">
        <v>23</v>
      </c>
      <c r="C20" t="e" vm="16">
        <v>#VALUE!</v>
      </c>
      <c r="D20" t="str" cm="1">
        <f t="array" ref="D20">_FV(C20,"Industry")</f>
        <v>Textiles &amp; Apparel</v>
      </c>
      <c r="E20" cm="1">
        <f t="array" ref="E20">_FV(C20,"Price")</f>
        <v>43.18</v>
      </c>
      <c r="F20" cm="1">
        <f t="array" ref="F20">_FV(C20,"Market cap",TRUE)</f>
        <v>2395006335</v>
      </c>
      <c r="G20" cm="1">
        <f t="array" ref="G20">_FV(C20,"P/E",TRUE)</f>
        <v>10.4071</v>
      </c>
    </row>
    <row r="21" spans="2:7" x14ac:dyDescent="0.25">
      <c r="B21" t="s">
        <v>20</v>
      </c>
      <c r="C21" t="e" vm="17">
        <v>#VALUE!</v>
      </c>
      <c r="D21" t="str" cm="1">
        <f t="array" ref="D21">_FV(C21,"Industry")</f>
        <v>Diversified Retail</v>
      </c>
      <c r="E21" cm="1">
        <f t="array" ref="E21">_FV(C21,"Price")</f>
        <v>27.47</v>
      </c>
      <c r="F21" cm="1">
        <f t="array" ref="F21">_FV(C21,"Market cap",TRUE)</f>
        <v>3034998227</v>
      </c>
      <c r="G21" cm="1">
        <f t="array" ref="G21">_FV(C21,"P/E",TRUE)</f>
        <v>6.6285999999999996</v>
      </c>
    </row>
    <row r="22" spans="2:7" x14ac:dyDescent="0.25">
      <c r="B22" t="s">
        <v>12</v>
      </c>
      <c r="C22" t="e" vm="18">
        <v>#VALUE!</v>
      </c>
      <c r="D22" t="str" cm="1">
        <f t="array" ref="D22">_FV(C22,"Industry")</f>
        <v>Software &amp; IT Services</v>
      </c>
      <c r="E22" cm="1">
        <f t="array" ref="E22">_FV(C22,"Price")</f>
        <v>30.77</v>
      </c>
      <c r="F22" cm="1">
        <f t="array" ref="F22">_FV(C22,"Market cap",TRUE)</f>
        <v>18487111397</v>
      </c>
      <c r="G22" cm="1">
        <f t="array" ref="G22">_FV(C22,"P/E",TRUE)</f>
        <v>0</v>
      </c>
    </row>
    <row r="23" spans="2:7" x14ac:dyDescent="0.25">
      <c r="B23" t="s">
        <v>21</v>
      </c>
      <c r="C23" t="e" vm="19">
        <v>#VALUE!</v>
      </c>
      <c r="D23" t="str" cm="1">
        <f t="array" ref="D23">_FV(C23,"Industry")</f>
        <v>Telecommunications Services</v>
      </c>
      <c r="E23" cm="1">
        <f t="array" ref="E23">_FV(C23,"Price")</f>
        <v>19.3</v>
      </c>
      <c r="F23" cm="1">
        <f t="array" ref="F23">_FV(C23,"Market cap",TRUE)</f>
        <v>137551100000</v>
      </c>
      <c r="G23" cm="1">
        <f t="array" ref="G23">_FV(C23,"P/E",TRUE)</f>
        <v>7.0549999999999997</v>
      </c>
    </row>
    <row r="50" spans="4:4" x14ac:dyDescent="0.25">
      <c r="D50" s="3"/>
    </row>
  </sheetData>
  <mergeCells count="1">
    <mergeCell ref="B1:G1"/>
  </mergeCells>
  <pageMargins left="0.7" right="0.7" top="0.75" bottom="0.75" header="0.3" footer="0.3"/>
  <pageSetup paperSize="3" scale="91"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C0A1-53AE-45A0-927D-1DCD705DAA28}">
  <sheetPr>
    <pageSetUpPr fitToPage="1"/>
  </sheetPr>
  <dimension ref="B1:I23"/>
  <sheetViews>
    <sheetView workbookViewId="0">
      <selection activeCell="B3" sqref="B3:I23"/>
    </sheetView>
  </sheetViews>
  <sheetFormatPr defaultRowHeight="15" x14ac:dyDescent="0.25"/>
  <cols>
    <col min="2" max="2" width="59.85546875" bestFit="1" customWidth="1"/>
    <col min="3" max="3" width="16.140625" bestFit="1" customWidth="1"/>
    <col min="4" max="4" width="17.85546875" bestFit="1" customWidth="1"/>
    <col min="5" max="5" width="18" bestFit="1" customWidth="1"/>
    <col min="6" max="6" width="28.7109375" bestFit="1" customWidth="1"/>
    <col min="7" max="7" width="16" customWidth="1"/>
    <col min="8" max="8" width="18.140625" customWidth="1"/>
    <col min="9" max="9" width="15.42578125" customWidth="1"/>
    <col min="11" max="11" width="41.85546875" bestFit="1" customWidth="1"/>
    <col min="12" max="12" width="16.140625" bestFit="1" customWidth="1"/>
    <col min="13" max="13" width="17.85546875" bestFit="1" customWidth="1"/>
    <col min="14" max="14" width="18" bestFit="1" customWidth="1"/>
    <col min="15" max="15" width="23.5703125" bestFit="1" customWidth="1"/>
  </cols>
  <sheetData>
    <row r="1" spans="2:9" ht="33.75" customHeight="1" x14ac:dyDescent="0.25"/>
    <row r="3" spans="2:9" x14ac:dyDescent="0.25">
      <c r="B3" s="2" t="s">
        <v>25</v>
      </c>
      <c r="C3" s="2" t="s">
        <v>2</v>
      </c>
      <c r="D3" s="2" t="s">
        <v>26</v>
      </c>
      <c r="E3" s="2" t="s">
        <v>27</v>
      </c>
      <c r="F3" s="2" t="s">
        <v>28</v>
      </c>
      <c r="G3" s="2" t="s">
        <v>29</v>
      </c>
      <c r="H3" s="2" t="s">
        <v>30</v>
      </c>
      <c r="I3" s="2" t="s">
        <v>31</v>
      </c>
    </row>
    <row r="4" spans="2:9" x14ac:dyDescent="0.25">
      <c r="B4" t="e" vm="13">
        <v>#VALUE!</v>
      </c>
      <c r="C4" t="str" cm="1">
        <f t="array" ref="C4">_FV(B4,"Industry")</f>
        <v>Software &amp; IT Services</v>
      </c>
      <c r="D4" s="1" cm="1">
        <f t="array" ref="D4">_FV(B4,"Price")</f>
        <v>75.930000000000007</v>
      </c>
      <c r="E4" s="4">
        <v>67.212536175619405</v>
      </c>
      <c r="F4">
        <v>0.70835000000000004</v>
      </c>
      <c r="G4" s="5">
        <f t="shared" ref="G4:G22" si="0">F4*E4</f>
        <v>47.610000000000007</v>
      </c>
      <c r="H4" s="1">
        <f t="shared" ref="H4:H22" si="1">F4*D4</f>
        <v>53.785015500000007</v>
      </c>
      <c r="I4" s="1">
        <f t="shared" ref="I4:I22" si="2">H4-G4</f>
        <v>6.1750155000000007</v>
      </c>
    </row>
    <row r="5" spans="2:9" x14ac:dyDescent="0.25">
      <c r="B5" t="e" vm="12">
        <v>#VALUE!</v>
      </c>
      <c r="C5" t="str" cm="1">
        <f t="array" ref="C5">_FV(B5,"Industry")</f>
        <v>Semiconductors &amp; Semiconductor Equipment</v>
      </c>
      <c r="D5" s="1" cm="1">
        <f t="array" ref="D5">_FV(B5,"Price")</f>
        <v>70.14</v>
      </c>
      <c r="E5" s="4">
        <v>106.130815935849</v>
      </c>
      <c r="F5">
        <v>2.4342600000000001</v>
      </c>
      <c r="G5" s="5">
        <f t="shared" si="0"/>
        <v>258.3499999999998</v>
      </c>
      <c r="H5" s="1">
        <f t="shared" si="1"/>
        <v>170.73899640000002</v>
      </c>
      <c r="I5" s="1">
        <f t="shared" si="2"/>
        <v>-87.611003599999776</v>
      </c>
    </row>
    <row r="6" spans="2:9" x14ac:dyDescent="0.25">
      <c r="B6" t="e" vm="7">
        <v>#VALUE!</v>
      </c>
      <c r="C6" t="str" cm="1">
        <f t="array" ref="C6">_FV(B6,"Industry")</f>
        <v>Water Utilities</v>
      </c>
      <c r="D6" s="1" cm="1">
        <f t="array" ref="D6">_FV(B6,"Price")</f>
        <v>153.79</v>
      </c>
      <c r="E6" s="4">
        <v>149.33387857004499</v>
      </c>
      <c r="F6">
        <v>0.92925999999999997</v>
      </c>
      <c r="G6" s="5">
        <f t="shared" si="0"/>
        <v>138.77000000000001</v>
      </c>
      <c r="H6" s="1">
        <f t="shared" si="1"/>
        <v>142.91089539999999</v>
      </c>
      <c r="I6" s="1">
        <f t="shared" si="2"/>
        <v>4.1408953999999767</v>
      </c>
    </row>
    <row r="7" spans="2:9" x14ac:dyDescent="0.25">
      <c r="B7" t="e" vm="19">
        <v>#VALUE!</v>
      </c>
      <c r="C7" t="str" cm="1">
        <f t="array" ref="C7">_FV(B7,"Industry")</f>
        <v>Telecommunications Services</v>
      </c>
      <c r="D7" s="1" cm="1">
        <f t="array" ref="D7">_FV(B7,"Price")</f>
        <v>19.3</v>
      </c>
      <c r="E7" s="4">
        <v>15.859126033964596</v>
      </c>
      <c r="F7">
        <v>7.4966299999999997</v>
      </c>
      <c r="G7" s="5">
        <f t="shared" si="0"/>
        <v>118.89</v>
      </c>
      <c r="H7" s="1">
        <f t="shared" si="1"/>
        <v>144.68495899999999</v>
      </c>
      <c r="I7" s="1">
        <f t="shared" si="2"/>
        <v>25.794958999999992</v>
      </c>
    </row>
    <row r="8" spans="2:9" x14ac:dyDescent="0.25">
      <c r="B8" t="e" vm="1">
        <v>#VALUE!</v>
      </c>
      <c r="C8" t="str" cm="1">
        <f t="array" ref="C8">_FV(B8,"Industry")</f>
        <v>Hotels &amp; Entertainment Services</v>
      </c>
      <c r="D8" s="1" cm="1">
        <f t="array" ref="D8">_FV(B8,"Price")</f>
        <v>1509.46</v>
      </c>
      <c r="E8" s="4">
        <v>988.40843621399199</v>
      </c>
      <c r="F8">
        <v>7.7759999999999996E-2</v>
      </c>
      <c r="G8" s="5">
        <f t="shared" si="0"/>
        <v>76.858640000000008</v>
      </c>
      <c r="H8" s="1">
        <f t="shared" si="1"/>
        <v>117.37560959999999</v>
      </c>
      <c r="I8" s="1">
        <f t="shared" si="2"/>
        <v>40.516969599999982</v>
      </c>
    </row>
    <row r="9" spans="2:9" x14ac:dyDescent="0.25">
      <c r="B9" t="e" vm="9">
        <v>#VALUE!</v>
      </c>
      <c r="C9" t="str" cm="1">
        <f t="array" ref="C9">_FV(B9,"Industry")</f>
        <v>Software &amp; IT Services</v>
      </c>
      <c r="D9" s="1" cm="1">
        <f t="array" ref="D9">_FV(B9,"Price")</f>
        <v>147.27000000000001</v>
      </c>
      <c r="E9" s="4">
        <v>97.138005610403923</v>
      </c>
      <c r="F9">
        <v>1.74319</v>
      </c>
      <c r="G9" s="5">
        <f t="shared" si="0"/>
        <v>169.33</v>
      </c>
      <c r="H9" s="1">
        <f t="shared" si="1"/>
        <v>256.71959130000005</v>
      </c>
      <c r="I9" s="1">
        <f t="shared" si="2"/>
        <v>87.389591300000035</v>
      </c>
    </row>
    <row r="10" spans="2:9" x14ac:dyDescent="0.25">
      <c r="B10" t="e" vm="17">
        <v>#VALUE!</v>
      </c>
      <c r="C10" t="str" cm="1">
        <f t="array" ref="C10">_FV(B10,"Industry")</f>
        <v>Diversified Retail</v>
      </c>
      <c r="D10" s="1" cm="1">
        <f t="array" ref="D10">_FV(B10,"Price")</f>
        <v>27.47</v>
      </c>
      <c r="E10" s="4">
        <v>65.94342034409047</v>
      </c>
      <c r="F10">
        <v>3.6769400000000001</v>
      </c>
      <c r="G10" s="5">
        <f t="shared" si="0"/>
        <v>242.47000000000003</v>
      </c>
      <c r="H10" s="1">
        <f t="shared" si="1"/>
        <v>101.0055418</v>
      </c>
      <c r="I10" s="1">
        <f t="shared" si="2"/>
        <v>-141.46445820000002</v>
      </c>
    </row>
    <row r="11" spans="2:9" x14ac:dyDescent="0.25">
      <c r="B11" t="e" vm="16">
        <v>#VALUE!</v>
      </c>
      <c r="C11" t="str" cm="1">
        <f t="array" ref="C11">_FV(B11,"Industry")</f>
        <v>Textiles &amp; Apparel</v>
      </c>
      <c r="D11" s="1" cm="1">
        <f t="array" ref="D11">_FV(B11,"Price")</f>
        <v>43.18</v>
      </c>
      <c r="E11" s="4">
        <v>50.862144292663025</v>
      </c>
      <c r="F11">
        <v>2.7466400000000002</v>
      </c>
      <c r="G11" s="5">
        <f t="shared" si="0"/>
        <v>139.69999999999999</v>
      </c>
      <c r="H11" s="1">
        <f t="shared" si="1"/>
        <v>118.59991520000001</v>
      </c>
      <c r="I11" s="1">
        <f t="shared" si="2"/>
        <v>-21.100084799999976</v>
      </c>
    </row>
    <row r="12" spans="2:9" x14ac:dyDescent="0.25">
      <c r="B12" t="e" vm="2">
        <v>#VALUE!</v>
      </c>
      <c r="C12" t="str" cm="1">
        <f t="array" ref="C12">_FV(B12,"Industry")</f>
        <v>Software &amp; IT Services</v>
      </c>
      <c r="D12" s="1" cm="1">
        <f t="array" ref="D12">_FV(B12,"Price")</f>
        <v>244.37</v>
      </c>
      <c r="E12" s="4">
        <v>193.49489849058648</v>
      </c>
      <c r="F12">
        <v>2.4002699999999999</v>
      </c>
      <c r="G12" s="5">
        <f t="shared" si="0"/>
        <v>464.44</v>
      </c>
      <c r="H12" s="1">
        <f t="shared" si="1"/>
        <v>586.55397989999994</v>
      </c>
      <c r="I12" s="1">
        <f t="shared" si="2"/>
        <v>122.11397989999995</v>
      </c>
    </row>
    <row r="13" spans="2:9" x14ac:dyDescent="0.25">
      <c r="B13" t="e" vm="3">
        <v>#VALUE!</v>
      </c>
      <c r="C13" t="str" cm="1">
        <f t="array" ref="C13">_FV(B13,"Industry")</f>
        <v>Beverages</v>
      </c>
      <c r="D13" s="1" cm="1">
        <f t="array" ref="D13">_FV(B13,"Price")</f>
        <v>182.18</v>
      </c>
      <c r="E13" s="4">
        <v>140.19386481305895</v>
      </c>
      <c r="F13">
        <v>2.93194</v>
      </c>
      <c r="G13" s="5">
        <f t="shared" si="0"/>
        <v>411.04000000000008</v>
      </c>
      <c r="H13" s="1">
        <f t="shared" si="1"/>
        <v>534.14082919999998</v>
      </c>
      <c r="I13" s="1">
        <f t="shared" si="2"/>
        <v>123.10082919999991</v>
      </c>
    </row>
    <row r="14" spans="2:9" x14ac:dyDescent="0.25">
      <c r="B14" t="e" vm="10">
        <v>#VALUE!</v>
      </c>
      <c r="C14" t="str" cm="1">
        <f t="array" ref="C14">_FV(B14,"Industry")</f>
        <v>Semiconductors &amp; Semiconductor Equipment</v>
      </c>
      <c r="D14" s="1" cm="1">
        <f t="array" ref="D14">_FV(B14,"Price")</f>
        <v>118.21</v>
      </c>
      <c r="E14" s="4">
        <v>126.846526264826</v>
      </c>
      <c r="F14">
        <v>2.0655000000000001</v>
      </c>
      <c r="G14" s="5">
        <f t="shared" si="0"/>
        <v>262.00149999999809</v>
      </c>
      <c r="H14" s="1">
        <f t="shared" si="1"/>
        <v>244.162755</v>
      </c>
      <c r="I14" s="1">
        <f t="shared" si="2"/>
        <v>-17.838744999998084</v>
      </c>
    </row>
    <row r="15" spans="2:9" x14ac:dyDescent="0.25">
      <c r="B15" t="e" vm="15">
        <v>#VALUE!</v>
      </c>
      <c r="C15" t="str" cm="1">
        <f t="array" ref="C15">_FV(B15,"Industry")</f>
        <v>Residential &amp; Commercial REIT</v>
      </c>
      <c r="D15" s="1" cm="1">
        <f t="array" ref="D15">_FV(B15,"Price")</f>
        <v>63.57</v>
      </c>
      <c r="E15" s="4">
        <v>71.059298932041941</v>
      </c>
      <c r="F15">
        <v>3.1181000000000001</v>
      </c>
      <c r="G15" s="5">
        <f t="shared" si="0"/>
        <v>221.57</v>
      </c>
      <c r="H15" s="1">
        <f t="shared" si="1"/>
        <v>198.21761700000002</v>
      </c>
      <c r="I15" s="1">
        <f t="shared" si="2"/>
        <v>-23.352382999999975</v>
      </c>
    </row>
    <row r="16" spans="2:9" x14ac:dyDescent="0.25">
      <c r="B16" t="e" vm="18">
        <v>#VALUE!</v>
      </c>
      <c r="C16" t="str" cm="1">
        <f t="array" ref="C16">_FV(B16,"Industry")</f>
        <v>Software &amp; IT Services</v>
      </c>
      <c r="D16" s="1" cm="1">
        <f t="array" ref="D16">_FV(B16,"Price")</f>
        <v>30.77</v>
      </c>
      <c r="E16" s="4">
        <v>90.097944646434669</v>
      </c>
      <c r="F16">
        <v>0.53908</v>
      </c>
      <c r="G16" s="5">
        <f t="shared" si="0"/>
        <v>48.57</v>
      </c>
      <c r="H16" s="1">
        <f t="shared" si="1"/>
        <v>16.5874916</v>
      </c>
      <c r="I16" s="1">
        <f t="shared" si="2"/>
        <v>-31.9825084</v>
      </c>
    </row>
    <row r="17" spans="2:9" x14ac:dyDescent="0.25">
      <c r="B17" t="e" vm="5">
        <v>#VALUE!</v>
      </c>
      <c r="C17" t="str" cm="1">
        <f t="array" ref="C17">_FV(B17,"Industry")</f>
        <v>Diversified Retail</v>
      </c>
      <c r="D17" s="1" cm="1">
        <f t="array" ref="D17">_FV(B17,"Price")</f>
        <v>153.76</v>
      </c>
      <c r="E17" s="4">
        <v>183.0054718943608</v>
      </c>
      <c r="F17">
        <v>1.10565</v>
      </c>
      <c r="G17" s="5">
        <f t="shared" si="0"/>
        <v>202.34</v>
      </c>
      <c r="H17" s="1">
        <f t="shared" si="1"/>
        <v>170.00474399999999</v>
      </c>
      <c r="I17" s="1">
        <f t="shared" si="2"/>
        <v>-32.335256000000015</v>
      </c>
    </row>
    <row r="18" spans="2:9" x14ac:dyDescent="0.25">
      <c r="B18" t="e" vm="8">
        <v>#VALUE!</v>
      </c>
      <c r="C18" t="str" cm="1">
        <f t="array" ref="C18">_FV(B18,"Industry")</f>
        <v>Personal &amp; Household Products &amp; Services</v>
      </c>
      <c r="D18" s="1" cm="1">
        <f t="array" ref="D18">_FV(B18,"Price")</f>
        <v>150.24</v>
      </c>
      <c r="E18" s="4">
        <v>126.5395693320532</v>
      </c>
      <c r="F18">
        <v>2.1873</v>
      </c>
      <c r="G18" s="5">
        <f t="shared" si="0"/>
        <v>276.77999999999997</v>
      </c>
      <c r="H18" s="1">
        <f t="shared" si="1"/>
        <v>328.61995200000001</v>
      </c>
      <c r="I18" s="1">
        <f t="shared" si="2"/>
        <v>51.839952000000039</v>
      </c>
    </row>
    <row r="19" spans="2:9" x14ac:dyDescent="0.25">
      <c r="B19" t="e" vm="11">
        <v>#VALUE!</v>
      </c>
      <c r="C19" t="str" cm="1">
        <f t="array" ref="C19">_FV(B19,"Industry")</f>
        <v>Media &amp; Publishing</v>
      </c>
      <c r="D19" s="1" cm="1">
        <f t="array" ref="D19">_FV(B19,"Price")</f>
        <v>92.15</v>
      </c>
      <c r="E19" s="4">
        <v>145.19596922518974</v>
      </c>
      <c r="F19">
        <v>1.5441199999999999</v>
      </c>
      <c r="G19" s="5">
        <f t="shared" si="0"/>
        <v>224.2</v>
      </c>
      <c r="H19" s="1">
        <f t="shared" si="1"/>
        <v>142.29065800000001</v>
      </c>
      <c r="I19" s="1">
        <f t="shared" si="2"/>
        <v>-81.909341999999981</v>
      </c>
    </row>
    <row r="20" spans="2:9" x14ac:dyDescent="0.25">
      <c r="B20" t="e" vm="6">
        <v>#VALUE!</v>
      </c>
      <c r="C20" t="str" cm="1">
        <f t="array" ref="C20">_FV(B20,"Industry")</f>
        <v>Food &amp; Drug Retailing</v>
      </c>
      <c r="D20" s="1" cm="1">
        <f t="array" ref="D20">_FV(B20,"Price")</f>
        <v>149.11000000000001</v>
      </c>
      <c r="E20" s="4">
        <v>136.91065437363883</v>
      </c>
      <c r="F20">
        <v>1.8688100000000001</v>
      </c>
      <c r="G20" s="5">
        <f t="shared" si="0"/>
        <v>255.86</v>
      </c>
      <c r="H20" s="1">
        <f t="shared" si="1"/>
        <v>278.65825910000007</v>
      </c>
      <c r="I20" s="1">
        <f t="shared" si="2"/>
        <v>22.798259100000053</v>
      </c>
    </row>
    <row r="21" spans="2:9" x14ac:dyDescent="0.25">
      <c r="B21" t="e" vm="4">
        <v>#VALUE!</v>
      </c>
      <c r="C21" t="str" cm="1">
        <f t="array" ref="C21">_FV(B21,"Industry")</f>
        <v>Professional &amp; Commercial Services</v>
      </c>
      <c r="D21" s="1" cm="1">
        <f t="array" ref="D21">_FV(B21,"Price")</f>
        <v>165.21</v>
      </c>
      <c r="E21" s="4">
        <v>116.39978384408801</v>
      </c>
      <c r="F21">
        <v>2.8683000000000001</v>
      </c>
      <c r="G21" s="5">
        <f t="shared" si="0"/>
        <v>333.86949999999763</v>
      </c>
      <c r="H21" s="1">
        <f t="shared" si="1"/>
        <v>473.87184300000001</v>
      </c>
      <c r="I21" s="1">
        <f t="shared" si="2"/>
        <v>140.00234300000238</v>
      </c>
    </row>
    <row r="22" spans="2:9" x14ac:dyDescent="0.25">
      <c r="B22" t="e" vm="14">
        <v>#VALUE!</v>
      </c>
      <c r="C22" t="str" cm="1">
        <f t="array" ref="C22">_FV(B22,"Industry")</f>
        <v>Residential &amp; Commercial REIT</v>
      </c>
      <c r="D22" s="1" cm="1">
        <f t="array" ref="D22">_FV(B22,"Price")</f>
        <v>65</v>
      </c>
      <c r="E22" s="4">
        <v>70.932190346487332</v>
      </c>
      <c r="F22">
        <v>4.2881799999999997</v>
      </c>
      <c r="G22" s="5">
        <f t="shared" si="0"/>
        <v>304.17</v>
      </c>
      <c r="H22" s="1">
        <f t="shared" si="1"/>
        <v>278.73169999999999</v>
      </c>
      <c r="I22" s="1">
        <f t="shared" si="2"/>
        <v>-25.438300000000027</v>
      </c>
    </row>
    <row r="23" spans="2:9" x14ac:dyDescent="0.25">
      <c r="B23" s="36" t="s">
        <v>77</v>
      </c>
      <c r="C23" s="36"/>
      <c r="D23" s="50">
        <f>SUM(D4:D22)</f>
        <v>3461.1100000000006</v>
      </c>
      <c r="E23" s="49">
        <f>SUM(E4:E22)</f>
        <v>2941.5645353393943</v>
      </c>
      <c r="F23" s="36">
        <f>SUM(F4:F22)</f>
        <v>44.730279999999993</v>
      </c>
      <c r="G23" s="49">
        <f>SUM(G4:G22)</f>
        <v>4196.8196399999961</v>
      </c>
      <c r="H23" s="50">
        <f>SUM(H4:H22)</f>
        <v>4357.6603529999993</v>
      </c>
      <c r="I23" s="50">
        <f>SUM(I4:I22)</f>
        <v>160.84071300000446</v>
      </c>
    </row>
  </sheetData>
  <autoFilter ref="B3:I23" xr:uid="{F2A2C0A1-53AE-45A0-927D-1DCD705DAA28}"/>
  <sortState xmlns:xlrd2="http://schemas.microsoft.com/office/spreadsheetml/2017/richdata2" ref="B4:I22">
    <sortCondition ref="B3:B22"/>
  </sortState>
  <conditionalFormatting sqref="I4:I22">
    <cfRule type="cellIs" dxfId="1" priority="1" operator="greaterThan">
      <formula>0</formula>
    </cfRule>
    <cfRule type="cellIs" dxfId="0" priority="2" operator="lessThan">
      <formula>0</formula>
    </cfRule>
  </conditionalFormatting>
  <pageMargins left="0.7" right="0.7" top="0.75" bottom="0.75" header="0.3" footer="0.3"/>
  <pageSetup paperSize="3" scale="9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963F7-F030-4F54-9FE1-39FCC4DD2FAE}">
  <dimension ref="B3:C14"/>
  <sheetViews>
    <sheetView workbookViewId="0">
      <selection activeCell="B3" sqref="B3:C14"/>
    </sheetView>
  </sheetViews>
  <sheetFormatPr defaultRowHeight="15" x14ac:dyDescent="0.25"/>
  <cols>
    <col min="2" max="2" width="41.85546875" bestFit="1" customWidth="1"/>
    <col min="3" max="3" width="17.7109375" customWidth="1"/>
    <col min="4" max="4" width="17.85546875" bestFit="1" customWidth="1"/>
  </cols>
  <sheetData>
    <row r="3" spans="2:3" x14ac:dyDescent="0.25">
      <c r="B3" s="35" t="s">
        <v>32</v>
      </c>
      <c r="C3" s="35" t="s">
        <v>79</v>
      </c>
    </row>
    <row r="4" spans="2:3" x14ac:dyDescent="0.25">
      <c r="B4" t="s">
        <v>78</v>
      </c>
      <c r="C4" s="37">
        <v>0.17773311641726217</v>
      </c>
    </row>
    <row r="5" spans="2:3" x14ac:dyDescent="0.25">
      <c r="B5" t="s">
        <v>38</v>
      </c>
      <c r="C5" s="37">
        <v>0.17559106231184418</v>
      </c>
    </row>
    <row r="6" spans="2:3" x14ac:dyDescent="0.25">
      <c r="B6" t="s">
        <v>40</v>
      </c>
      <c r="C6" s="37">
        <v>0.12780938634595204</v>
      </c>
    </row>
    <row r="7" spans="2:3" x14ac:dyDescent="0.25">
      <c r="B7" t="s">
        <v>34</v>
      </c>
      <c r="C7" s="37">
        <v>0.11338756551224134</v>
      </c>
    </row>
    <row r="8" spans="2:3" x14ac:dyDescent="0.25">
      <c r="B8" t="s">
        <v>39</v>
      </c>
      <c r="C8" s="37">
        <v>0.10668211822241989</v>
      </c>
    </row>
    <row r="9" spans="2:3" x14ac:dyDescent="0.25">
      <c r="B9" t="s">
        <v>33</v>
      </c>
      <c r="C9" s="37">
        <v>6.951161166396469E-2</v>
      </c>
    </row>
    <row r="10" spans="2:3" x14ac:dyDescent="0.25">
      <c r="B10" t="s">
        <v>37</v>
      </c>
      <c r="C10" s="37">
        <v>6.8002808971448919E-2</v>
      </c>
    </row>
    <row r="11" spans="2:3" x14ac:dyDescent="0.25">
      <c r="B11" t="s">
        <v>41</v>
      </c>
      <c r="C11" s="37">
        <v>6.5118444804706785E-2</v>
      </c>
    </row>
    <row r="12" spans="2:3" x14ac:dyDescent="0.25">
      <c r="B12" t="s">
        <v>36</v>
      </c>
      <c r="C12" s="37">
        <v>5.1857387324634872E-2</v>
      </c>
    </row>
    <row r="13" spans="2:3" x14ac:dyDescent="0.25">
      <c r="B13" t="s">
        <v>35</v>
      </c>
      <c r="C13" s="37">
        <v>4.4306498425525032E-2</v>
      </c>
    </row>
    <row r="14" spans="2:3" x14ac:dyDescent="0.25">
      <c r="B14" s="36" t="s">
        <v>42</v>
      </c>
      <c r="C14" s="38">
        <v>1</v>
      </c>
    </row>
  </sheetData>
  <pageMargins left="1.25" right="0.25" top="1.5" bottom="0.75" header="0.3" footer="0.3"/>
  <pageSetup scale="185"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2A1F-3B0A-4C3C-A05F-A4AF0E547EAA}">
  <dimension ref="B2:Z27"/>
  <sheetViews>
    <sheetView topLeftCell="D1" zoomScale="115" zoomScaleNormal="115" workbookViewId="0">
      <selection activeCell="B42" sqref="B42"/>
    </sheetView>
  </sheetViews>
  <sheetFormatPr defaultRowHeight="15" x14ac:dyDescent="0.25"/>
  <cols>
    <col min="2" max="2" width="62.140625" bestFit="1" customWidth="1"/>
    <col min="3" max="3" width="41.85546875" bestFit="1" customWidth="1"/>
    <col min="4" max="4" width="15.7109375" customWidth="1"/>
    <col min="5" max="5" width="20.5703125" customWidth="1"/>
    <col min="6" max="6" width="11" bestFit="1" customWidth="1"/>
    <col min="7" max="8" width="18.85546875" bestFit="1" customWidth="1"/>
    <col min="9" max="9" width="25.140625" customWidth="1"/>
    <col min="10" max="10" width="15.7109375" customWidth="1"/>
    <col min="11" max="19" width="11" bestFit="1" customWidth="1"/>
    <col min="20" max="20" width="13.28515625" bestFit="1" customWidth="1"/>
    <col min="21" max="21" width="13" bestFit="1" customWidth="1"/>
    <col min="22" max="22" width="13.28515625" bestFit="1" customWidth="1"/>
    <col min="23" max="23" width="13" bestFit="1" customWidth="1"/>
    <col min="24" max="28" width="11" bestFit="1" customWidth="1"/>
    <col min="29" max="29" width="12.42578125" bestFit="1" customWidth="1"/>
    <col min="30" max="31" width="11" bestFit="1" customWidth="1"/>
    <col min="32" max="32" width="11.140625" customWidth="1"/>
    <col min="33" max="51" width="11" bestFit="1" customWidth="1"/>
  </cols>
  <sheetData>
    <row r="2" spans="2:26" x14ac:dyDescent="0.25">
      <c r="D2" s="10"/>
      <c r="E2" s="1"/>
      <c r="F2" s="1"/>
    </row>
    <row r="4" spans="2:26" x14ac:dyDescent="0.25">
      <c r="B4" s="2" t="s">
        <v>60</v>
      </c>
      <c r="C4" s="2">
        <v>23</v>
      </c>
    </row>
    <row r="5" spans="2:26" x14ac:dyDescent="0.25">
      <c r="C5" s="11"/>
    </row>
    <row r="8" spans="2:26" x14ac:dyDescent="0.25">
      <c r="B8" s="6" t="s">
        <v>58</v>
      </c>
      <c r="C8" s="6" cm="1" vm="20">
        <f t="array" aca="1" ref="C8:Z9" ca="1">TRANSPOSE(_xlfn.STOCKHISTORY(B9,EDATE(TODAY(),-C4),TODAY(),2,0,0,1))</f>
        <v>44197</v>
      </c>
      <c r="D8" s="6" vm="21">
        <f ca="1"/>
        <v>44228</v>
      </c>
      <c r="E8" s="6" vm="22">
        <f ca="1"/>
        <v>44256</v>
      </c>
      <c r="F8" s="6" vm="23">
        <f ca="1"/>
        <v>44287</v>
      </c>
      <c r="G8" s="6" vm="24">
        <f ca="1"/>
        <v>44317</v>
      </c>
      <c r="H8" s="6" vm="25">
        <f ca="1"/>
        <v>44348</v>
      </c>
      <c r="I8" s="6" vm="26">
        <f ca="1"/>
        <v>44378</v>
      </c>
      <c r="J8" s="6" vm="27">
        <f ca="1"/>
        <v>44409</v>
      </c>
      <c r="K8" s="6" vm="28">
        <f ca="1"/>
        <v>44440</v>
      </c>
      <c r="L8" s="6" vm="29">
        <f ca="1"/>
        <v>44470</v>
      </c>
      <c r="M8" s="6" vm="30">
        <f ca="1"/>
        <v>44501</v>
      </c>
      <c r="N8" s="6" vm="31">
        <f ca="1"/>
        <v>44531</v>
      </c>
      <c r="O8" s="6" vm="32">
        <f ca="1"/>
        <v>44562</v>
      </c>
      <c r="P8" s="6" vm="33">
        <f ca="1"/>
        <v>44593</v>
      </c>
      <c r="Q8" s="6" vm="34">
        <f ca="1"/>
        <v>44621</v>
      </c>
      <c r="R8" s="6" vm="35">
        <f ca="1"/>
        <v>44652</v>
      </c>
      <c r="S8" s="6" vm="36">
        <f ca="1"/>
        <v>44682</v>
      </c>
      <c r="T8" s="6" vm="37">
        <f ca="1"/>
        <v>44713</v>
      </c>
      <c r="U8" s="6" vm="38">
        <f ca="1"/>
        <v>44743</v>
      </c>
      <c r="V8" s="6" vm="39">
        <f ca="1"/>
        <v>44774</v>
      </c>
      <c r="W8" s="6" vm="40">
        <f ca="1"/>
        <v>44805</v>
      </c>
      <c r="X8" s="6" vm="41">
        <f ca="1"/>
        <v>44835</v>
      </c>
      <c r="Y8" s="6" vm="42">
        <f ca="1"/>
        <v>44866</v>
      </c>
      <c r="Z8" s="6" vm="43">
        <f ca="1"/>
        <v>44896</v>
      </c>
    </row>
    <row r="9" spans="2:26" x14ac:dyDescent="0.25">
      <c r="B9" s="9" t="e" vm="2">
        <v>#VALUE!</v>
      </c>
      <c r="C9" s="8" vm="44">
        <f ca="1"/>
        <v>231.96</v>
      </c>
      <c r="D9" s="8" vm="45">
        <f ca="1"/>
        <v>232.38</v>
      </c>
      <c r="E9" s="8" vm="46">
        <f ca="1"/>
        <v>235.77</v>
      </c>
      <c r="F9" s="8" vm="47">
        <f ca="1"/>
        <v>252.18</v>
      </c>
      <c r="G9" s="8" vm="48">
        <f ca="1"/>
        <v>249.68</v>
      </c>
      <c r="H9" s="8" vm="49">
        <f ca="1"/>
        <v>270.89999999999998</v>
      </c>
      <c r="I9" s="8" vm="50">
        <f ca="1"/>
        <v>284.91000000000003</v>
      </c>
      <c r="J9" s="8" vm="51">
        <f ca="1"/>
        <v>301.88</v>
      </c>
      <c r="K9" s="8" vm="52">
        <f ca="1"/>
        <v>281.92</v>
      </c>
      <c r="L9" s="8" vm="53">
        <f ca="1"/>
        <v>331.62</v>
      </c>
      <c r="M9" s="8" vm="54">
        <f ca="1"/>
        <v>330.59</v>
      </c>
      <c r="N9" s="8" vm="55">
        <f ca="1"/>
        <v>336.32</v>
      </c>
      <c r="O9" s="8" vm="56">
        <f ca="1"/>
        <v>310.98</v>
      </c>
      <c r="P9" s="8" vm="57">
        <f ca="1"/>
        <v>298.79000000000002</v>
      </c>
      <c r="Q9" s="8" vm="58">
        <f ca="1"/>
        <v>308.31</v>
      </c>
      <c r="R9" s="8" vm="59">
        <f ca="1"/>
        <v>277.52</v>
      </c>
      <c r="S9" s="8" vm="60">
        <f ca="1"/>
        <v>271.87</v>
      </c>
      <c r="T9" s="8" vm="61">
        <f ca="1"/>
        <v>256.83</v>
      </c>
      <c r="U9" s="8" vm="62">
        <f ca="1"/>
        <v>280.74</v>
      </c>
      <c r="V9" s="8" vm="63">
        <f ca="1"/>
        <v>261.47000000000003</v>
      </c>
      <c r="W9" s="8" vm="64">
        <f ca="1"/>
        <v>232.9</v>
      </c>
      <c r="X9" s="8" vm="65">
        <f ca="1"/>
        <v>232.13</v>
      </c>
      <c r="Y9" s="8" vm="66">
        <f ca="1"/>
        <v>255.14</v>
      </c>
      <c r="Z9" s="8" vm="67">
        <f ca="1"/>
        <v>244.37</v>
      </c>
    </row>
    <row r="10" spans="2:26" x14ac:dyDescent="0.25">
      <c r="B10" s="9" t="e" vm="12">
        <v>#VALUE!</v>
      </c>
      <c r="C10" s="8" cm="1" vm="68">
        <f t="array" aca="1" ref="C10:Z10" ca="1">TRANSPOSE(_xlfn.STOCKHISTORY(B10,EDATE(TODAY(),-$C$4),TODAY(),2,0,1))</f>
        <v>85.64</v>
      </c>
      <c r="D10" s="8" vm="69">
        <f ca="1"/>
        <v>84.51</v>
      </c>
      <c r="E10" s="8" vm="70">
        <f ca="1"/>
        <v>78.5</v>
      </c>
      <c r="F10" s="8" vm="71">
        <f ca="1"/>
        <v>81.62</v>
      </c>
      <c r="G10" s="8" vm="72">
        <f ca="1"/>
        <v>80.08</v>
      </c>
      <c r="H10" s="8" vm="73">
        <f ca="1"/>
        <v>93.93</v>
      </c>
      <c r="I10" s="8" vm="74">
        <f ca="1"/>
        <v>106.19</v>
      </c>
      <c r="J10" s="8" vm="75">
        <f ca="1"/>
        <v>110.72</v>
      </c>
      <c r="K10" s="8" vm="76">
        <f ca="1"/>
        <v>102.9</v>
      </c>
      <c r="L10" s="8" vm="77">
        <f ca="1"/>
        <v>120.23</v>
      </c>
      <c r="M10" s="8" vm="78">
        <f ca="1"/>
        <v>158.37</v>
      </c>
      <c r="N10" s="8" vm="79">
        <f ca="1"/>
        <v>143.9</v>
      </c>
      <c r="O10" s="8" vm="80">
        <f ca="1"/>
        <v>114.25</v>
      </c>
      <c r="P10" s="8" vm="81">
        <f ca="1"/>
        <v>123.34</v>
      </c>
      <c r="Q10" s="8" vm="82">
        <f ca="1"/>
        <v>109.34</v>
      </c>
      <c r="R10" s="8" vm="83">
        <f ca="1"/>
        <v>85.52</v>
      </c>
      <c r="S10" s="8" vm="84">
        <f ca="1"/>
        <v>101.86</v>
      </c>
      <c r="T10" s="8" vm="85">
        <f ca="1"/>
        <v>76.47</v>
      </c>
      <c r="U10" s="8" vm="86">
        <f ca="1"/>
        <v>94.47</v>
      </c>
      <c r="V10" s="8" vm="87">
        <f ca="1"/>
        <v>84.87</v>
      </c>
      <c r="W10" s="8" vm="88">
        <f ca="1"/>
        <v>63.36</v>
      </c>
      <c r="X10" s="8" vm="89">
        <f ca="1"/>
        <v>60.06</v>
      </c>
      <c r="Y10" s="8" vm="90">
        <f ca="1"/>
        <v>77.63</v>
      </c>
      <c r="Z10" s="8" vm="91">
        <f ca="1"/>
        <v>70.14</v>
      </c>
    </row>
    <row r="11" spans="2:26" x14ac:dyDescent="0.25">
      <c r="B11" s="9" t="e" vm="3">
        <v>#VALUE!</v>
      </c>
      <c r="C11" s="8" cm="1" vm="92">
        <f t="array" aca="1" ref="C11:Z11" ca="1">TRANSPOSE(_xlfn.STOCKHISTORY(B11,EDATE(TODAY(),-$C$4),TODAY(),2,0,1))</f>
        <v>136.57</v>
      </c>
      <c r="D11" s="8" vm="93">
        <f ca="1"/>
        <v>129.19</v>
      </c>
      <c r="E11" s="8" vm="94">
        <f ca="1"/>
        <v>141.44999999999999</v>
      </c>
      <c r="F11" s="8" vm="95">
        <f ca="1"/>
        <v>144.16</v>
      </c>
      <c r="G11" s="8" vm="96">
        <f ca="1"/>
        <v>147.94</v>
      </c>
      <c r="H11" s="8" vm="97">
        <f ca="1"/>
        <v>148.16999999999999</v>
      </c>
      <c r="I11" s="8" vm="98">
        <f ca="1"/>
        <v>156.94999999999999</v>
      </c>
      <c r="J11" s="8" vm="99">
        <f ca="1"/>
        <v>156.38999999999999</v>
      </c>
      <c r="K11" s="8" vm="100">
        <f ca="1"/>
        <v>150.41</v>
      </c>
      <c r="L11" s="8" vm="101">
        <f ca="1"/>
        <v>161.6</v>
      </c>
      <c r="M11" s="8" vm="102">
        <f ca="1"/>
        <v>159.78</v>
      </c>
      <c r="N11" s="8" vm="103">
        <f ca="1"/>
        <v>173.71</v>
      </c>
      <c r="O11" s="8" vm="104">
        <f ca="1"/>
        <v>173.52</v>
      </c>
      <c r="P11" s="8" vm="105">
        <f ca="1"/>
        <v>163.74</v>
      </c>
      <c r="Q11" s="8" vm="106">
        <f ca="1"/>
        <v>167.38</v>
      </c>
      <c r="R11" s="8" vm="107">
        <f ca="1"/>
        <v>171.71</v>
      </c>
      <c r="S11" s="8" vm="108">
        <f ca="1"/>
        <v>167.75</v>
      </c>
      <c r="T11" s="8" vm="109">
        <f ca="1"/>
        <v>166.66</v>
      </c>
      <c r="U11" s="8" vm="110">
        <f ca="1"/>
        <v>174.96</v>
      </c>
      <c r="V11" s="8" vm="111">
        <f ca="1"/>
        <v>172.27</v>
      </c>
      <c r="W11" s="8" vm="112">
        <f ca="1"/>
        <v>163.26</v>
      </c>
      <c r="X11" s="8" vm="113">
        <f ca="1"/>
        <v>181.58</v>
      </c>
      <c r="Y11" s="8" vm="114">
        <f ca="1"/>
        <v>185.51</v>
      </c>
      <c r="Z11" s="8" vm="115">
        <f ca="1"/>
        <v>182.18</v>
      </c>
    </row>
    <row r="12" spans="2:26" x14ac:dyDescent="0.25">
      <c r="B12" s="9" t="e" vm="14">
        <v>#VALUE!</v>
      </c>
      <c r="C12" s="8" cm="1" vm="116">
        <f t="array" aca="1" ref="C12:Z12" ca="1">TRANSPOSE(_xlfn.STOCKHISTORY(B12,EDATE(TODAY(),-$C$4),TODAY(),2,0,1))</f>
        <v>60.6</v>
      </c>
      <c r="D12" s="8" vm="117">
        <f ca="1"/>
        <v>67.900000000000006</v>
      </c>
      <c r="E12" s="8" vm="118">
        <f ca="1"/>
        <v>71.63</v>
      </c>
      <c r="F12" s="8" vm="119">
        <f ca="1"/>
        <v>75.03</v>
      </c>
      <c r="G12" s="8" vm="120">
        <f ca="1"/>
        <v>74.77</v>
      </c>
      <c r="H12" s="8" vm="121">
        <f ca="1"/>
        <v>83.1</v>
      </c>
      <c r="I12" s="8" vm="122">
        <f ca="1"/>
        <v>86.86</v>
      </c>
      <c r="J12" s="8" vm="123">
        <f ca="1"/>
        <v>87.53</v>
      </c>
      <c r="K12" s="8" vm="124">
        <f ca="1"/>
        <v>82.4</v>
      </c>
      <c r="L12" s="8" vm="125">
        <f ca="1"/>
        <v>80.400000000000006</v>
      </c>
      <c r="M12" s="8" vm="126">
        <f ca="1"/>
        <v>79.62</v>
      </c>
      <c r="N12" s="8" vm="127">
        <f ca="1"/>
        <v>85.77</v>
      </c>
      <c r="O12" s="8" vm="128">
        <f ca="1"/>
        <v>86.63</v>
      </c>
      <c r="P12" s="8" vm="129">
        <f ca="1"/>
        <v>83.29</v>
      </c>
      <c r="Q12" s="8" vm="130">
        <f ca="1"/>
        <v>96.14</v>
      </c>
      <c r="R12" s="8" vm="131">
        <f ca="1"/>
        <v>90.81</v>
      </c>
      <c r="S12" s="8" vm="132">
        <f ca="1"/>
        <v>89.09</v>
      </c>
      <c r="T12" s="8" vm="133">
        <f ca="1"/>
        <v>82.35</v>
      </c>
      <c r="U12" s="8" vm="134">
        <f ca="1"/>
        <v>86.34</v>
      </c>
      <c r="V12" s="8" vm="135">
        <f ca="1"/>
        <v>76.650000000000006</v>
      </c>
      <c r="W12" s="8" vm="136">
        <f ca="1"/>
        <v>64.319999999999993</v>
      </c>
      <c r="X12" s="8" vm="137">
        <f ca="1"/>
        <v>61.04</v>
      </c>
      <c r="Y12" s="8" vm="138">
        <f ca="1"/>
        <v>71.03</v>
      </c>
      <c r="Z12" s="8" vm="139">
        <f ca="1"/>
        <v>65</v>
      </c>
    </row>
    <row r="13" spans="2:26" x14ac:dyDescent="0.25">
      <c r="B13" s="9" t="e" vm="8">
        <v>#VALUE!</v>
      </c>
      <c r="C13" s="8" cm="1" vm="140">
        <f t="array" aca="1" ref="C13:Z13" ca="1">TRANSPOSE(_xlfn.STOCKHISTORY(B13,EDATE(TODAY(),-$C$4),TODAY(),2,0,1))</f>
        <v>128.21</v>
      </c>
      <c r="D13" s="8" vm="141">
        <f ca="1"/>
        <v>123.53</v>
      </c>
      <c r="E13" s="8" vm="142">
        <f ca="1"/>
        <v>135.43</v>
      </c>
      <c r="F13" s="8" vm="143">
        <f ca="1"/>
        <v>133.41999999999999</v>
      </c>
      <c r="G13" s="8" vm="144">
        <f ca="1"/>
        <v>134.85</v>
      </c>
      <c r="H13" s="8" vm="145">
        <f ca="1"/>
        <v>134.93</v>
      </c>
      <c r="I13" s="8" vm="146">
        <f ca="1"/>
        <v>142.22999999999999</v>
      </c>
      <c r="J13" s="8" vm="147">
        <f ca="1"/>
        <v>142.38999999999999</v>
      </c>
      <c r="K13" s="8" vm="148">
        <f ca="1"/>
        <v>139.80000000000001</v>
      </c>
      <c r="L13" s="8" vm="149">
        <f ca="1"/>
        <v>142.99</v>
      </c>
      <c r="M13" s="8" vm="150">
        <f ca="1"/>
        <v>144.58000000000001</v>
      </c>
      <c r="N13" s="8" vm="151">
        <f ca="1"/>
        <v>163.58000000000001</v>
      </c>
      <c r="O13" s="8" vm="152">
        <f ca="1"/>
        <v>160.44999999999999</v>
      </c>
      <c r="P13" s="8" vm="153">
        <f ca="1"/>
        <v>155.88999999999999</v>
      </c>
      <c r="Q13" s="8" vm="154">
        <f ca="1"/>
        <v>152.80000000000001</v>
      </c>
      <c r="R13" s="8" vm="155">
        <f ca="1"/>
        <v>160.55000000000001</v>
      </c>
      <c r="S13" s="8" vm="156">
        <f ca="1"/>
        <v>147.88</v>
      </c>
      <c r="T13" s="8" vm="157">
        <f ca="1"/>
        <v>143.79</v>
      </c>
      <c r="U13" s="8" vm="158">
        <f ca="1"/>
        <v>138.91</v>
      </c>
      <c r="V13" s="8" vm="159">
        <f ca="1"/>
        <v>137.94</v>
      </c>
      <c r="W13" s="8" vm="160">
        <f ca="1"/>
        <v>126.25</v>
      </c>
      <c r="X13" s="8" vm="161">
        <f ca="1"/>
        <v>134.66999999999999</v>
      </c>
      <c r="Y13" s="8" vm="162">
        <f ca="1"/>
        <v>149.16</v>
      </c>
      <c r="Z13" s="8" vm="163">
        <f ca="1"/>
        <v>150.24</v>
      </c>
    </row>
    <row r="14" spans="2:26" x14ac:dyDescent="0.25">
      <c r="B14" s="9" t="e" vm="5">
        <v>#VALUE!</v>
      </c>
      <c r="C14" s="8" cm="1" vm="164">
        <f t="array" aca="1" ref="C14:Z14" ca="1">TRANSPOSE(_xlfn.STOCKHISTORY(B14,EDATE(TODAY(),-$C$4),TODAY(),2,0,1))</f>
        <v>181.17</v>
      </c>
      <c r="D14" s="8" vm="165">
        <f ca="1"/>
        <v>183.44</v>
      </c>
      <c r="E14" s="8" vm="166">
        <f ca="1"/>
        <v>198.07</v>
      </c>
      <c r="F14" s="8" vm="167">
        <f ca="1"/>
        <v>207.26</v>
      </c>
      <c r="G14" s="8" vm="168">
        <f ca="1"/>
        <v>226.92</v>
      </c>
      <c r="H14" s="8" vm="169">
        <f ca="1"/>
        <v>241.74</v>
      </c>
      <c r="I14" s="8" vm="170">
        <f ca="1"/>
        <v>261.05</v>
      </c>
      <c r="J14" s="8" vm="171">
        <f ca="1"/>
        <v>246.98</v>
      </c>
      <c r="K14" s="8" vm="172">
        <f ca="1"/>
        <v>228.77</v>
      </c>
      <c r="L14" s="8" vm="173">
        <f ca="1"/>
        <v>259.62</v>
      </c>
      <c r="M14" s="8" vm="174">
        <f ca="1"/>
        <v>243.84</v>
      </c>
      <c r="N14" s="8" vm="175">
        <f ca="1"/>
        <v>231.44</v>
      </c>
      <c r="O14" s="8" vm="176">
        <f ca="1"/>
        <v>220.43</v>
      </c>
      <c r="P14" s="8" vm="177">
        <f ca="1"/>
        <v>199.77</v>
      </c>
      <c r="Q14" s="8" vm="178">
        <f ca="1"/>
        <v>212.22</v>
      </c>
      <c r="R14" s="8" vm="179">
        <f ca="1"/>
        <v>228.65</v>
      </c>
      <c r="S14" s="8" vm="180">
        <f ca="1"/>
        <v>161.88</v>
      </c>
      <c r="T14" s="8" vm="181">
        <f ca="1"/>
        <v>141.22999999999999</v>
      </c>
      <c r="U14" s="8" vm="182">
        <f ca="1"/>
        <v>163.38</v>
      </c>
      <c r="V14" s="8" vm="183">
        <f ca="1"/>
        <v>160.34</v>
      </c>
      <c r="W14" s="8" vm="184">
        <f ca="1"/>
        <v>148.38999999999999</v>
      </c>
      <c r="X14" s="8" vm="185">
        <f ca="1"/>
        <v>164.25</v>
      </c>
      <c r="Y14" s="8" vm="186">
        <f ca="1"/>
        <v>167.07</v>
      </c>
      <c r="Z14" s="8" vm="187">
        <f ca="1"/>
        <v>153.76</v>
      </c>
    </row>
    <row r="15" spans="2:26" x14ac:dyDescent="0.25">
      <c r="B15" s="9" t="e" vm="6">
        <v>#VALUE!</v>
      </c>
      <c r="C15" s="8" cm="1" vm="188">
        <f t="array" aca="1" ref="C15:Z15" ca="1">TRANSPOSE(_xlfn.STOCKHISTORY(B15,EDATE(TODAY(),-$C$4),TODAY(),2,0,1))</f>
        <v>140.49</v>
      </c>
      <c r="D15" s="8" vm="189">
        <f ca="1"/>
        <v>129.91999999999999</v>
      </c>
      <c r="E15" s="8" vm="190">
        <f ca="1"/>
        <v>135.83000000000001</v>
      </c>
      <c r="F15" s="8" vm="191">
        <f ca="1"/>
        <v>139.91</v>
      </c>
      <c r="G15" s="8" vm="192">
        <f ca="1"/>
        <v>142.03</v>
      </c>
      <c r="H15" s="8" vm="193">
        <f ca="1"/>
        <v>141.02000000000001</v>
      </c>
      <c r="I15" s="8" vm="194">
        <f ca="1"/>
        <v>142.55000000000001</v>
      </c>
      <c r="J15" s="8" vm="195">
        <f ca="1"/>
        <v>148.1</v>
      </c>
      <c r="K15" s="8" vm="196">
        <f ca="1"/>
        <v>139.38</v>
      </c>
      <c r="L15" s="8" vm="197">
        <f ca="1"/>
        <v>149.41999999999999</v>
      </c>
      <c r="M15" s="8" vm="198">
        <f ca="1"/>
        <v>140.63</v>
      </c>
      <c r="N15" s="8" vm="199">
        <f ca="1"/>
        <v>144.69</v>
      </c>
      <c r="O15" s="8" vm="200">
        <f ca="1"/>
        <v>139.81</v>
      </c>
      <c r="P15" s="8" vm="201">
        <f ca="1"/>
        <v>135.16</v>
      </c>
      <c r="Q15" s="8" vm="202">
        <f ca="1"/>
        <v>148.91999999999999</v>
      </c>
      <c r="R15" s="8" vm="203">
        <f ca="1"/>
        <v>152.99</v>
      </c>
      <c r="S15" s="8" vm="204">
        <f ca="1"/>
        <v>128.63</v>
      </c>
      <c r="T15" s="8" vm="205">
        <f ca="1"/>
        <v>121.58</v>
      </c>
      <c r="U15" s="8" vm="206">
        <f ca="1"/>
        <v>132.05000000000001</v>
      </c>
      <c r="V15" s="8" vm="207">
        <f ca="1"/>
        <v>132.55000000000001</v>
      </c>
      <c r="W15" s="8" vm="208">
        <f ca="1"/>
        <v>129.69999999999999</v>
      </c>
      <c r="X15" s="8" vm="209">
        <f ca="1"/>
        <v>142.33000000000001</v>
      </c>
      <c r="Y15" s="8" vm="210">
        <f ca="1"/>
        <v>152.41999999999999</v>
      </c>
      <c r="Z15" s="8" vm="211">
        <f ca="1"/>
        <v>149.11000000000001</v>
      </c>
    </row>
    <row r="16" spans="2:26" x14ac:dyDescent="0.25">
      <c r="B16" s="9" t="e" vm="11">
        <v>#VALUE!</v>
      </c>
      <c r="C16" s="8" cm="1" vm="212">
        <f t="array" aca="1" ref="C16:Z16" ca="1">TRANSPOSE(_xlfn.STOCKHISTORY(B16,EDATE(TODAY(),-$C$4),TODAY(),2,0,1))</f>
        <v>168.17</v>
      </c>
      <c r="D16" s="8" vm="213">
        <f ca="1"/>
        <v>189.04</v>
      </c>
      <c r="E16" s="8" vm="214">
        <f ca="1"/>
        <v>184.52</v>
      </c>
      <c r="F16" s="8" vm="215">
        <f ca="1"/>
        <v>186.02</v>
      </c>
      <c r="G16" s="8" vm="216">
        <f ca="1"/>
        <v>178.65</v>
      </c>
      <c r="H16" s="8" vm="217">
        <f ca="1"/>
        <v>175.77</v>
      </c>
      <c r="I16" s="8" vm="218">
        <f ca="1"/>
        <v>176.02</v>
      </c>
      <c r="J16" s="8" vm="219">
        <f ca="1"/>
        <v>181.3</v>
      </c>
      <c r="K16" s="8" vm="220">
        <f ca="1"/>
        <v>169.17</v>
      </c>
      <c r="L16" s="8" vm="221">
        <f ca="1"/>
        <v>169.07</v>
      </c>
      <c r="M16" s="8" vm="222">
        <f ca="1"/>
        <v>144.9</v>
      </c>
      <c r="N16" s="8" vm="223">
        <f ca="1"/>
        <v>154.88999999999999</v>
      </c>
      <c r="O16" s="8" vm="224">
        <f ca="1"/>
        <v>142.97</v>
      </c>
      <c r="P16" s="8" vm="225">
        <f ca="1"/>
        <v>148.46</v>
      </c>
      <c r="Q16" s="8" vm="226">
        <f ca="1"/>
        <v>137.16</v>
      </c>
      <c r="R16" s="8" vm="227">
        <f ca="1"/>
        <v>111.63</v>
      </c>
      <c r="S16" s="8" vm="228">
        <f ca="1"/>
        <v>110.44</v>
      </c>
      <c r="T16" s="8" vm="229">
        <f ca="1"/>
        <v>94.4</v>
      </c>
      <c r="U16" s="8" vm="230">
        <f ca="1"/>
        <v>106.1</v>
      </c>
      <c r="V16" s="8" vm="231">
        <f ca="1"/>
        <v>112.08</v>
      </c>
      <c r="W16" s="8" vm="232">
        <f ca="1"/>
        <v>94.33</v>
      </c>
      <c r="X16" s="8" vm="233">
        <f ca="1"/>
        <v>106.54</v>
      </c>
      <c r="Y16" s="8" vm="234">
        <f ca="1"/>
        <v>97.87</v>
      </c>
      <c r="Z16" s="8" vm="235">
        <f ca="1"/>
        <v>92.15</v>
      </c>
    </row>
    <row r="17" spans="2:26" x14ac:dyDescent="0.25">
      <c r="B17" s="9" t="e" vm="15">
        <v>#VALUE!</v>
      </c>
      <c r="C17" s="8" cm="1" vm="236">
        <f t="array" aca="1" ref="C17:Z17" ca="1">TRANSPOSE(_xlfn.STOCKHISTORY(B17,EDATE(TODAY(),-$C$4),TODAY(),2,0,1))</f>
        <v>59.06</v>
      </c>
      <c r="D17" s="8" vm="237">
        <f ca="1"/>
        <v>60.26</v>
      </c>
      <c r="E17" s="8" vm="238">
        <f ca="1"/>
        <v>63.5</v>
      </c>
      <c r="F17" s="8" vm="239">
        <f ca="1"/>
        <v>69.150000000000006</v>
      </c>
      <c r="G17" s="8" vm="240">
        <f ca="1"/>
        <v>68.400000000000006</v>
      </c>
      <c r="H17" s="8" vm="241">
        <f ca="1"/>
        <v>66.739999999999995</v>
      </c>
      <c r="I17" s="8" vm="242">
        <f ca="1"/>
        <v>70.290000000000006</v>
      </c>
      <c r="J17" s="8" vm="243">
        <f ca="1"/>
        <v>72.22</v>
      </c>
      <c r="K17" s="8" vm="244">
        <f ca="1"/>
        <v>64.86</v>
      </c>
      <c r="L17" s="8" vm="245">
        <f ca="1"/>
        <v>71.430000000000007</v>
      </c>
      <c r="M17" s="8" vm="246">
        <f ca="1"/>
        <v>67.92</v>
      </c>
      <c r="N17" s="8" vm="247">
        <f ca="1"/>
        <v>71.59</v>
      </c>
      <c r="O17" s="8" vm="248">
        <f ca="1"/>
        <v>69.41</v>
      </c>
      <c r="P17" s="8" vm="249">
        <f ca="1"/>
        <v>66.09</v>
      </c>
      <c r="Q17" s="8" vm="250">
        <f ca="1"/>
        <v>69.3</v>
      </c>
      <c r="R17" s="8" vm="251">
        <f ca="1"/>
        <v>69.36</v>
      </c>
      <c r="S17" s="8" vm="252">
        <f ca="1"/>
        <v>68.22</v>
      </c>
      <c r="T17" s="8" vm="253">
        <f ca="1"/>
        <v>68.260000000000005</v>
      </c>
      <c r="U17" s="8" vm="254">
        <f ca="1"/>
        <v>73.989999999999995</v>
      </c>
      <c r="V17" s="8" vm="255">
        <f ca="1"/>
        <v>68.28</v>
      </c>
      <c r="W17" s="8" vm="256">
        <f ca="1"/>
        <v>58.2</v>
      </c>
      <c r="X17" s="8" vm="257">
        <f ca="1"/>
        <v>62.27</v>
      </c>
      <c r="Y17" s="8" vm="258">
        <f ca="1"/>
        <v>63.07</v>
      </c>
      <c r="Z17" s="8" vm="259">
        <f ca="1"/>
        <v>63.57</v>
      </c>
    </row>
    <row r="18" spans="2:26" x14ac:dyDescent="0.25">
      <c r="B18" s="9" t="e" vm="9">
        <v>#VALUE!</v>
      </c>
      <c r="C18" s="8" cm="1" vm="260">
        <f t="array" aca="1" ref="C18:Z18" ca="1">TRANSPOSE(_xlfn.STOCKHISTORY(B18,EDATE(TODAY(),-$C$4),TODAY(),2,0,1))</f>
        <v>119.11</v>
      </c>
      <c r="D18" s="8" vm="261">
        <f ca="1"/>
        <v>118.93</v>
      </c>
      <c r="E18" s="8" vm="262">
        <f ca="1"/>
        <v>133.26</v>
      </c>
      <c r="F18" s="8" vm="263">
        <f ca="1"/>
        <v>141.88</v>
      </c>
      <c r="G18" s="8" vm="264">
        <f ca="1"/>
        <v>143.74</v>
      </c>
      <c r="H18" s="8" vm="265">
        <f ca="1"/>
        <v>146.59</v>
      </c>
      <c r="I18" s="8" vm="266">
        <f ca="1"/>
        <v>140.96</v>
      </c>
      <c r="J18" s="8" vm="267">
        <f ca="1"/>
        <v>140.34</v>
      </c>
      <c r="K18" s="8" vm="268">
        <f ca="1"/>
        <v>138.93</v>
      </c>
      <c r="L18" s="8" vm="269">
        <f ca="1"/>
        <v>125.1</v>
      </c>
      <c r="M18" s="8" vm="270">
        <f ca="1"/>
        <v>117.1</v>
      </c>
      <c r="N18" s="8" vm="271">
        <f ca="1"/>
        <v>133.66</v>
      </c>
      <c r="O18" s="8" vm="272">
        <f ca="1"/>
        <v>133.57</v>
      </c>
      <c r="P18" s="8" vm="273">
        <f ca="1"/>
        <v>122.51</v>
      </c>
      <c r="Q18" s="8" vm="274">
        <f ca="1"/>
        <v>130.02000000000001</v>
      </c>
      <c r="R18" s="8" vm="275">
        <f ca="1"/>
        <v>132.21</v>
      </c>
      <c r="S18" s="8" vm="276">
        <f ca="1"/>
        <v>138.84</v>
      </c>
      <c r="T18" s="8" vm="277">
        <f ca="1"/>
        <v>141.19</v>
      </c>
      <c r="U18" s="8" vm="278">
        <f ca="1"/>
        <v>130.79</v>
      </c>
      <c r="V18" s="8" vm="279">
        <f ca="1"/>
        <v>128.44999999999999</v>
      </c>
      <c r="W18" s="8" vm="280">
        <f ca="1"/>
        <v>118.81</v>
      </c>
      <c r="X18" s="8" vm="281">
        <f ca="1"/>
        <v>138.29</v>
      </c>
      <c r="Y18" s="8" vm="282">
        <f ca="1"/>
        <v>148.9</v>
      </c>
      <c r="Z18" s="8" vm="283">
        <f ca="1"/>
        <v>147.27000000000001</v>
      </c>
    </row>
    <row r="19" spans="2:26" x14ac:dyDescent="0.25">
      <c r="B19" s="9" t="e" vm="17">
        <v>#VALUE!</v>
      </c>
      <c r="C19" s="8" cm="1" vm="284">
        <f t="array" aca="1" ref="C19:Z19" ca="1">TRANSPOSE(_xlfn.STOCKHISTORY(B19,EDATE(TODAY(),-$C$4),TODAY(),2,0,1))</f>
        <v>44.06</v>
      </c>
      <c r="D19" s="8" vm="285">
        <f ca="1"/>
        <v>55.25</v>
      </c>
      <c r="E19" s="8" vm="286">
        <f ca="1"/>
        <v>59.61</v>
      </c>
      <c r="F19" s="8" vm="287">
        <f ca="1"/>
        <v>58.66</v>
      </c>
      <c r="G19" s="8" vm="288">
        <f ca="1"/>
        <v>55.49</v>
      </c>
      <c r="H19" s="8" vm="289">
        <f ca="1"/>
        <v>55.11</v>
      </c>
      <c r="I19" s="8" vm="290">
        <f ca="1"/>
        <v>50.8</v>
      </c>
      <c r="J19" s="8" vm="291">
        <f ca="1"/>
        <v>57.4</v>
      </c>
      <c r="K19" s="8" vm="292">
        <f ca="1"/>
        <v>47.09</v>
      </c>
      <c r="L19" s="8" vm="293">
        <f ca="1"/>
        <v>48.53</v>
      </c>
      <c r="M19" s="8" vm="294">
        <f ca="1"/>
        <v>51.23</v>
      </c>
      <c r="N19" s="8" vm="295">
        <f ca="1"/>
        <v>49.39</v>
      </c>
      <c r="O19" s="8" vm="296">
        <f ca="1"/>
        <v>59.71</v>
      </c>
      <c r="P19" s="8" vm="297">
        <f ca="1"/>
        <v>55.62</v>
      </c>
      <c r="Q19" s="8" vm="298">
        <f ca="1"/>
        <v>60.46</v>
      </c>
      <c r="R19" s="8" vm="299">
        <f ca="1"/>
        <v>57.88</v>
      </c>
      <c r="S19" s="8" vm="300">
        <f ca="1"/>
        <v>40.32</v>
      </c>
      <c r="T19" s="8" vm="301">
        <f ca="1"/>
        <v>35.69</v>
      </c>
      <c r="U19" s="8" vm="302">
        <f ca="1"/>
        <v>29.14</v>
      </c>
      <c r="V19" s="8" vm="303">
        <f ca="1"/>
        <v>28.42</v>
      </c>
      <c r="W19" s="8" vm="304">
        <f ca="1"/>
        <v>25.15</v>
      </c>
      <c r="X19" s="8" vm="305">
        <f ca="1"/>
        <v>29.95</v>
      </c>
      <c r="Y19" s="8" vm="306">
        <f ca="1"/>
        <v>32.08</v>
      </c>
      <c r="Z19" s="8" vm="307">
        <f ca="1"/>
        <v>27.47</v>
      </c>
    </row>
    <row r="20" spans="2:26" x14ac:dyDescent="0.25">
      <c r="B20" s="9" t="e" vm="19">
        <v>#VALUE!</v>
      </c>
      <c r="C20" s="8" cm="1" vm="308">
        <f t="array" aca="1" ref="C20:Z20" ca="1">TRANSPOSE(_xlfn.STOCKHISTORY(B20,EDATE(TODAY(),-$C$4),TODAY(),2,0,1))</f>
        <v>21.620799999999999</v>
      </c>
      <c r="D20" s="8" vm="309">
        <f ca="1"/>
        <v>21.062000000000001</v>
      </c>
      <c r="E20" s="8" vm="310">
        <f ca="1"/>
        <v>22.859300000000001</v>
      </c>
      <c r="F20" s="8" vm="311">
        <f ca="1"/>
        <v>23.720199999999998</v>
      </c>
      <c r="G20" s="8" vm="312">
        <f ca="1"/>
        <v>22.224900000000002</v>
      </c>
      <c r="H20" s="8" vm="313">
        <f ca="1"/>
        <v>21.734100000000002</v>
      </c>
      <c r="I20" s="8" vm="314">
        <f ca="1"/>
        <v>21.1828</v>
      </c>
      <c r="J20" s="8" vm="315">
        <f ca="1"/>
        <v>20.707000000000001</v>
      </c>
      <c r="K20" s="8" vm="316">
        <f ca="1"/>
        <v>20.397400000000001</v>
      </c>
      <c r="L20" s="8" vm="317">
        <f ca="1"/>
        <v>19.075800000000001</v>
      </c>
      <c r="M20" s="8" vm="318">
        <f ca="1"/>
        <v>17.2408</v>
      </c>
      <c r="N20" s="8" vm="319">
        <f ca="1"/>
        <v>18.577400000000001</v>
      </c>
      <c r="O20" s="8" vm="320">
        <f ca="1"/>
        <v>19.257100000000001</v>
      </c>
      <c r="P20" s="8" vm="321">
        <f ca="1"/>
        <v>17.8902</v>
      </c>
      <c r="Q20" s="8" vm="322">
        <f ca="1"/>
        <v>17.844899999999999</v>
      </c>
      <c r="R20" s="8" vm="323">
        <f ca="1"/>
        <v>18.86</v>
      </c>
      <c r="S20" s="8" vm="324">
        <f ca="1"/>
        <v>21.29</v>
      </c>
      <c r="T20" s="8" vm="325">
        <f ca="1"/>
        <v>20.96</v>
      </c>
      <c r="U20" s="8" vm="326">
        <f ca="1"/>
        <v>18.78</v>
      </c>
      <c r="V20" s="8" vm="327">
        <f ca="1"/>
        <v>17.54</v>
      </c>
      <c r="W20" s="8" vm="328">
        <f ca="1"/>
        <v>15.34</v>
      </c>
      <c r="X20" s="8" vm="329">
        <f ca="1"/>
        <v>18.23</v>
      </c>
      <c r="Y20" s="8" vm="330">
        <f ca="1"/>
        <v>19.28</v>
      </c>
      <c r="Z20" s="8" vm="331">
        <f ca="1"/>
        <v>19.3</v>
      </c>
    </row>
    <row r="21" spans="2:26" x14ac:dyDescent="0.25">
      <c r="B21" s="9" t="e" vm="4">
        <v>#VALUE!</v>
      </c>
      <c r="C21" s="8" cm="1" vm="332">
        <f t="array" aca="1" ref="C21:Z21" ca="1">TRANSPOSE(_xlfn.STOCKHISTORY(B21,EDATE(TODAY(),-$C$4),TODAY(),2,0,1))</f>
        <v>111.32</v>
      </c>
      <c r="D21" s="8" vm="333">
        <f ca="1"/>
        <v>110.89</v>
      </c>
      <c r="E21" s="8" vm="334">
        <f ca="1"/>
        <v>129.02000000000001</v>
      </c>
      <c r="F21" s="8" vm="335">
        <f ca="1"/>
        <v>137.97</v>
      </c>
      <c r="G21" s="8" vm="336">
        <f ca="1"/>
        <v>140.68</v>
      </c>
      <c r="H21" s="8" vm="337">
        <f ca="1"/>
        <v>140.11000000000001</v>
      </c>
      <c r="I21" s="8" vm="338">
        <f ca="1"/>
        <v>148.26</v>
      </c>
      <c r="J21" s="8" vm="339">
        <f ca="1"/>
        <v>155.11000000000001</v>
      </c>
      <c r="K21" s="8" vm="340">
        <f ca="1"/>
        <v>149.36000000000001</v>
      </c>
      <c r="L21" s="8" vm="341">
        <f ca="1"/>
        <v>160.22999999999999</v>
      </c>
      <c r="M21" s="8" vm="342">
        <f ca="1"/>
        <v>160.66999999999999</v>
      </c>
      <c r="N21" s="8" vm="343">
        <f ca="1"/>
        <v>166.9</v>
      </c>
      <c r="O21" s="8" vm="344">
        <f ca="1"/>
        <v>150.44</v>
      </c>
      <c r="P21" s="8" vm="345">
        <f ca="1"/>
        <v>144.4</v>
      </c>
      <c r="Q21" s="8" vm="346">
        <f ca="1"/>
        <v>158.5</v>
      </c>
      <c r="R21" s="8" vm="347">
        <f ca="1"/>
        <v>164.44</v>
      </c>
      <c r="S21" s="8" vm="348">
        <f ca="1"/>
        <v>158.51</v>
      </c>
      <c r="T21" s="8" vm="349">
        <f ca="1"/>
        <v>152.97999999999999</v>
      </c>
      <c r="U21" s="8" vm="350">
        <f ca="1"/>
        <v>164.56</v>
      </c>
      <c r="V21" s="8" vm="351">
        <f ca="1"/>
        <v>169.03</v>
      </c>
      <c r="W21" s="8" vm="352">
        <f ca="1"/>
        <v>160.21</v>
      </c>
      <c r="X21" s="8" vm="78">
        <f ca="1"/>
        <v>158.37</v>
      </c>
      <c r="Y21" s="8" vm="353">
        <f ca="1"/>
        <v>167.72</v>
      </c>
      <c r="Z21" s="8" vm="354">
        <f ca="1"/>
        <v>165.21</v>
      </c>
    </row>
    <row r="22" spans="2:26" x14ac:dyDescent="0.25">
      <c r="B22" s="9" t="e" vm="7">
        <v>#VALUE!</v>
      </c>
      <c r="C22" s="8" cm="1" vm="355">
        <f t="array" aca="1" ref="C22:Z22" ca="1">TRANSPOSE(_xlfn.STOCKHISTORY(B22,EDATE(TODAY(),-$C$4),TODAY(),2,0,1))</f>
        <v>159.02000000000001</v>
      </c>
      <c r="D22" s="8" vm="263">
        <f ca="1"/>
        <v>141.88</v>
      </c>
      <c r="E22" s="8" vm="356">
        <f ca="1"/>
        <v>149.91999999999999</v>
      </c>
      <c r="F22" s="8" vm="357">
        <f ca="1"/>
        <v>155.99</v>
      </c>
      <c r="G22" s="8" vm="358">
        <f ca="1"/>
        <v>155.02000000000001</v>
      </c>
      <c r="H22" s="8" vm="359">
        <f ca="1"/>
        <v>154.13</v>
      </c>
      <c r="I22" s="8" vm="360">
        <f ca="1"/>
        <v>170.11</v>
      </c>
      <c r="J22" s="8" vm="361">
        <f ca="1"/>
        <v>182.25</v>
      </c>
      <c r="K22" s="8" vm="362">
        <f ca="1"/>
        <v>169.04</v>
      </c>
      <c r="L22" s="8" vm="363">
        <f ca="1"/>
        <v>174.18</v>
      </c>
      <c r="M22" s="8" vm="364">
        <f ca="1"/>
        <v>168.57</v>
      </c>
      <c r="N22" s="8" vm="365">
        <f ca="1"/>
        <v>188.86</v>
      </c>
      <c r="O22" s="8" vm="366">
        <f ca="1"/>
        <v>160.80000000000001</v>
      </c>
      <c r="P22" s="8" vm="367">
        <f ca="1"/>
        <v>151.09</v>
      </c>
      <c r="Q22" s="8" vm="368">
        <f ca="1"/>
        <v>165.53</v>
      </c>
      <c r="R22" s="8" vm="369">
        <f ca="1"/>
        <v>154.08000000000001</v>
      </c>
      <c r="S22" s="8" vm="370">
        <f ca="1"/>
        <v>151.25</v>
      </c>
      <c r="T22" s="8" vm="371">
        <f ca="1"/>
        <v>148.77000000000001</v>
      </c>
      <c r="U22" s="8" vm="372">
        <f ca="1"/>
        <v>155.44</v>
      </c>
      <c r="V22" s="8" vm="373">
        <f ca="1"/>
        <v>148.44999999999999</v>
      </c>
      <c r="W22" s="8" vm="374">
        <f ca="1"/>
        <v>130.16</v>
      </c>
      <c r="X22" s="8" vm="375">
        <f ca="1"/>
        <v>145.34</v>
      </c>
      <c r="Y22" s="8" vm="376">
        <f ca="1"/>
        <v>151.76</v>
      </c>
      <c r="Z22" s="8" vm="377">
        <f ca="1"/>
        <v>153.79</v>
      </c>
    </row>
    <row r="23" spans="2:26" x14ac:dyDescent="0.25">
      <c r="B23" s="9" t="e" vm="16">
        <v>#VALUE!</v>
      </c>
      <c r="C23" s="8" cm="1" vm="378">
        <f t="array" aca="1" ref="C23:Z23" ca="1">TRANSPOSE(_xlfn.STOCKHISTORY(B23,EDATE(TODAY(),-$C$4),TODAY(),2,0,1))</f>
        <v>36.119999999999997</v>
      </c>
      <c r="D23" s="8" vm="379">
        <f ca="1"/>
        <v>42.25</v>
      </c>
      <c r="E23" s="8" vm="293">
        <f ca="1"/>
        <v>48.53</v>
      </c>
      <c r="F23" s="8" vm="380">
        <f ca="1"/>
        <v>62.83</v>
      </c>
      <c r="G23" s="8" vm="381">
        <f ca="1"/>
        <v>64.02</v>
      </c>
      <c r="H23" s="8" vm="382">
        <f ca="1"/>
        <v>56.41</v>
      </c>
      <c r="I23" s="8" vm="383">
        <f ca="1"/>
        <v>55.38</v>
      </c>
      <c r="J23" s="8" vm="384">
        <f ca="1"/>
        <v>53.96</v>
      </c>
      <c r="K23" s="8" vm="385">
        <f ca="1"/>
        <v>49.95</v>
      </c>
      <c r="L23" s="8" vm="386">
        <f ca="1"/>
        <v>53</v>
      </c>
      <c r="M23" s="8" vm="387">
        <f ca="1"/>
        <v>53.92</v>
      </c>
      <c r="N23" s="8" vm="388">
        <f ca="1"/>
        <v>51.25</v>
      </c>
      <c r="O23" s="8" vm="389">
        <f ca="1"/>
        <v>49.29</v>
      </c>
      <c r="P23" s="8" vm="390">
        <f ca="1"/>
        <v>49.54</v>
      </c>
      <c r="Q23" s="8" vm="391">
        <f ca="1"/>
        <v>41.35</v>
      </c>
      <c r="R23" s="8" vm="392">
        <f ca="1"/>
        <v>39.729999999999997</v>
      </c>
      <c r="S23" s="8" vm="393">
        <f ca="1"/>
        <v>40.07</v>
      </c>
      <c r="T23" s="8" vm="394">
        <f ca="1"/>
        <v>33.369999999999997</v>
      </c>
      <c r="U23" s="8" vm="395">
        <f ca="1"/>
        <v>36.5</v>
      </c>
      <c r="V23" s="8" vm="396">
        <f ca="1"/>
        <v>37.229999999999997</v>
      </c>
      <c r="W23" s="8" vm="397">
        <f ca="1"/>
        <v>33.61</v>
      </c>
      <c r="X23" s="8" vm="398">
        <f ca="1"/>
        <v>35.700000000000003</v>
      </c>
      <c r="Y23" s="8" vm="399">
        <f ca="1"/>
        <v>43.45</v>
      </c>
      <c r="Z23" s="8" vm="400">
        <f ca="1"/>
        <v>43.18</v>
      </c>
    </row>
    <row r="24" spans="2:26" x14ac:dyDescent="0.25">
      <c r="B24" s="9" t="e" vm="1">
        <v>#VALUE!</v>
      </c>
      <c r="C24" s="8" cm="1" vm="401">
        <f t="array" aca="1" ref="C24:Z24" ca="1">TRANSPOSE(_xlfn.STOCKHISTORY(B24,EDATE(TODAY(),-$C$4),TODAY(),2,0,1))</f>
        <v>1480</v>
      </c>
      <c r="D24" s="8" vm="402">
        <f ca="1"/>
        <v>1442</v>
      </c>
      <c r="E24" s="8" vm="403">
        <f ca="1"/>
        <v>1420.82</v>
      </c>
      <c r="F24" s="8" vm="404">
        <f ca="1"/>
        <v>1492.03</v>
      </c>
      <c r="G24" s="8" vm="405">
        <f ca="1"/>
        <v>1371.98</v>
      </c>
      <c r="H24" s="8" vm="406">
        <f ca="1"/>
        <v>1550.34</v>
      </c>
      <c r="I24" s="8" vm="407">
        <f ca="1"/>
        <v>1863.44</v>
      </c>
      <c r="J24" s="8" vm="408">
        <f ca="1"/>
        <v>1903.33</v>
      </c>
      <c r="K24" s="8" vm="409">
        <f ca="1"/>
        <v>1817.52</v>
      </c>
      <c r="L24" s="8" vm="410">
        <f ca="1"/>
        <v>1779.03</v>
      </c>
      <c r="M24" s="8" vm="411">
        <f ca="1"/>
        <v>1643.41</v>
      </c>
      <c r="N24" s="8" vm="412">
        <f ca="1"/>
        <v>1748.25</v>
      </c>
      <c r="O24" s="8" vm="413">
        <f ca="1"/>
        <v>1485.58</v>
      </c>
      <c r="P24" s="8" vm="414">
        <f ca="1"/>
        <v>1523.35</v>
      </c>
      <c r="Q24" s="8" vm="415">
        <f ca="1"/>
        <v>1582.03</v>
      </c>
      <c r="R24" s="8" vm="416">
        <f ca="1"/>
        <v>1455.61</v>
      </c>
      <c r="S24" s="8" vm="417">
        <f ca="1"/>
        <v>1402.55</v>
      </c>
      <c r="T24" s="8" vm="418">
        <f ca="1"/>
        <v>1307.26</v>
      </c>
      <c r="U24" s="8" vm="419">
        <f ca="1"/>
        <v>1564.22</v>
      </c>
      <c r="V24" s="8" vm="420">
        <f ca="1"/>
        <v>1596.8</v>
      </c>
      <c r="W24" s="8" vm="421">
        <f ca="1"/>
        <v>1502.76</v>
      </c>
      <c r="X24" s="8" vm="422">
        <f ca="1"/>
        <v>1498.33</v>
      </c>
      <c r="Y24" s="8" vm="423">
        <f ca="1"/>
        <v>1626.96</v>
      </c>
      <c r="Z24" s="8" vm="424">
        <f ca="1"/>
        <v>1509.46</v>
      </c>
    </row>
    <row r="25" spans="2:26" x14ac:dyDescent="0.25">
      <c r="B25" s="9" t="e" vm="10">
        <v>#VALUE!</v>
      </c>
      <c r="C25" s="8" cm="1" vm="425">
        <f t="array" aca="1" ref="C25:Z25" ca="1">TRANSPOSE(_xlfn.STOCKHISTORY(B25,EDATE(TODAY(),-$C$4),TODAY(),2,0,1))</f>
        <v>156.28</v>
      </c>
      <c r="D25" s="8" vm="426">
        <f ca="1"/>
        <v>136.19</v>
      </c>
      <c r="E25" s="8" vm="427">
        <f ca="1"/>
        <v>132.59</v>
      </c>
      <c r="F25" s="8" vm="428">
        <f ca="1"/>
        <v>138.80000000000001</v>
      </c>
      <c r="G25" s="8" vm="429">
        <f ca="1"/>
        <v>134.54</v>
      </c>
      <c r="H25" s="8" vm="430">
        <f ca="1"/>
        <v>142.93</v>
      </c>
      <c r="I25" s="8" vm="431">
        <f ca="1"/>
        <v>149.80000000000001</v>
      </c>
      <c r="J25" s="8" vm="432">
        <f ca="1"/>
        <v>146.69</v>
      </c>
      <c r="K25" s="8" vm="433">
        <f ca="1"/>
        <v>128.97999999999999</v>
      </c>
      <c r="L25" s="8" vm="434">
        <f ca="1"/>
        <v>133.04</v>
      </c>
      <c r="M25" s="8" vm="435">
        <f ca="1"/>
        <v>180.56</v>
      </c>
      <c r="N25" s="8" vm="436">
        <f ca="1"/>
        <v>182.87</v>
      </c>
      <c r="O25" s="8" vm="437">
        <f ca="1"/>
        <v>175.76</v>
      </c>
      <c r="P25" s="8" vm="438">
        <f ca="1"/>
        <v>171.99</v>
      </c>
      <c r="Q25" s="8" vm="439">
        <f ca="1"/>
        <v>152.82</v>
      </c>
      <c r="R25" s="8" vm="440">
        <f ca="1"/>
        <v>139.69</v>
      </c>
      <c r="S25" s="8" vm="441">
        <f ca="1"/>
        <v>143.22</v>
      </c>
      <c r="T25" s="8" vm="442">
        <f ca="1"/>
        <v>127.74</v>
      </c>
      <c r="U25" s="8" vm="443">
        <f ca="1"/>
        <v>145.06</v>
      </c>
      <c r="V25" s="8" vm="444">
        <f ca="1"/>
        <v>132.27000000000001</v>
      </c>
      <c r="W25" s="8" vm="445">
        <f ca="1"/>
        <v>112.98</v>
      </c>
      <c r="X25" s="8" vm="446">
        <f ca="1"/>
        <v>117.66</v>
      </c>
      <c r="Y25" s="8" vm="447">
        <f ca="1"/>
        <v>126.49</v>
      </c>
      <c r="Z25" s="8" vm="448">
        <f ca="1"/>
        <v>118.21</v>
      </c>
    </row>
    <row r="26" spans="2:26" x14ac:dyDescent="0.25">
      <c r="B26" s="9" t="e" vm="18">
        <v>#VALUE!</v>
      </c>
      <c r="C26" s="8" cm="1">
        <f t="array" aca="1" ref="C26:Z26" ca="1">IFERROR(TRANSPOSE(_xlfn.STOCKHISTORY(B26,EDATE(TODAY(),-$C$4),TODAY(),2,0,1)),0)</f>
        <v>0</v>
      </c>
      <c r="D26" s="8">
        <f ca="1"/>
        <v>0</v>
      </c>
      <c r="E26" s="8" vm="449">
        <f ca="1"/>
        <v>64.83</v>
      </c>
      <c r="F26" s="8" vm="450">
        <f ca="1"/>
        <v>74.55</v>
      </c>
      <c r="G26" s="8" vm="451">
        <f ca="1"/>
        <v>93.77</v>
      </c>
      <c r="H26" s="8" vm="452">
        <f ca="1"/>
        <v>89.98</v>
      </c>
      <c r="I26" s="8" vm="453">
        <f ca="1"/>
        <v>76.98</v>
      </c>
      <c r="J26" s="8" vm="454">
        <f ca="1"/>
        <v>82.05</v>
      </c>
      <c r="K26" s="8" vm="455">
        <f ca="1"/>
        <v>75.55</v>
      </c>
      <c r="L26" s="8" vm="456">
        <f ca="1"/>
        <v>84.02</v>
      </c>
      <c r="M26" s="8" vm="457">
        <f ca="1"/>
        <v>126.1</v>
      </c>
      <c r="N26" s="8" vm="458">
        <f ca="1"/>
        <v>103.16</v>
      </c>
      <c r="O26" s="8" vm="459">
        <f ca="1"/>
        <v>65.86</v>
      </c>
      <c r="P26" s="8" vm="460">
        <f ca="1"/>
        <v>51.57</v>
      </c>
      <c r="Q26" s="8" vm="461">
        <f ca="1"/>
        <v>46.24</v>
      </c>
      <c r="R26" s="8" vm="462">
        <f ca="1"/>
        <v>30.65</v>
      </c>
      <c r="S26" s="8" vm="463">
        <f ca="1"/>
        <v>29.94</v>
      </c>
      <c r="T26" s="8" vm="464">
        <f ca="1"/>
        <v>32.86</v>
      </c>
      <c r="U26" s="8" vm="465">
        <f ca="1"/>
        <v>42.93</v>
      </c>
      <c r="V26" s="8" vm="466">
        <f ca="1"/>
        <v>39.11</v>
      </c>
      <c r="W26" s="8" vm="467">
        <f ca="1"/>
        <v>35.840000000000003</v>
      </c>
      <c r="X26" s="8" vm="468">
        <f ca="1"/>
        <v>44.74</v>
      </c>
      <c r="Y26" s="8" vm="469">
        <f ca="1"/>
        <v>31.77</v>
      </c>
      <c r="Z26" s="8" vm="470">
        <f ca="1"/>
        <v>30.77</v>
      </c>
    </row>
    <row r="27" spans="2:26" x14ac:dyDescent="0.25">
      <c r="B27" s="9" t="e" vm="13">
        <v>#VALUE!</v>
      </c>
      <c r="C27" s="8" cm="1" vm="471">
        <f t="array" aca="1" ref="C27:Z27" ca="1">TRANSPOSE(_xlfn.STOCKHISTORY(B27,EDATE(TODAY(),-$C$4),TODAY(),2,0,1))</f>
        <v>91</v>
      </c>
      <c r="D27" s="8" vm="472">
        <f ca="1"/>
        <v>95.61</v>
      </c>
      <c r="E27" s="8" vm="473">
        <f ca="1"/>
        <v>93</v>
      </c>
      <c r="F27" s="8" vm="474">
        <f ca="1"/>
        <v>91.19</v>
      </c>
      <c r="G27" s="8" vm="475">
        <f ca="1"/>
        <v>97.25</v>
      </c>
      <c r="H27" s="8" vm="476">
        <f ca="1"/>
        <v>95.44</v>
      </c>
      <c r="I27" s="8" vm="477">
        <f ca="1"/>
        <v>83.62</v>
      </c>
      <c r="J27" s="8" vm="478">
        <f ca="1"/>
        <v>82.37</v>
      </c>
      <c r="K27" s="8" vm="479">
        <f ca="1"/>
        <v>77.39</v>
      </c>
      <c r="L27" s="8" vm="480">
        <f ca="1"/>
        <v>78.19</v>
      </c>
      <c r="M27" s="8" vm="481">
        <f ca="1"/>
        <v>58.6</v>
      </c>
      <c r="N27" s="8" vm="482">
        <f ca="1"/>
        <v>66.53</v>
      </c>
      <c r="O27" s="8" vm="483">
        <f ca="1"/>
        <v>79.010000000000005</v>
      </c>
      <c r="P27" s="8" vm="484">
        <f ca="1"/>
        <v>81.5</v>
      </c>
      <c r="Q27" s="8" vm="485">
        <f ca="1"/>
        <v>80.11</v>
      </c>
      <c r="R27" s="8" vm="486">
        <f ca="1"/>
        <v>75.599999999999994</v>
      </c>
      <c r="S27" s="8" vm="487">
        <f ca="1"/>
        <v>77.88</v>
      </c>
      <c r="T27" s="8" vm="488">
        <f ca="1"/>
        <v>77.86</v>
      </c>
      <c r="U27" s="8" vm="489">
        <f ca="1"/>
        <v>79.95</v>
      </c>
      <c r="V27" s="8" vm="490">
        <f ca="1"/>
        <v>78.489999999999995</v>
      </c>
      <c r="W27" s="8" vm="491">
        <f ca="1"/>
        <v>74.34</v>
      </c>
      <c r="X27" s="8" vm="492">
        <f ca="1"/>
        <v>72.8</v>
      </c>
      <c r="Y27" s="8" vm="493">
        <f ca="1"/>
        <v>73.95</v>
      </c>
      <c r="Z27" s="8" vm="494">
        <f ca="1"/>
        <v>75.930000000000007</v>
      </c>
    </row>
  </sheetData>
  <sortState xmlns:xlrd2="http://schemas.microsoft.com/office/spreadsheetml/2017/richdata2" ref="B35:B53">
    <sortCondition ref="B35:B5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DDC2-9B28-480E-9ACC-F954E04AB6D6}">
  <dimension ref="B2:L32"/>
  <sheetViews>
    <sheetView zoomScale="120" zoomScaleNormal="120" workbookViewId="0">
      <selection activeCell="B40" sqref="B40"/>
    </sheetView>
  </sheetViews>
  <sheetFormatPr defaultRowHeight="15" x14ac:dyDescent="0.25"/>
  <cols>
    <col min="2" max="2" width="62.140625" bestFit="1" customWidth="1"/>
    <col min="3" max="3" width="41.85546875" bestFit="1" customWidth="1"/>
    <col min="4" max="5" width="12.85546875" bestFit="1" customWidth="1"/>
    <col min="6" max="6" width="9.7109375" bestFit="1" customWidth="1"/>
    <col min="7" max="8" width="19" bestFit="1" customWidth="1"/>
    <col min="11" max="11" width="18.28515625" bestFit="1" customWidth="1"/>
    <col min="12" max="12" width="32.85546875" customWidth="1"/>
  </cols>
  <sheetData>
    <row r="2" spans="2:12" x14ac:dyDescent="0.25">
      <c r="B2" s="6" t="s">
        <v>25</v>
      </c>
      <c r="C2" s="6" t="s">
        <v>75</v>
      </c>
      <c r="D2" s="6">
        <v>2021</v>
      </c>
      <c r="E2" s="6">
        <v>2022</v>
      </c>
      <c r="F2" s="6" t="s">
        <v>76</v>
      </c>
      <c r="G2" s="6" t="s">
        <v>74</v>
      </c>
      <c r="H2" s="6" t="s">
        <v>73</v>
      </c>
      <c r="K2" s="40" t="s">
        <v>90</v>
      </c>
      <c r="L2" s="40"/>
    </row>
    <row r="3" spans="2:12" x14ac:dyDescent="0.25">
      <c r="B3" s="9" t="e" vm="13">
        <v>#VALUE!</v>
      </c>
      <c r="C3" s="15" t="str" cm="1">
        <f t="array" ref="C3">_FV(B3,"Industry")</f>
        <v>Software &amp; IT Services</v>
      </c>
      <c r="D3">
        <v>84.18249999999999</v>
      </c>
      <c r="E3">
        <v>77.300000000000011</v>
      </c>
      <c r="F3">
        <v>0.70835000000000004</v>
      </c>
      <c r="G3">
        <v>59.630673874999999</v>
      </c>
      <c r="H3">
        <v>54.755455000000012</v>
      </c>
      <c r="K3" s="16">
        <v>44197</v>
      </c>
      <c r="L3" s="17">
        <v>193.99</v>
      </c>
    </row>
    <row r="4" spans="2:12" x14ac:dyDescent="0.25">
      <c r="B4" s="9" t="e" vm="12">
        <v>#VALUE!</v>
      </c>
      <c r="C4" s="15" t="str" cm="1">
        <f t="array" ref="C4">_FV(B4,"Industry")</f>
        <v>Semiconductors &amp; Semiconductor Equipment</v>
      </c>
      <c r="D4">
        <v>103.88250000000001</v>
      </c>
      <c r="E4">
        <v>88.453333333333333</v>
      </c>
      <c r="F4">
        <v>2.4342600000000001</v>
      </c>
      <c r="G4">
        <v>252.87701445000002</v>
      </c>
      <c r="H4">
        <v>215.31841120000001</v>
      </c>
      <c r="K4" s="16">
        <v>44228</v>
      </c>
      <c r="L4" s="17">
        <v>200.08000200000001</v>
      </c>
    </row>
    <row r="5" spans="2:12" x14ac:dyDescent="0.25">
      <c r="B5" s="9" t="e" vm="7">
        <v>#VALUE!</v>
      </c>
      <c r="C5" s="15" t="str" cm="1">
        <f t="array" ref="C5">_FV(B5,"Industry")</f>
        <v>Water Utilities</v>
      </c>
      <c r="D5">
        <v>164.08083333333332</v>
      </c>
      <c r="E5">
        <v>151.44583333333335</v>
      </c>
      <c r="F5">
        <v>0.92925999999999997</v>
      </c>
      <c r="G5">
        <v>152.47375518333331</v>
      </c>
      <c r="H5">
        <v>140.73255508333335</v>
      </c>
      <c r="K5" s="16">
        <v>44256</v>
      </c>
      <c r="L5" s="17">
        <v>206.69000199999999</v>
      </c>
    </row>
    <row r="6" spans="2:12" x14ac:dyDescent="0.25">
      <c r="B6" s="9" t="e" vm="19">
        <v>#VALUE!</v>
      </c>
      <c r="C6" s="15" t="str" cm="1">
        <f t="array" ref="C6">_FV(B6,"Industry")</f>
        <v>Telecommunications Services</v>
      </c>
      <c r="D6">
        <v>20.866875000000004</v>
      </c>
      <c r="E6">
        <v>18.703516666666669</v>
      </c>
      <c r="F6">
        <v>7.4966299999999997</v>
      </c>
      <c r="G6">
        <v>156.43124113125003</v>
      </c>
      <c r="H6">
        <v>140.21334414883336</v>
      </c>
      <c r="K6" s="16">
        <v>44287</v>
      </c>
      <c r="L6" s="17">
        <v>217.10000600000001</v>
      </c>
    </row>
    <row r="7" spans="2:12" x14ac:dyDescent="0.25">
      <c r="B7" s="9" t="e" vm="1">
        <v>#VALUE!</v>
      </c>
      <c r="C7" s="15" t="str" cm="1">
        <f t="array" ref="C7">_FV(B7,"Industry")</f>
        <v>Hotels &amp; Entertainment Services</v>
      </c>
      <c r="D7">
        <v>1626.0125</v>
      </c>
      <c r="E7">
        <v>1504.4875</v>
      </c>
      <c r="F7">
        <v>7.7759999999999996E-2</v>
      </c>
      <c r="G7">
        <v>126.438732</v>
      </c>
      <c r="H7">
        <v>116.98894799999999</v>
      </c>
      <c r="K7" s="16">
        <v>44317</v>
      </c>
      <c r="L7" s="17">
        <v>218.08999600000001</v>
      </c>
    </row>
    <row r="8" spans="2:12" x14ac:dyDescent="0.25">
      <c r="B8" s="9" t="e" vm="9">
        <v>#VALUE!</v>
      </c>
      <c r="C8" s="15" t="str" cm="1">
        <f t="array" ref="C8">_FV(B8,"Industry")</f>
        <v>Software &amp; IT Services</v>
      </c>
      <c r="D8">
        <v>133.30000000000001</v>
      </c>
      <c r="E8">
        <v>134.25666666666669</v>
      </c>
      <c r="F8">
        <v>1.74319</v>
      </c>
      <c r="G8">
        <v>232.36722700000001</v>
      </c>
      <c r="H8">
        <v>234.03487876666671</v>
      </c>
      <c r="K8" s="16">
        <v>44348</v>
      </c>
      <c r="L8" s="17">
        <v>222.820007</v>
      </c>
    </row>
    <row r="9" spans="2:12" x14ac:dyDescent="0.25">
      <c r="B9" s="9" t="e" vm="17">
        <v>#VALUE!</v>
      </c>
      <c r="C9" s="15" t="str" cm="1">
        <f t="array" ref="C9">_FV(B9,"Industry")</f>
        <v>Diversified Retail</v>
      </c>
      <c r="D9">
        <v>52.718333333333334</v>
      </c>
      <c r="E9">
        <v>40.237499999999997</v>
      </c>
      <c r="F9">
        <v>3.6769400000000001</v>
      </c>
      <c r="G9">
        <v>193.84214856666668</v>
      </c>
      <c r="H9">
        <v>147.95087325</v>
      </c>
      <c r="K9" s="16">
        <v>44378</v>
      </c>
      <c r="L9" s="17">
        <v>226.69000199999999</v>
      </c>
    </row>
    <row r="10" spans="2:12" x14ac:dyDescent="0.25">
      <c r="B10" s="9" t="e" vm="16">
        <v>#VALUE!</v>
      </c>
      <c r="C10" s="15" t="str" cm="1">
        <f t="array" ref="C10">_FV(B10,"Industry")</f>
        <v>Textiles &amp; Apparel</v>
      </c>
      <c r="D10">
        <v>52.301666666666655</v>
      </c>
      <c r="E10">
        <v>40.244166666666672</v>
      </c>
      <c r="F10">
        <v>2.7466400000000002</v>
      </c>
      <c r="G10">
        <v>143.65384973333332</v>
      </c>
      <c r="H10">
        <v>110.53623793333335</v>
      </c>
      <c r="K10" s="16">
        <v>44409</v>
      </c>
      <c r="L10" s="17">
        <v>233.16999799999999</v>
      </c>
    </row>
    <row r="11" spans="2:12" x14ac:dyDescent="0.25">
      <c r="B11" s="9" t="e" vm="2">
        <v>#VALUE!</v>
      </c>
      <c r="C11" s="15" t="str" cm="1">
        <f t="array" ref="C11">_FV(B11,"Industry")</f>
        <v>Software &amp; IT Services</v>
      </c>
      <c r="D11">
        <v>278.34250000000003</v>
      </c>
      <c r="E11">
        <v>269.31666666666666</v>
      </c>
      <c r="F11">
        <v>2.4002699999999999</v>
      </c>
      <c r="G11">
        <v>668.09715247500003</v>
      </c>
      <c r="H11">
        <v>646.43271549999997</v>
      </c>
      <c r="K11" s="16">
        <v>44440</v>
      </c>
      <c r="L11" s="17">
        <v>222.05999800000001</v>
      </c>
    </row>
    <row r="12" spans="2:12" x14ac:dyDescent="0.25">
      <c r="B12" s="9" t="e" vm="3">
        <v>#VALUE!</v>
      </c>
      <c r="C12" s="15" t="str" cm="1">
        <f t="array" ref="C12">_FV(B12,"Industry")</f>
        <v>Beverages</v>
      </c>
      <c r="D12">
        <v>150.52666666666664</v>
      </c>
      <c r="E12">
        <v>172.49749999999997</v>
      </c>
      <c r="F12">
        <v>2.93194</v>
      </c>
      <c r="G12">
        <v>441.33515506666657</v>
      </c>
      <c r="H12">
        <v>505.75232014999995</v>
      </c>
      <c r="K12" s="16">
        <v>44470</v>
      </c>
      <c r="L12" s="17">
        <v>236.91000399999999</v>
      </c>
    </row>
    <row r="13" spans="2:12" x14ac:dyDescent="0.25">
      <c r="B13" s="9" t="e" vm="10">
        <v>#VALUE!</v>
      </c>
      <c r="C13" s="15" t="str" cm="1">
        <f t="array" ref="C13">_FV(B13,"Industry")</f>
        <v>Semiconductors &amp; Semiconductor Equipment</v>
      </c>
      <c r="D13">
        <v>146.93916666666667</v>
      </c>
      <c r="E13">
        <v>138.78833333333333</v>
      </c>
      <c r="F13">
        <v>2.0655000000000001</v>
      </c>
      <c r="G13">
        <v>303.50284875</v>
      </c>
      <c r="H13">
        <v>286.66730250000001</v>
      </c>
      <c r="K13" s="16">
        <v>44501</v>
      </c>
      <c r="L13" s="17">
        <v>233.449997</v>
      </c>
    </row>
    <row r="14" spans="2:12" x14ac:dyDescent="0.25">
      <c r="B14" s="9" t="e" vm="15">
        <v>#VALUE!</v>
      </c>
      <c r="C14" s="15" t="str" cm="1">
        <f t="array" ref="C14">_FV(B14,"Industry")</f>
        <v>Residential &amp; Commercial REIT</v>
      </c>
      <c r="D14">
        <v>67.118333333333339</v>
      </c>
      <c r="E14">
        <v>66.596666666666678</v>
      </c>
      <c r="F14">
        <v>3.1181000000000001</v>
      </c>
      <c r="G14">
        <v>209.2816751666667</v>
      </c>
      <c r="H14">
        <v>207.65506633333337</v>
      </c>
      <c r="K14" s="16">
        <v>44531</v>
      </c>
      <c r="L14" s="17">
        <v>241.44000199999999</v>
      </c>
    </row>
    <row r="15" spans="2:12" x14ac:dyDescent="0.25">
      <c r="B15" s="9" t="e" vm="18">
        <v>#VALUE!</v>
      </c>
      <c r="C15" s="15" t="str" cm="1">
        <f t="array" ref="C15">_FV(B15,"Industry")</f>
        <v>Software &amp; IT Services</v>
      </c>
      <c r="D15">
        <v>72.582499999999996</v>
      </c>
      <c r="E15">
        <v>40.18</v>
      </c>
      <c r="F15">
        <v>0.53908</v>
      </c>
      <c r="G15">
        <v>39.127774099999996</v>
      </c>
      <c r="H15">
        <v>21.6602344</v>
      </c>
      <c r="K15" s="16">
        <v>44562</v>
      </c>
      <c r="L15" s="17">
        <v>226.80999800000001</v>
      </c>
    </row>
    <row r="16" spans="2:12" x14ac:dyDescent="0.25">
      <c r="B16" s="9" t="e" vm="5">
        <v>#VALUE!</v>
      </c>
      <c r="C16" s="15" t="str" cm="1">
        <f t="array" ref="C16">_FV(B16,"Industry")</f>
        <v>Diversified Retail</v>
      </c>
      <c r="D16">
        <v>225.85833333333335</v>
      </c>
      <c r="E16">
        <v>176.78083333333333</v>
      </c>
      <c r="F16">
        <v>1.10565</v>
      </c>
      <c r="G16">
        <v>249.72026625000001</v>
      </c>
      <c r="H16">
        <v>195.45772837500002</v>
      </c>
      <c r="K16" s="16">
        <v>44593</v>
      </c>
      <c r="L16" s="17">
        <v>221.16999799999999</v>
      </c>
    </row>
    <row r="17" spans="2:12" x14ac:dyDescent="0.25">
      <c r="B17" s="9" t="e" vm="8">
        <v>#VALUE!</v>
      </c>
      <c r="C17" s="15" t="str" cm="1">
        <f t="array" ref="C17">_FV(B17,"Industry")</f>
        <v>Personal &amp; Household Products &amp; Services</v>
      </c>
      <c r="D17">
        <v>138.82833333333335</v>
      </c>
      <c r="E17">
        <v>146.46416666666667</v>
      </c>
      <c r="F17">
        <v>2.1873</v>
      </c>
      <c r="G17">
        <v>303.65921350000002</v>
      </c>
      <c r="H17">
        <v>320.36107175000001</v>
      </c>
      <c r="K17" s="16">
        <v>44621</v>
      </c>
      <c r="L17" s="17">
        <v>227.66999799999999</v>
      </c>
    </row>
    <row r="18" spans="2:12" x14ac:dyDescent="0.25">
      <c r="B18" s="9" t="e" vm="11">
        <v>#VALUE!</v>
      </c>
      <c r="C18" s="15" t="str" cm="1">
        <f t="array" ref="C18">_FV(B18,"Industry")</f>
        <v>Media &amp; Publishing</v>
      </c>
      <c r="D18">
        <v>173.12666666666667</v>
      </c>
      <c r="E18">
        <v>112.855833333333</v>
      </c>
      <c r="F18">
        <v>1.5441199999999999</v>
      </c>
      <c r="G18">
        <v>267.32834853333333</v>
      </c>
      <c r="H18">
        <v>174.26294936666667</v>
      </c>
      <c r="K18" s="16">
        <v>44652</v>
      </c>
      <c r="L18" s="17">
        <v>206.88000500000001</v>
      </c>
    </row>
    <row r="19" spans="2:12" x14ac:dyDescent="0.25">
      <c r="B19" s="9" t="e" vm="6">
        <v>#VALUE!</v>
      </c>
      <c r="C19" s="15" t="str" cm="1">
        <f t="array" ref="C19">_FV(B19,"Industry")</f>
        <v>Food &amp; Drug Retailing</v>
      </c>
      <c r="D19">
        <v>141.16416666666669</v>
      </c>
      <c r="E19">
        <v>138.83583333333334</v>
      </c>
      <c r="F19">
        <v>1.8688100000000001</v>
      </c>
      <c r="G19">
        <v>263.80900630833338</v>
      </c>
      <c r="H19">
        <v>259.45779369166667</v>
      </c>
      <c r="K19" s="16">
        <v>44682</v>
      </c>
      <c r="L19" s="17">
        <v>206.36000100000001</v>
      </c>
    </row>
    <row r="20" spans="2:12" x14ac:dyDescent="0.25">
      <c r="B20" s="9" t="e" vm="4">
        <v>#VALUE!</v>
      </c>
      <c r="C20" s="15" t="str" cm="1">
        <f t="array" ref="C20">_FV(B20,"Industry")</f>
        <v>Professional &amp; Commercial Services</v>
      </c>
      <c r="D20">
        <v>142.54333333333338</v>
      </c>
      <c r="E20">
        <v>159.53083333333333</v>
      </c>
      <c r="F20">
        <v>2.8683000000000001</v>
      </c>
      <c r="G20">
        <v>408.85704300000015</v>
      </c>
      <c r="H20">
        <v>457.58228925000003</v>
      </c>
      <c r="K20" s="16">
        <v>44713</v>
      </c>
      <c r="L20" s="17">
        <v>188.61999499999999</v>
      </c>
    </row>
    <row r="21" spans="2:12" x14ac:dyDescent="0.25">
      <c r="B21" s="9" t="e" vm="14">
        <v>#VALUE!</v>
      </c>
      <c r="C21" s="15" t="str" cm="1">
        <f t="array" ref="C21">_FV(B21,"Industry")</f>
        <v>Residential &amp; Commercial REIT</v>
      </c>
      <c r="D21">
        <v>77.967499999999987</v>
      </c>
      <c r="E21">
        <v>79.657500000000013</v>
      </c>
      <c r="F21">
        <v>4.2881799999999997</v>
      </c>
      <c r="G21">
        <v>334.33867414999992</v>
      </c>
      <c r="H21">
        <v>341.58569835000003</v>
      </c>
      <c r="K21" s="16">
        <v>44743</v>
      </c>
      <c r="L21" s="17">
        <v>206.25</v>
      </c>
    </row>
    <row r="22" spans="2:12" x14ac:dyDescent="0.25">
      <c r="B22" s="22" t="s">
        <v>77</v>
      </c>
      <c r="C22" s="22"/>
      <c r="D22">
        <v>3852.3427083333336</v>
      </c>
      <c r="E22">
        <v>3556.6326833333333</v>
      </c>
      <c r="F22">
        <v>44.730279999999993</v>
      </c>
      <c r="G22">
        <v>4806.7717992395828</v>
      </c>
      <c r="H22">
        <v>4577.4058730488323</v>
      </c>
      <c r="K22" s="16">
        <v>44774</v>
      </c>
      <c r="L22" s="17">
        <v>198.55999800000001</v>
      </c>
    </row>
    <row r="23" spans="2:12" x14ac:dyDescent="0.25">
      <c r="K23" s="16">
        <v>44805</v>
      </c>
      <c r="L23" s="17">
        <v>179.470001</v>
      </c>
    </row>
    <row r="24" spans="2:12" x14ac:dyDescent="0.25">
      <c r="K24" s="16">
        <v>44835</v>
      </c>
      <c r="L24" s="17">
        <v>194.029999</v>
      </c>
    </row>
    <row r="25" spans="2:12" x14ac:dyDescent="0.25">
      <c r="B25" s="6">
        <v>2021</v>
      </c>
      <c r="K25" s="16">
        <v>44866</v>
      </c>
      <c r="L25" s="17">
        <v>204.05999800000001</v>
      </c>
    </row>
    <row r="26" spans="2:12" x14ac:dyDescent="0.25">
      <c r="B26" s="18">
        <f>(H22-G22)/H22</f>
        <v>-5.0108278040456748E-2</v>
      </c>
      <c r="K26" s="16">
        <v>44896</v>
      </c>
      <c r="L26" s="17">
        <v>199.979996</v>
      </c>
    </row>
    <row r="29" spans="2:12" x14ac:dyDescent="0.25">
      <c r="K29" s="6" t="s">
        <v>82</v>
      </c>
      <c r="L29" s="20" cm="1">
        <f t="array" ref="L29">AVERAGE(IF(YEAR(K3:K26)=2021,L3:L26))</f>
        <v>221.04083449999999</v>
      </c>
    </row>
    <row r="30" spans="2:12" x14ac:dyDescent="0.25">
      <c r="K30" s="6" t="s">
        <v>83</v>
      </c>
      <c r="L30" s="20" cm="1">
        <f t="array" ref="L30">AVERAGE(IF(YEAR(K3:K26)=2022,L3:L26))</f>
        <v>204.98833224999998</v>
      </c>
    </row>
    <row r="31" spans="2:12" x14ac:dyDescent="0.25">
      <c r="K31" s="6" t="s">
        <v>84</v>
      </c>
      <c r="L31" s="21">
        <f>(L30-L29)/L30</f>
        <v>-7.8309346067671148E-2</v>
      </c>
    </row>
    <row r="32" spans="2:12" x14ac:dyDescent="0.25">
      <c r="L32" s="19"/>
    </row>
  </sheetData>
  <sortState xmlns:xlrd2="http://schemas.microsoft.com/office/spreadsheetml/2017/richdata2" ref="B3:H21">
    <sortCondition ref="B3:B21"/>
  </sortState>
  <mergeCells count="1">
    <mergeCell ref="K2: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BEA1-B94B-47F1-97B9-86203A513970}">
  <dimension ref="A3:D23"/>
  <sheetViews>
    <sheetView workbookViewId="0">
      <selection activeCell="A3" sqref="A3:D23"/>
    </sheetView>
  </sheetViews>
  <sheetFormatPr defaultRowHeight="15" x14ac:dyDescent="0.25"/>
  <cols>
    <col min="1" max="1" width="59.85546875" bestFit="1" customWidth="1"/>
    <col min="2" max="3" width="15.140625" bestFit="1" customWidth="1"/>
    <col min="4" max="4" width="19.140625" bestFit="1" customWidth="1"/>
    <col min="8" max="9" width="15.140625" bestFit="1" customWidth="1"/>
  </cols>
  <sheetData>
    <row r="3" spans="1:4" x14ac:dyDescent="0.25">
      <c r="A3" s="12" t="s">
        <v>32</v>
      </c>
      <c r="B3" t="s">
        <v>70</v>
      </c>
      <c r="C3" t="s">
        <v>71</v>
      </c>
      <c r="D3" t="s">
        <v>72</v>
      </c>
    </row>
    <row r="4" spans="1:4" x14ac:dyDescent="0.25">
      <c r="A4" s="13" t="s">
        <v>53</v>
      </c>
      <c r="B4">
        <v>150.52666666666664</v>
      </c>
      <c r="C4">
        <v>172.62166666666667</v>
      </c>
      <c r="D4" s="14">
        <v>0.12799667867108239</v>
      </c>
    </row>
    <row r="5" spans="1:4" x14ac:dyDescent="0.25">
      <c r="A5" s="13" t="s">
        <v>69</v>
      </c>
      <c r="B5">
        <v>142.54333333333338</v>
      </c>
      <c r="C5">
        <v>159.74583333333334</v>
      </c>
      <c r="D5" s="14">
        <v>0.10768668979368241</v>
      </c>
    </row>
    <row r="6" spans="1:4" x14ac:dyDescent="0.25">
      <c r="A6" s="13" t="s">
        <v>68</v>
      </c>
      <c r="B6">
        <v>138.82833333333335</v>
      </c>
      <c r="C6">
        <v>146.44833333333335</v>
      </c>
      <c r="D6" s="14">
        <v>5.203200218507098E-2</v>
      </c>
    </row>
    <row r="7" spans="1:4" x14ac:dyDescent="0.25">
      <c r="A7" s="13" t="s">
        <v>49</v>
      </c>
      <c r="B7">
        <v>77.967499999999987</v>
      </c>
      <c r="C7">
        <v>79.823333333333338</v>
      </c>
      <c r="D7" s="14">
        <v>2.3249258779805621E-2</v>
      </c>
    </row>
    <row r="8" spans="1:4" x14ac:dyDescent="0.25">
      <c r="A8" s="13" t="s">
        <v>54</v>
      </c>
      <c r="B8">
        <v>133.30000000000001</v>
      </c>
      <c r="C8">
        <v>134.2491666666667</v>
      </c>
      <c r="D8" s="14">
        <v>7.0701866554107795E-3</v>
      </c>
    </row>
    <row r="9" spans="1:4" x14ac:dyDescent="0.25">
      <c r="A9" s="13" t="s">
        <v>64</v>
      </c>
      <c r="B9">
        <v>67.118333333333339</v>
      </c>
      <c r="C9">
        <v>66.557500000000005</v>
      </c>
      <c r="D9" s="14">
        <v>-8.4262980630783121E-3</v>
      </c>
    </row>
    <row r="10" spans="1:4" x14ac:dyDescent="0.25">
      <c r="A10" s="13" t="s">
        <v>62</v>
      </c>
      <c r="B10">
        <v>141.16416666666669</v>
      </c>
      <c r="C10">
        <v>138.98250000000002</v>
      </c>
      <c r="D10" s="14">
        <v>-1.5697419938961177E-2</v>
      </c>
    </row>
    <row r="11" spans="1:4" x14ac:dyDescent="0.25">
      <c r="A11" s="13" t="s">
        <v>50</v>
      </c>
      <c r="B11">
        <v>278.34250000000003</v>
      </c>
      <c r="C11">
        <v>269.73999999999995</v>
      </c>
      <c r="D11" s="14">
        <v>-3.1891821754282193E-2</v>
      </c>
    </row>
    <row r="12" spans="1:4" x14ac:dyDescent="0.25">
      <c r="A12" s="13" t="s">
        <v>67</v>
      </c>
      <c r="B12">
        <v>146.93916666666667</v>
      </c>
      <c r="C12">
        <v>139.08166666666668</v>
      </c>
      <c r="D12" s="14">
        <v>-5.6495584129228539E-2</v>
      </c>
    </row>
    <row r="13" spans="1:4" x14ac:dyDescent="0.25">
      <c r="A13" s="13" t="s">
        <v>51</v>
      </c>
      <c r="B13">
        <v>1626.0125</v>
      </c>
      <c r="C13">
        <v>1509.6716666666664</v>
      </c>
      <c r="D13" s="14">
        <v>-7.7063666161406183E-2</v>
      </c>
    </row>
    <row r="14" spans="1:4" x14ac:dyDescent="0.25">
      <c r="A14" s="13" t="s">
        <v>66</v>
      </c>
      <c r="B14">
        <v>164.08083333333332</v>
      </c>
      <c r="C14">
        <v>151.32083333333335</v>
      </c>
      <c r="D14" s="14">
        <v>-8.4324145716881641E-2</v>
      </c>
    </row>
    <row r="15" spans="1:4" x14ac:dyDescent="0.25">
      <c r="A15" s="13" t="s">
        <v>63</v>
      </c>
      <c r="B15">
        <v>84.18249999999999</v>
      </c>
      <c r="C15">
        <v>77.318333333333342</v>
      </c>
      <c r="D15" s="14">
        <v>-8.8777995731930515E-2</v>
      </c>
    </row>
    <row r="16" spans="1:4" x14ac:dyDescent="0.25">
      <c r="A16" s="13" t="s">
        <v>56</v>
      </c>
      <c r="B16">
        <v>20.866875000000004</v>
      </c>
      <c r="C16">
        <v>18.668516666666665</v>
      </c>
      <c r="D16" s="14">
        <v>-0.11775752581663811</v>
      </c>
    </row>
    <row r="17" spans="1:4" x14ac:dyDescent="0.25">
      <c r="A17" s="13" t="s">
        <v>65</v>
      </c>
      <c r="B17">
        <v>103.88250000000001</v>
      </c>
      <c r="C17">
        <v>88.732500000000002</v>
      </c>
      <c r="D17" s="14">
        <v>-0.1707378919787001</v>
      </c>
    </row>
    <row r="18" spans="1:4" x14ac:dyDescent="0.25">
      <c r="A18" s="13" t="s">
        <v>55</v>
      </c>
      <c r="B18">
        <v>225.85833333333335</v>
      </c>
      <c r="C18">
        <v>176.87833333333333</v>
      </c>
      <c r="D18" s="14">
        <v>-0.27691350928604419</v>
      </c>
    </row>
    <row r="19" spans="1:4" x14ac:dyDescent="0.25">
      <c r="A19" s="13" t="s">
        <v>52</v>
      </c>
      <c r="B19">
        <v>52.301666666666655</v>
      </c>
      <c r="C19">
        <v>40.295833333333334</v>
      </c>
      <c r="D19" s="14">
        <v>-0.2979423017268118</v>
      </c>
    </row>
    <row r="20" spans="1:4" x14ac:dyDescent="0.25">
      <c r="A20" s="13" t="s">
        <v>61</v>
      </c>
      <c r="B20">
        <v>52.718333333333334</v>
      </c>
      <c r="C20">
        <v>40.325833333333328</v>
      </c>
      <c r="D20" s="14">
        <v>-0.30730921039036202</v>
      </c>
    </row>
    <row r="21" spans="1:4" x14ac:dyDescent="0.25">
      <c r="A21" s="13" t="s">
        <v>48</v>
      </c>
      <c r="B21">
        <v>173.12666666666667</v>
      </c>
      <c r="C21">
        <v>113.15916666666668</v>
      </c>
      <c r="D21" s="14">
        <v>-0.529939392154119</v>
      </c>
    </row>
    <row r="22" spans="1:4" x14ac:dyDescent="0.25">
      <c r="A22" s="13" t="s">
        <v>47</v>
      </c>
      <c r="B22">
        <v>72.582499999999996</v>
      </c>
      <c r="C22">
        <v>40.229166666666664</v>
      </c>
      <c r="D22" s="14">
        <v>-0.80422578974624548</v>
      </c>
    </row>
    <row r="23" spans="1:4" x14ac:dyDescent="0.25">
      <c r="A23" s="13" t="s">
        <v>42</v>
      </c>
      <c r="B23">
        <v>202.75487938596493</v>
      </c>
      <c r="C23">
        <v>187.57106228070168</v>
      </c>
      <c r="D23" s="14">
        <v>-0.13418251244787563</v>
      </c>
    </row>
  </sheetData>
  <pageMargins left="0.75" right="0.5" top="1" bottom="0.75" header="0.3" footer="0.3"/>
  <pageSetup paperSize="3" scale="17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2FD0-23E0-4B69-8758-CD86D54DE022}">
  <dimension ref="B2:E9"/>
  <sheetViews>
    <sheetView tabSelected="1" workbookViewId="0">
      <selection activeCell="E2" sqref="E2"/>
    </sheetView>
  </sheetViews>
  <sheetFormatPr defaultRowHeight="15" x14ac:dyDescent="0.25"/>
  <cols>
    <col min="1" max="1" width="14.42578125" customWidth="1"/>
    <col min="2" max="2" width="59.85546875" bestFit="1" customWidth="1"/>
    <col min="3" max="3" width="16.140625" bestFit="1" customWidth="1"/>
    <col min="4" max="4" width="17.85546875" bestFit="1" customWidth="1"/>
    <col min="5" max="5" width="9.28515625" bestFit="1" customWidth="1"/>
  </cols>
  <sheetData>
    <row r="2" spans="2:5" x14ac:dyDescent="0.25">
      <c r="B2" s="12" t="s">
        <v>32</v>
      </c>
      <c r="C2" t="s">
        <v>43</v>
      </c>
      <c r="D2" t="s">
        <v>57</v>
      </c>
      <c r="E2" t="s">
        <v>91</v>
      </c>
    </row>
    <row r="3" spans="2:5" x14ac:dyDescent="0.25">
      <c r="B3" s="13" t="s">
        <v>50</v>
      </c>
      <c r="C3">
        <v>76.858640000000008</v>
      </c>
      <c r="D3">
        <v>117.37560959999999</v>
      </c>
      <c r="E3" s="14">
        <v>0.34519070646854372</v>
      </c>
    </row>
    <row r="4" spans="2:5" x14ac:dyDescent="0.25">
      <c r="B4" s="13" t="s">
        <v>51</v>
      </c>
      <c r="C4">
        <v>169.33</v>
      </c>
      <c r="D4">
        <v>256.71959130000005</v>
      </c>
      <c r="E4" s="14">
        <v>0.34040873490592855</v>
      </c>
    </row>
    <row r="5" spans="2:5" x14ac:dyDescent="0.25">
      <c r="B5" s="13" t="s">
        <v>56</v>
      </c>
      <c r="C5">
        <v>333.86949999999763</v>
      </c>
      <c r="D5">
        <v>473.87184300000001</v>
      </c>
      <c r="E5" s="14">
        <v>0.29544347288851763</v>
      </c>
    </row>
    <row r="6" spans="2:5" x14ac:dyDescent="0.25">
      <c r="B6" s="13" t="s">
        <v>53</v>
      </c>
      <c r="C6">
        <v>411.04000000000008</v>
      </c>
      <c r="D6">
        <v>534.14082919999998</v>
      </c>
      <c r="E6" s="14">
        <v>0.23046511794346822</v>
      </c>
    </row>
    <row r="7" spans="2:5" x14ac:dyDescent="0.25">
      <c r="B7" s="13" t="s">
        <v>52</v>
      </c>
      <c r="C7">
        <v>464.44</v>
      </c>
      <c r="D7">
        <v>586.55397989999994</v>
      </c>
      <c r="E7" s="14">
        <v>0.20818881822405985</v>
      </c>
    </row>
    <row r="8" spans="2:5" x14ac:dyDescent="0.25">
      <c r="B8" s="13" t="s">
        <v>49</v>
      </c>
      <c r="C8">
        <v>118.89</v>
      </c>
      <c r="D8">
        <v>144.68495899999999</v>
      </c>
      <c r="E8" s="14">
        <v>0.17828362518318158</v>
      </c>
    </row>
    <row r="9" spans="2:5" x14ac:dyDescent="0.25">
      <c r="B9" s="13" t="s">
        <v>42</v>
      </c>
      <c r="C9">
        <v>1574.4281399999977</v>
      </c>
      <c r="D9">
        <v>2113.3468119999998</v>
      </c>
      <c r="E9" s="14">
        <v>0.25500720891616824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9125-C780-42CB-8778-4D76A32B7197}">
  <sheetPr>
    <pageSetUpPr fitToPage="1"/>
  </sheetPr>
  <dimension ref="A1:AC58"/>
  <sheetViews>
    <sheetView showGridLines="0" zoomScale="126" zoomScaleNormal="126" zoomScalePageLayoutView="115" workbookViewId="0">
      <selection activeCell="P11" sqref="P11"/>
    </sheetView>
  </sheetViews>
  <sheetFormatPr defaultRowHeight="15" x14ac:dyDescent="0.25"/>
  <cols>
    <col min="1" max="1" width="14.140625" style="8" customWidth="1"/>
    <col min="2" max="2" width="59.140625" style="8" customWidth="1"/>
    <col min="3" max="3" width="21.42578125" style="8" customWidth="1"/>
    <col min="4" max="5" width="19.28515625" style="8" bestFit="1" customWidth="1"/>
    <col min="6" max="6" width="11.5703125" style="8" bestFit="1" customWidth="1"/>
    <col min="7" max="7" width="14.140625" style="8" customWidth="1"/>
    <col min="8" max="8" width="15.5703125" style="8" bestFit="1" customWidth="1"/>
    <col min="9" max="9" width="12" style="8" bestFit="1" customWidth="1"/>
    <col min="10" max="10" width="9.140625" style="8"/>
    <col min="11" max="11" width="21.85546875" style="8" bestFit="1" customWidth="1"/>
    <col min="12" max="12" width="1.5703125" style="8" bestFit="1" customWidth="1"/>
    <col min="13" max="13" width="5.28515625" style="8" customWidth="1"/>
    <col min="14" max="14" width="3.85546875" style="8" bestFit="1" customWidth="1"/>
    <col min="15" max="20" width="9.140625" style="8"/>
    <col min="21" max="21" width="59.85546875" style="8" bestFit="1" customWidth="1"/>
    <col min="22" max="22" width="18" style="8" bestFit="1" customWidth="1"/>
    <col min="23" max="24" width="9.140625" style="8"/>
    <col min="25" max="25" width="12.42578125" style="8" customWidth="1"/>
    <col min="26" max="26" width="17.28515625" style="8" customWidth="1"/>
    <col min="27" max="27" width="25" style="8" customWidth="1"/>
    <col min="28" max="16384" width="9.140625" style="8"/>
  </cols>
  <sheetData>
    <row r="1" spans="1:29" ht="15" customHeight="1" x14ac:dyDescent="0.25">
      <c r="A1" s="45" t="s">
        <v>44</v>
      </c>
      <c r="B1" s="45"/>
      <c r="C1" s="45"/>
      <c r="D1" s="6"/>
      <c r="E1" s="6"/>
      <c r="F1" s="6"/>
      <c r="G1" s="6"/>
      <c r="H1" s="6"/>
      <c r="I1" s="6"/>
      <c r="J1" s="6"/>
      <c r="K1" s="6"/>
      <c r="L1" s="6"/>
      <c r="M1" s="6"/>
      <c r="N1" s="26"/>
      <c r="S1" s="27"/>
      <c r="T1" s="27"/>
      <c r="U1" s="27"/>
      <c r="V1" s="27"/>
      <c r="W1" s="27"/>
      <c r="X1" s="27"/>
      <c r="Y1" s="27"/>
      <c r="Z1" s="27"/>
      <c r="AA1" s="28"/>
    </row>
    <row r="2" spans="1:29" ht="15" customHeight="1" x14ac:dyDescent="0.25">
      <c r="A2" s="45"/>
      <c r="B2" s="45"/>
      <c r="C2" s="45"/>
      <c r="D2" s="6"/>
      <c r="E2" s="47" t="s">
        <v>86</v>
      </c>
      <c r="F2" s="46">
        <f>portfolio!H23</f>
        <v>4357.6603529999993</v>
      </c>
      <c r="G2" s="29"/>
      <c r="H2" s="48" t="s">
        <v>46</v>
      </c>
      <c r="I2" s="46">
        <f>portfolio!G23</f>
        <v>4196.8196399999961</v>
      </c>
      <c r="J2" s="23"/>
      <c r="K2" s="43" t="s">
        <v>85</v>
      </c>
      <c r="L2" s="29"/>
      <c r="M2" s="44">
        <f>(F2-I2)/F2</f>
        <v>3.6909878230705524E-2</v>
      </c>
      <c r="S2" s="27"/>
      <c r="T2" s="27"/>
      <c r="U2" s="27"/>
      <c r="V2" s="27"/>
      <c r="W2" s="27"/>
      <c r="X2" s="27"/>
      <c r="Y2" s="27"/>
      <c r="Z2" s="27"/>
      <c r="AA2" s="27"/>
      <c r="AB2" s="27"/>
      <c r="AC2" s="28"/>
    </row>
    <row r="3" spans="1:29" ht="15" customHeight="1" x14ac:dyDescent="0.25">
      <c r="A3" s="45"/>
      <c r="B3" s="45"/>
      <c r="C3" s="45"/>
      <c r="D3" s="31"/>
      <c r="E3" s="47"/>
      <c r="F3" s="46"/>
      <c r="G3" s="29"/>
      <c r="H3" s="48"/>
      <c r="I3" s="46"/>
      <c r="J3" s="29"/>
      <c r="K3" s="43"/>
      <c r="L3" s="24"/>
      <c r="M3" s="44"/>
      <c r="S3" s="27"/>
      <c r="T3" s="27"/>
      <c r="U3" s="27"/>
      <c r="V3" s="27"/>
      <c r="W3" s="27"/>
      <c r="X3" s="27"/>
      <c r="Y3" s="27"/>
      <c r="Z3" s="27"/>
      <c r="AA3" s="28"/>
    </row>
    <row r="4" spans="1:29" x14ac:dyDescent="0.25">
      <c r="E4" s="7"/>
      <c r="F4" s="7"/>
      <c r="G4" s="7"/>
      <c r="H4" s="7"/>
      <c r="I4" s="7"/>
      <c r="J4" s="7"/>
      <c r="K4" s="7"/>
      <c r="L4" s="7"/>
      <c r="M4" s="7"/>
      <c r="N4" s="7"/>
      <c r="S4" s="7"/>
      <c r="T4" s="7"/>
      <c r="U4" s="7"/>
      <c r="V4" s="7"/>
      <c r="W4" s="7"/>
      <c r="X4" s="7"/>
      <c r="Y4" s="7"/>
      <c r="Z4" s="7"/>
    </row>
    <row r="5" spans="1:29" ht="23.25" customHeight="1" x14ac:dyDescent="0.25">
      <c r="B5" s="43" t="s">
        <v>81</v>
      </c>
      <c r="C5" s="43"/>
      <c r="E5" s="7"/>
      <c r="F5" s="7"/>
      <c r="G5" s="7"/>
      <c r="H5" s="7"/>
      <c r="I5" s="7"/>
      <c r="J5" s="7"/>
      <c r="K5" s="7"/>
      <c r="L5" s="7" t="s">
        <v>59</v>
      </c>
      <c r="S5" s="7"/>
      <c r="X5" s="7"/>
      <c r="Y5" s="7"/>
      <c r="Z5" s="7"/>
    </row>
    <row r="6" spans="1:29" x14ac:dyDescent="0.25">
      <c r="B6" s="2" t="s">
        <v>0</v>
      </c>
      <c r="C6" s="2" t="s">
        <v>80</v>
      </c>
      <c r="E6" s="7"/>
      <c r="F6" s="7"/>
      <c r="G6" s="7"/>
      <c r="H6" s="7"/>
      <c r="I6" s="7"/>
      <c r="J6" s="7"/>
      <c r="K6" s="7"/>
      <c r="S6" s="7"/>
      <c r="X6" s="7"/>
      <c r="Y6" s="7"/>
      <c r="Z6" s="7"/>
    </row>
    <row r="7" spans="1:29" x14ac:dyDescent="0.25">
      <c r="B7" s="13" t="s">
        <v>50</v>
      </c>
      <c r="C7" s="14">
        <v>0.34473055143596398</v>
      </c>
      <c r="E7" s="7"/>
      <c r="F7" s="7"/>
      <c r="G7" s="7"/>
      <c r="H7" s="7"/>
      <c r="I7" s="7"/>
      <c r="J7" s="7"/>
      <c r="K7" s="7"/>
      <c r="S7" s="7"/>
      <c r="X7" s="7"/>
      <c r="Y7" s="7"/>
      <c r="Z7" s="7"/>
    </row>
    <row r="8" spans="1:29" x14ac:dyDescent="0.25">
      <c r="B8" s="13" t="s">
        <v>51</v>
      </c>
      <c r="C8" s="14">
        <v>0.34143725009895642</v>
      </c>
      <c r="E8" s="7"/>
      <c r="F8" s="7"/>
      <c r="G8" s="7"/>
      <c r="H8" s="7"/>
      <c r="I8" s="7"/>
      <c r="J8" s="7"/>
      <c r="K8" s="7"/>
      <c r="S8" s="7"/>
      <c r="X8" s="7"/>
      <c r="Y8" s="7"/>
      <c r="Z8" s="7"/>
    </row>
    <row r="9" spans="1:29" x14ac:dyDescent="0.25">
      <c r="B9" s="13" t="s">
        <v>56</v>
      </c>
      <c r="C9" s="14">
        <v>0.29693293160130468</v>
      </c>
      <c r="E9" s="7"/>
      <c r="F9" s="7"/>
      <c r="G9" s="7"/>
      <c r="H9" s="7"/>
      <c r="I9" s="7"/>
      <c r="J9" s="7"/>
      <c r="K9" s="7"/>
      <c r="S9" s="7"/>
      <c r="X9" s="7"/>
      <c r="Y9" s="7"/>
      <c r="Z9" s="7"/>
    </row>
    <row r="10" spans="1:29" x14ac:dyDescent="0.25">
      <c r="B10" s="13" t="s">
        <v>53</v>
      </c>
      <c r="C10" s="14">
        <v>0.22813486311149608</v>
      </c>
      <c r="E10" s="7"/>
      <c r="F10" s="7"/>
      <c r="G10" s="7"/>
      <c r="H10" s="7"/>
      <c r="I10" s="7"/>
      <c r="J10" s="7"/>
      <c r="K10" s="7"/>
      <c r="Q10" s="7"/>
      <c r="R10" s="7"/>
      <c r="S10" s="7"/>
      <c r="X10" s="7"/>
      <c r="Y10" s="7"/>
      <c r="Z10" s="7"/>
    </row>
    <row r="11" spans="1:29" x14ac:dyDescent="0.25">
      <c r="B11" s="13" t="s">
        <v>52</v>
      </c>
      <c r="C11" s="14">
        <v>0.21061154336412177</v>
      </c>
      <c r="E11" s="7"/>
      <c r="F11" s="7"/>
      <c r="G11" s="7"/>
      <c r="H11" s="7"/>
      <c r="I11" s="7"/>
      <c r="J11" s="7"/>
      <c r="K11" s="7"/>
      <c r="Q11" s="7"/>
      <c r="R11" s="7"/>
      <c r="S11" s="7"/>
      <c r="X11" s="7"/>
      <c r="Y11" s="7"/>
      <c r="Z11" s="7"/>
    </row>
    <row r="12" spans="1:29" x14ac:dyDescent="0.25">
      <c r="B12" s="13" t="s">
        <v>49</v>
      </c>
      <c r="C12" s="14">
        <v>0.17271121366903519</v>
      </c>
      <c r="E12" s="7"/>
      <c r="F12" s="7"/>
      <c r="G12" s="7"/>
      <c r="H12" s="7"/>
      <c r="I12" s="7"/>
      <c r="J12" s="7"/>
      <c r="K12" s="7"/>
      <c r="Q12" s="7"/>
      <c r="R12" s="7"/>
      <c r="S12" s="7"/>
      <c r="X12" s="7"/>
      <c r="Y12" s="7"/>
      <c r="Z12" s="7"/>
    </row>
    <row r="13" spans="1:29" x14ac:dyDescent="0.25">
      <c r="B13" s="32" t="s">
        <v>88</v>
      </c>
      <c r="C13" s="33">
        <f>AVERAGE(C7:C12)</f>
        <v>0.26575972554681304</v>
      </c>
      <c r="E13" s="7"/>
      <c r="F13" s="7"/>
      <c r="G13" s="7"/>
      <c r="H13" s="7"/>
      <c r="I13" s="7"/>
      <c r="J13" s="7"/>
      <c r="K13" s="7"/>
      <c r="Q13" s="7"/>
      <c r="R13" s="7"/>
      <c r="S13" s="7"/>
      <c r="X13" s="7"/>
      <c r="Y13" s="7"/>
      <c r="Z13" s="7"/>
    </row>
    <row r="14" spans="1:29" x14ac:dyDescent="0.25">
      <c r="E14" s="7"/>
      <c r="F14" s="7"/>
      <c r="G14" s="7"/>
      <c r="H14" s="7"/>
      <c r="I14" s="7"/>
      <c r="J14" s="7"/>
      <c r="K14" s="7"/>
      <c r="Q14" s="7"/>
      <c r="R14" s="7"/>
      <c r="S14" s="7"/>
      <c r="X14" s="7"/>
      <c r="Y14" s="7"/>
      <c r="Z14" s="7"/>
    </row>
    <row r="15" spans="1:29" ht="24.75" customHeight="1" x14ac:dyDescent="0.25">
      <c r="B15" s="30" t="s">
        <v>89</v>
      </c>
      <c r="C15" s="25">
        <f>'average 2021-2022 stock average'!B26</f>
        <v>-5.0108278040456748E-2</v>
      </c>
      <c r="E15" s="7"/>
      <c r="F15" s="7"/>
      <c r="G15" s="7"/>
      <c r="H15" s="7"/>
      <c r="I15" s="7"/>
      <c r="J15" s="7"/>
      <c r="K15" s="7"/>
      <c r="Q15" s="7"/>
      <c r="R15" s="7"/>
      <c r="S15" s="7"/>
      <c r="X15" s="7"/>
      <c r="Y15" s="7"/>
      <c r="Z15" s="7"/>
    </row>
    <row r="16" spans="1:29" x14ac:dyDescent="0.25">
      <c r="F16" s="7"/>
      <c r="G16" s="7"/>
      <c r="H16" s="7"/>
      <c r="I16" s="7"/>
      <c r="J16" s="7"/>
      <c r="K16" s="7"/>
      <c r="P16" s="7"/>
      <c r="Q16" s="7"/>
      <c r="R16" s="7"/>
      <c r="S16" s="7"/>
      <c r="X16" s="7"/>
      <c r="Y16" s="7"/>
      <c r="Z16" s="7"/>
    </row>
    <row r="17" spans="1:26" ht="24.75" customHeight="1" x14ac:dyDescent="0.25">
      <c r="B17" s="30" t="s">
        <v>87</v>
      </c>
      <c r="C17" s="34">
        <f>'average 2021-2022 stock average'!L31</f>
        <v>-7.8309346067671148E-2</v>
      </c>
      <c r="F17" s="7"/>
      <c r="G17" s="7"/>
      <c r="H17" s="7"/>
      <c r="I17" s="7"/>
      <c r="J17" s="7"/>
      <c r="K17" s="7"/>
      <c r="P17" s="7"/>
      <c r="Q17" s="7"/>
      <c r="R17" s="7"/>
      <c r="S17" s="7"/>
      <c r="X17" s="7"/>
      <c r="Y17" s="7"/>
      <c r="Z17" s="7"/>
    </row>
    <row r="18" spans="1:26" x14ac:dyDescent="0.25">
      <c r="A18" s="7"/>
      <c r="F18" s="7"/>
      <c r="G18" s="7"/>
      <c r="H18" s="7"/>
      <c r="I18" s="7"/>
      <c r="J18" s="7"/>
      <c r="K18" s="7"/>
      <c r="L18" s="7"/>
      <c r="M18" s="7"/>
      <c r="N18" s="7"/>
      <c r="O18" s="7"/>
      <c r="P18" s="7"/>
      <c r="Q18" s="7"/>
      <c r="R18" s="7"/>
      <c r="S18" s="7"/>
      <c r="X18" s="7"/>
      <c r="Y18" s="7"/>
      <c r="Z18" s="7"/>
    </row>
    <row r="19" spans="1:26" ht="21" customHeight="1" x14ac:dyDescent="0.25">
      <c r="A19" s="7"/>
      <c r="B19" s="41" t="str">
        <f>IF(C15&gt;C17,"Portfolio did better compared to stock market by", "Portfolio did Worse compared to stock market by")</f>
        <v>Portfolio did better compared to stock market by</v>
      </c>
      <c r="C19" s="42">
        <f>ABS(C15-C17)</f>
        <v>2.82010680272144E-2</v>
      </c>
      <c r="F19" s="7"/>
      <c r="G19" s="7"/>
      <c r="H19" s="7"/>
      <c r="I19" s="7"/>
      <c r="J19" s="7"/>
      <c r="K19" s="7"/>
      <c r="L19" s="7"/>
      <c r="M19" s="7"/>
      <c r="N19" s="7"/>
      <c r="O19" s="7"/>
      <c r="P19" s="7"/>
      <c r="Q19" s="7"/>
      <c r="R19" s="7"/>
      <c r="S19" s="7"/>
      <c r="X19" s="7"/>
      <c r="Y19" s="7"/>
      <c r="Z19" s="7"/>
    </row>
    <row r="20" spans="1:26" x14ac:dyDescent="0.25">
      <c r="A20" s="7"/>
      <c r="B20" s="41"/>
      <c r="C20" s="42"/>
      <c r="F20" s="7"/>
      <c r="G20" s="7"/>
      <c r="H20" s="7"/>
      <c r="I20" s="7"/>
      <c r="J20" s="7"/>
      <c r="K20" s="7"/>
      <c r="L20" s="7"/>
      <c r="M20" s="7"/>
      <c r="N20" s="7"/>
      <c r="O20" s="7"/>
      <c r="P20" s="7"/>
      <c r="Q20" s="7"/>
      <c r="R20" s="7"/>
      <c r="S20" s="7"/>
      <c r="T20" s="7"/>
      <c r="U20" s="7"/>
      <c r="V20" s="7"/>
      <c r="W20" s="7"/>
      <c r="X20" s="7"/>
      <c r="Y20" s="7"/>
      <c r="Z20" s="7"/>
    </row>
    <row r="21" spans="1:26" x14ac:dyDescent="0.25">
      <c r="A21" s="7"/>
      <c r="F21" s="7"/>
      <c r="G21" s="7"/>
      <c r="H21" s="7"/>
      <c r="I21" s="7"/>
      <c r="J21" s="7"/>
      <c r="K21" s="7"/>
      <c r="L21" s="7"/>
      <c r="M21" s="7"/>
      <c r="N21" s="7"/>
      <c r="O21" s="7"/>
      <c r="P21" s="7"/>
      <c r="Q21" s="7"/>
      <c r="R21" s="7"/>
      <c r="S21" s="7"/>
      <c r="T21" s="7"/>
      <c r="U21" s="7"/>
      <c r="V21" s="7"/>
      <c r="W21" s="7"/>
      <c r="X21" s="7"/>
      <c r="Y21" s="7"/>
      <c r="Z21" s="7"/>
    </row>
    <row r="22" spans="1:26" x14ac:dyDescent="0.25">
      <c r="A22" s="7"/>
      <c r="F22" s="7"/>
      <c r="G22" s="7"/>
      <c r="H22" s="7"/>
      <c r="I22" s="7"/>
      <c r="J22" s="7"/>
      <c r="K22" s="7"/>
      <c r="L22" s="7"/>
      <c r="M22" s="7"/>
      <c r="N22" s="7"/>
      <c r="O22" s="7"/>
      <c r="P22" s="7"/>
      <c r="Q22" s="7"/>
      <c r="R22" s="7"/>
      <c r="S22" s="7"/>
      <c r="T22" s="7"/>
      <c r="U22" s="7"/>
      <c r="V22" s="7"/>
      <c r="W22" s="7"/>
      <c r="X22" s="7"/>
      <c r="Y22" s="7"/>
      <c r="Z22" s="7"/>
    </row>
    <row r="23" spans="1:26" x14ac:dyDescent="0.25">
      <c r="A23" s="7"/>
      <c r="F23" s="7"/>
      <c r="G23" s="7"/>
      <c r="H23" s="7"/>
      <c r="I23" s="7"/>
      <c r="J23" s="7"/>
      <c r="K23" s="7"/>
      <c r="L23" s="7"/>
      <c r="M23" s="7"/>
      <c r="N23" s="7"/>
      <c r="O23" s="7"/>
      <c r="P23" s="7"/>
      <c r="Q23" s="7"/>
      <c r="R23" s="7"/>
      <c r="S23" s="7"/>
      <c r="T23" s="7"/>
      <c r="U23" s="7"/>
      <c r="V23" s="7"/>
      <c r="W23" s="7"/>
      <c r="X23" s="7"/>
      <c r="Y23" s="7"/>
      <c r="Z23" s="7"/>
    </row>
    <row r="24" spans="1:26" x14ac:dyDescent="0.25">
      <c r="A24" s="7"/>
      <c r="F24" s="7"/>
      <c r="G24" s="7"/>
      <c r="H24" s="7"/>
      <c r="I24" s="7"/>
      <c r="J24" s="7"/>
      <c r="K24" s="7"/>
      <c r="L24" s="7"/>
      <c r="M24" s="7"/>
      <c r="N24" s="7"/>
      <c r="O24" s="7"/>
      <c r="P24" s="7"/>
      <c r="Q24" s="7"/>
      <c r="R24" s="7"/>
      <c r="S24" s="7"/>
      <c r="T24" s="7"/>
      <c r="U24" s="7"/>
      <c r="V24" s="7"/>
      <c r="W24" s="7"/>
      <c r="X24" s="7"/>
      <c r="Y24" s="7"/>
      <c r="Z24" s="7"/>
    </row>
    <row r="25" spans="1:26" x14ac:dyDescent="0.25">
      <c r="A25" s="7"/>
      <c r="F25" s="7"/>
      <c r="G25" s="7"/>
      <c r="H25" s="7"/>
      <c r="I25" s="7"/>
      <c r="J25" s="7"/>
      <c r="K25" s="7"/>
      <c r="L25" s="7"/>
      <c r="M25" s="7"/>
      <c r="N25" s="7"/>
      <c r="O25" s="7"/>
      <c r="P25" s="7"/>
      <c r="Q25" s="7"/>
      <c r="R25" s="7"/>
      <c r="S25" s="7"/>
      <c r="T25" s="7"/>
      <c r="U25" s="7"/>
      <c r="V25" s="7"/>
      <c r="W25" s="7"/>
      <c r="X25" s="7"/>
      <c r="Y25" s="7"/>
      <c r="Z25" s="7"/>
    </row>
    <row r="26" spans="1:26" x14ac:dyDescent="0.25">
      <c r="A26" s="7"/>
      <c r="F26" s="7"/>
      <c r="G26" s="7"/>
      <c r="H26" s="7"/>
      <c r="I26" s="7"/>
      <c r="J26" s="7"/>
      <c r="K26" s="7"/>
      <c r="L26" s="7"/>
      <c r="M26" s="7"/>
      <c r="N26" s="7"/>
      <c r="O26" s="7"/>
      <c r="P26" s="7"/>
      <c r="Q26" s="7"/>
      <c r="R26" s="7"/>
      <c r="S26" s="7"/>
      <c r="T26" s="7"/>
      <c r="U26" s="7"/>
      <c r="V26" s="7"/>
      <c r="W26" s="7"/>
      <c r="X26" s="7"/>
      <c r="Y26" s="7"/>
      <c r="Z26" s="7"/>
    </row>
    <row r="27" spans="1:26" x14ac:dyDescent="0.25">
      <c r="A27" s="7"/>
      <c r="F27" s="7"/>
      <c r="G27" s="7"/>
      <c r="H27" s="7"/>
      <c r="I27" s="7"/>
      <c r="J27" s="7"/>
      <c r="K27" s="7"/>
      <c r="L27" s="7"/>
      <c r="M27" s="7"/>
      <c r="N27" s="7"/>
      <c r="O27" s="7"/>
      <c r="P27" s="7"/>
      <c r="Q27" s="7"/>
      <c r="R27" s="7"/>
      <c r="S27" s="7"/>
      <c r="T27" s="7"/>
      <c r="U27" s="7"/>
      <c r="V27" s="7"/>
      <c r="W27" s="7"/>
      <c r="X27" s="7"/>
      <c r="Y27" s="7"/>
      <c r="Z27" s="7"/>
    </row>
    <row r="28" spans="1:26" x14ac:dyDescent="0.25">
      <c r="A28" s="7"/>
      <c r="F28" s="7"/>
      <c r="G28" s="7"/>
      <c r="H28" s="7"/>
      <c r="I28" s="7"/>
      <c r="J28" s="7"/>
      <c r="K28" s="7"/>
      <c r="L28" s="7"/>
      <c r="M28" s="7"/>
      <c r="N28" s="7"/>
      <c r="O28" s="7"/>
      <c r="P28" s="7"/>
      <c r="Q28" s="7"/>
      <c r="R28" s="7"/>
      <c r="S28" s="7"/>
      <c r="T28" s="7"/>
      <c r="U28" s="7"/>
      <c r="V28" s="7"/>
      <c r="W28" s="7"/>
      <c r="X28" s="7"/>
      <c r="Y28" s="7"/>
      <c r="Z28" s="7"/>
    </row>
    <row r="29" spans="1:26" x14ac:dyDescent="0.25">
      <c r="A29" s="7"/>
      <c r="F29" s="7"/>
      <c r="G29" s="7"/>
      <c r="H29" s="7"/>
      <c r="I29" s="7"/>
      <c r="J29" s="7"/>
      <c r="K29" s="7"/>
      <c r="L29" s="7"/>
      <c r="M29" s="7"/>
      <c r="N29" s="7"/>
      <c r="O29" s="7"/>
      <c r="P29" s="7"/>
      <c r="Q29" s="7"/>
      <c r="R29" s="7"/>
      <c r="S29" s="7"/>
      <c r="T29" s="7"/>
      <c r="U29" s="7"/>
      <c r="V29" s="7"/>
      <c r="W29" s="7"/>
      <c r="X29" s="7"/>
      <c r="Y29" s="7"/>
      <c r="Z29" s="7"/>
    </row>
    <row r="30" spans="1:26" x14ac:dyDescent="0.25">
      <c r="A30" s="7"/>
      <c r="F30" s="7"/>
      <c r="G30" s="7"/>
      <c r="H30" s="7"/>
      <c r="I30" s="7"/>
      <c r="J30" s="7"/>
      <c r="K30" s="7"/>
      <c r="L30" s="7"/>
      <c r="M30" s="7"/>
      <c r="N30" s="7"/>
      <c r="O30" s="7"/>
      <c r="P30" s="7"/>
      <c r="Q30" s="7"/>
      <c r="R30" s="7"/>
      <c r="S30" s="7"/>
      <c r="T30" s="7"/>
      <c r="U30" s="7"/>
      <c r="V30" s="7"/>
      <c r="W30" s="7"/>
      <c r="X30" s="7"/>
      <c r="Y30" s="7"/>
      <c r="Z30" s="7"/>
    </row>
    <row r="31" spans="1:26" x14ac:dyDescent="0.25">
      <c r="A31" s="7"/>
      <c r="F31" s="7"/>
      <c r="G31" s="7"/>
      <c r="H31" s="7"/>
      <c r="I31" s="7"/>
      <c r="J31" s="7"/>
      <c r="K31" s="7"/>
      <c r="L31" s="7"/>
      <c r="M31" s="7"/>
      <c r="N31" s="7"/>
      <c r="O31" s="7"/>
      <c r="P31" s="7"/>
      <c r="Q31" s="7"/>
      <c r="R31" s="7"/>
      <c r="S31" s="7"/>
      <c r="T31" s="7"/>
      <c r="U31" s="7"/>
      <c r="V31" s="7"/>
      <c r="W31" s="7"/>
      <c r="X31" s="7"/>
      <c r="Y31" s="7"/>
      <c r="Z31" s="7"/>
    </row>
    <row r="32" spans="1:26" x14ac:dyDescent="0.25">
      <c r="A32" s="7"/>
      <c r="F32" s="7"/>
      <c r="G32" s="7"/>
      <c r="H32" s="7"/>
      <c r="I32" s="7"/>
      <c r="J32" s="7"/>
      <c r="K32" s="7"/>
      <c r="L32" s="7"/>
      <c r="M32" s="7"/>
      <c r="N32" s="7"/>
      <c r="O32" s="7"/>
      <c r="P32" s="7"/>
      <c r="Q32" s="7"/>
      <c r="R32" s="7"/>
      <c r="S32" s="7"/>
      <c r="T32" s="7"/>
      <c r="U32" s="7"/>
      <c r="V32" s="7"/>
      <c r="W32" s="7"/>
      <c r="X32" s="7"/>
      <c r="Y32" s="7"/>
      <c r="Z32" s="7"/>
    </row>
    <row r="33" spans="1:26" x14ac:dyDescent="0.25">
      <c r="A33" s="7"/>
      <c r="F33" s="7"/>
      <c r="G33" s="7"/>
      <c r="H33" s="7"/>
      <c r="I33" s="7"/>
      <c r="J33" s="7"/>
      <c r="K33" s="7"/>
      <c r="L33" s="7"/>
      <c r="M33" s="7"/>
      <c r="N33" s="7"/>
      <c r="O33" s="7"/>
      <c r="P33" s="7"/>
      <c r="Q33" s="7"/>
      <c r="R33" s="7"/>
      <c r="S33" s="7"/>
      <c r="T33" s="7"/>
      <c r="U33" s="7"/>
      <c r="V33" s="7"/>
      <c r="W33" s="7"/>
      <c r="X33" s="7"/>
      <c r="Y33" s="7"/>
      <c r="Z33" s="7"/>
    </row>
    <row r="34" spans="1:26" x14ac:dyDescent="0.25">
      <c r="A34" s="7"/>
      <c r="F34" s="7"/>
      <c r="G34" s="7"/>
      <c r="H34" s="7"/>
      <c r="I34" s="7"/>
      <c r="J34" s="7"/>
      <c r="K34" s="7"/>
      <c r="L34" s="7"/>
      <c r="M34" s="7"/>
      <c r="N34" s="7"/>
      <c r="O34" s="7"/>
      <c r="P34" s="7"/>
      <c r="Q34" s="7"/>
      <c r="R34" s="7"/>
      <c r="S34" s="7"/>
      <c r="T34" s="7"/>
      <c r="U34" s="7"/>
      <c r="V34" s="7"/>
      <c r="W34" s="7"/>
      <c r="X34" s="7"/>
      <c r="Y34" s="7"/>
      <c r="Z34" s="7"/>
    </row>
    <row r="35" spans="1:26" x14ac:dyDescent="0.25">
      <c r="A35" s="7"/>
      <c r="F35" s="7"/>
      <c r="G35" s="7"/>
      <c r="H35" s="7"/>
      <c r="I35" s="7"/>
      <c r="J35" s="7"/>
      <c r="K35" s="7"/>
      <c r="L35" s="7"/>
      <c r="M35" s="7"/>
      <c r="N35" s="7"/>
      <c r="O35" s="7"/>
      <c r="P35" s="7"/>
      <c r="Q35" s="7"/>
      <c r="R35" s="7"/>
      <c r="S35" s="7"/>
      <c r="T35" s="7"/>
      <c r="U35" s="7"/>
      <c r="V35" s="7"/>
      <c r="W35" s="7"/>
      <c r="X35" s="7"/>
      <c r="Y35" s="7"/>
      <c r="Z35" s="7"/>
    </row>
    <row r="36" spans="1:26" x14ac:dyDescent="0.25">
      <c r="A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sheetData>
  <mergeCells count="10">
    <mergeCell ref="B19:B20"/>
    <mergeCell ref="C19:C20"/>
    <mergeCell ref="K2:K3"/>
    <mergeCell ref="M2:M3"/>
    <mergeCell ref="B5:C5"/>
    <mergeCell ref="A1:C3"/>
    <mergeCell ref="F2:F3"/>
    <mergeCell ref="E2:E3"/>
    <mergeCell ref="H2:H3"/>
    <mergeCell ref="I2:I3"/>
  </mergeCells>
  <pageMargins left="0.3" right="0.3" top="0.75" bottom="0.75" header="0.3" footer="0.3"/>
  <pageSetup paperSize="3" scale="9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Stocks Overview</vt:lpstr>
      <vt:lpstr>portfolio</vt:lpstr>
      <vt:lpstr>top 10 industries</vt:lpstr>
      <vt:lpstr>Stocks history</vt:lpstr>
      <vt:lpstr>average 2021-2022 stock average</vt:lpstr>
      <vt:lpstr>2021-2021 change</vt:lpstr>
      <vt:lpstr>cost and value of stocks owned</vt:lpstr>
      <vt:lpstr>Dashboard</vt:lpstr>
      <vt:lpstr>Dashboard!Print_Area</vt:lpstr>
      <vt:lpstr>'top 10 industries'!Print_Area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lopez</dc:creator>
  <cp:lastModifiedBy>luis lopez</cp:lastModifiedBy>
  <cp:lastPrinted>2022-12-08T03:20:06Z</cp:lastPrinted>
  <dcterms:created xsi:type="dcterms:W3CDTF">2022-12-01T05:16:54Z</dcterms:created>
  <dcterms:modified xsi:type="dcterms:W3CDTF">2022-12-08T03:20:17Z</dcterms:modified>
</cp:coreProperties>
</file>