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 Luilquer\Documents\UFSC\Turmas\Turmas 03\Cálculo Numérico Em Computadores\Semanas\Semana 13\Trabalho\"/>
    </mc:Choice>
  </mc:AlternateContent>
  <xr:revisionPtr revIDLastSave="0" documentId="13_ncr:1_{0C6BBDD1-1BFD-4B8B-AFB7-6C0F8E81CAF2}" xr6:coauthVersionLast="47" xr6:coauthVersionMax="47" xr10:uidLastSave="{00000000-0000-0000-0000-000000000000}"/>
  <bookViews>
    <workbookView xWindow="29985" yWindow="2280" windowWidth="17280" windowHeight="11805" xr2:uid="{00000000-000D-0000-FFFF-FFFF00000000}"/>
  </bookViews>
  <sheets>
    <sheet name="Questão 1" sheetId="1" r:id="rId1"/>
    <sheet name="Questão 2" sheetId="2" r:id="rId2"/>
    <sheet name="Questão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2" l="1"/>
  <c r="B63" i="2"/>
  <c r="L13" i="1" a="1"/>
  <c r="L13" i="1" s="1"/>
  <c r="E45" i="1"/>
  <c r="D45" i="1"/>
  <c r="H13" i="1"/>
  <c r="I13" i="1" a="1"/>
  <c r="I14" i="1" s="1"/>
  <c r="I13" i="1"/>
  <c r="H15" i="1"/>
  <c r="H14" i="1"/>
  <c r="L15" i="1" l="1"/>
  <c r="L14" i="1"/>
  <c r="I15" i="1"/>
  <c r="B46" i="1" l="1"/>
  <c r="B45" i="1"/>
  <c r="C45" i="1"/>
  <c r="D46" i="1"/>
  <c r="C23" i="1"/>
  <c r="C22" i="1"/>
  <c r="E22" i="1" s="1"/>
  <c r="C21" i="1"/>
  <c r="D23" i="1"/>
  <c r="D22" i="1"/>
  <c r="D21" i="1"/>
  <c r="E21" i="1" l="1"/>
  <c r="C46" i="1"/>
  <c r="B47" i="1" s="1"/>
  <c r="G45" i="1"/>
  <c r="G46" i="1"/>
  <c r="E23" i="1"/>
  <c r="F45" i="1"/>
  <c r="C24" i="2"/>
  <c r="D57" i="2"/>
  <c r="D58" i="2"/>
  <c r="D56" i="2"/>
  <c r="C57" i="2"/>
  <c r="C58" i="2"/>
  <c r="B57" i="2"/>
  <c r="B58" i="2"/>
  <c r="B56" i="2"/>
  <c r="D52" i="2"/>
  <c r="D53" i="2"/>
  <c r="D51" i="2"/>
  <c r="C53" i="2"/>
  <c r="C52" i="2"/>
  <c r="C51" i="2"/>
  <c r="B53" i="2"/>
  <c r="B51" i="2"/>
  <c r="D47" i="2"/>
  <c r="D48" i="2"/>
  <c r="D46" i="2"/>
  <c r="C48" i="2"/>
  <c r="C47" i="2"/>
  <c r="C46" i="2"/>
  <c r="G47" i="2" s="1"/>
  <c r="B62" i="2" s="1"/>
  <c r="B47" i="2"/>
  <c r="B48" i="2"/>
  <c r="B46" i="2"/>
  <c r="B43" i="2"/>
  <c r="C33" i="2"/>
  <c r="A33" i="2"/>
  <c r="G35" i="2"/>
  <c r="G41" i="2" s="1"/>
  <c r="E35" i="2"/>
  <c r="D41" i="2" s="1"/>
  <c r="C35" i="2"/>
  <c r="C41" i="2" s="1"/>
  <c r="A35" i="2"/>
  <c r="B41" i="2" s="1"/>
  <c r="G34" i="2"/>
  <c r="G40" i="2" s="1"/>
  <c r="E34" i="2"/>
  <c r="D40" i="2" s="1"/>
  <c r="C34" i="2"/>
  <c r="C40" i="2" s="1"/>
  <c r="A34" i="2"/>
  <c r="B40" i="2" s="1"/>
  <c r="B52" i="2" s="1"/>
  <c r="G52" i="2" s="1"/>
  <c r="G53" i="2" s="1"/>
  <c r="D62" i="2" s="1"/>
  <c r="G33" i="2"/>
  <c r="G39" i="2" s="1"/>
  <c r="E33" i="2"/>
  <c r="D39" i="2" s="1"/>
  <c r="C39" i="2"/>
  <c r="C56" i="2" s="1"/>
  <c r="G57" i="2" s="1"/>
  <c r="G58" i="2" s="1"/>
  <c r="G62" i="2" s="1"/>
  <c r="B39" i="2"/>
  <c r="C30" i="2"/>
  <c r="C29" i="2"/>
  <c r="C28" i="2"/>
  <c r="C27" i="2"/>
  <c r="C26" i="2"/>
  <c r="C25" i="2"/>
  <c r="H20" i="2"/>
  <c r="B20" i="2"/>
  <c r="H19" i="2"/>
  <c r="B19" i="2"/>
  <c r="H18" i="2"/>
  <c r="B18" i="2"/>
  <c r="H17" i="2"/>
  <c r="B17" i="2"/>
  <c r="H16" i="2"/>
  <c r="B16" i="2"/>
  <c r="C20" i="2"/>
  <c r="D20" i="2"/>
  <c r="E20" i="2"/>
  <c r="F20" i="2"/>
  <c r="G20" i="2"/>
  <c r="C19" i="2"/>
  <c r="D19" i="2"/>
  <c r="E19" i="2"/>
  <c r="F19" i="2"/>
  <c r="G19" i="2"/>
  <c r="C18" i="2"/>
  <c r="D18" i="2"/>
  <c r="E18" i="2"/>
  <c r="F18" i="2"/>
  <c r="G18" i="2"/>
  <c r="C17" i="2"/>
  <c r="D17" i="2"/>
  <c r="E17" i="2"/>
  <c r="F17" i="2"/>
  <c r="G17" i="2"/>
  <c r="C16" i="2"/>
  <c r="D16" i="2"/>
  <c r="E16" i="2"/>
  <c r="F16" i="2"/>
  <c r="G16" i="2"/>
  <c r="D47" i="1" l="1"/>
  <c r="G47" i="1" s="1"/>
  <c r="F46" i="1"/>
  <c r="H46" i="1" s="1"/>
  <c r="E46" i="1"/>
  <c r="C47" i="1"/>
  <c r="D48" i="1" s="1"/>
  <c r="H45" i="1"/>
  <c r="E47" i="1"/>
  <c r="F69" i="2"/>
  <c r="F70" i="2" s="1"/>
  <c r="F71" i="2" s="1"/>
  <c r="B69" i="2"/>
  <c r="B70" i="2" s="1"/>
  <c r="B71" i="2" s="1"/>
  <c r="C69" i="2"/>
  <c r="C70" i="2" s="1"/>
  <c r="C71" i="2" s="1"/>
  <c r="G69" i="2"/>
  <c r="G70" i="2" s="1"/>
  <c r="G71" i="2" s="1"/>
  <c r="E69" i="2"/>
  <c r="E70" i="2" s="1"/>
  <c r="E71" i="2" s="1"/>
  <c r="D69" i="2"/>
  <c r="D70" i="2" s="1"/>
  <c r="D71" i="2" s="1"/>
  <c r="H69" i="2"/>
  <c r="H70" i="2" s="1"/>
  <c r="H71" i="2" s="1"/>
  <c r="C48" i="1" l="1"/>
  <c r="F48" i="1" s="1"/>
  <c r="G48" i="1"/>
  <c r="B48" i="1"/>
  <c r="F47" i="1"/>
  <c r="H47" i="1" s="1"/>
  <c r="C49" i="1"/>
  <c r="E73" i="2"/>
  <c r="F49" i="1" l="1"/>
  <c r="B49" i="1"/>
  <c r="D49" i="1"/>
  <c r="G49" i="1" s="1"/>
  <c r="E49" i="1"/>
  <c r="H49" i="1" s="1"/>
  <c r="E48" i="1"/>
  <c r="H48" i="1" s="1"/>
  <c r="J36" i="3"/>
  <c r="N36" i="3" s="1"/>
  <c r="L36" i="3"/>
  <c r="M34" i="3"/>
  <c r="J26" i="3"/>
  <c r="K26" i="3" s="1"/>
  <c r="M26" i="3" s="1"/>
  <c r="J27" i="3"/>
  <c r="K27" i="3" s="1"/>
  <c r="M27" i="3" s="1"/>
  <c r="J25" i="3"/>
  <c r="K25" i="3" s="1"/>
  <c r="M25" i="3" s="1"/>
  <c r="K24" i="3"/>
  <c r="M24" i="3" s="1"/>
  <c r="J24" i="3"/>
  <c r="K23" i="3"/>
  <c r="M23" i="3" s="1"/>
  <c r="J16" i="3"/>
  <c r="B36" i="3"/>
  <c r="F36" i="3" s="1"/>
  <c r="D36" i="3"/>
  <c r="E34" i="3"/>
  <c r="B33" i="3"/>
  <c r="C33" i="3"/>
  <c r="E33" i="3"/>
  <c r="B31" i="3"/>
  <c r="C31" i="3"/>
  <c r="E31" i="3"/>
  <c r="B32" i="3"/>
  <c r="C32" i="3" s="1"/>
  <c r="E32" i="3" s="1"/>
  <c r="B25" i="3"/>
  <c r="C25" i="3" s="1"/>
  <c r="E25" i="3" s="1"/>
  <c r="B26" i="3"/>
  <c r="C26" i="3" s="1"/>
  <c r="E26" i="3" s="1"/>
  <c r="C24" i="3"/>
  <c r="E24" i="3" s="1"/>
  <c r="B24" i="3"/>
  <c r="C23" i="3"/>
  <c r="B16" i="3"/>
  <c r="B23" i="3"/>
  <c r="J28" i="3" l="1"/>
  <c r="B27" i="3"/>
  <c r="E23" i="3"/>
  <c r="K28" i="3" l="1"/>
  <c r="M28" i="3" s="1"/>
  <c r="J29" i="3"/>
  <c r="C27" i="3"/>
  <c r="E27" i="3" s="1"/>
  <c r="B28" i="3"/>
  <c r="J30" i="3" l="1"/>
  <c r="K29" i="3"/>
  <c r="M29" i="3" s="1"/>
  <c r="B29" i="3"/>
  <c r="C28" i="3"/>
  <c r="E28" i="3" s="1"/>
  <c r="J31" i="3" l="1"/>
  <c r="K30" i="3"/>
  <c r="M30" i="3" s="1"/>
  <c r="B30" i="3"/>
  <c r="C30" i="3" s="1"/>
  <c r="E30" i="3" s="1"/>
  <c r="C29" i="3"/>
  <c r="E29" i="3" s="1"/>
  <c r="K31" i="3" l="1"/>
  <c r="M31" i="3" s="1"/>
  <c r="J32" i="3"/>
  <c r="K32" i="3" l="1"/>
  <c r="M32" i="3" s="1"/>
  <c r="J33" i="3"/>
  <c r="K33" i="3" s="1"/>
  <c r="M33" i="3" s="1"/>
</calcChain>
</file>

<file path=xl/sharedStrings.xml><?xml version="1.0" encoding="utf-8"?>
<sst xmlns="http://schemas.openxmlformats.org/spreadsheetml/2006/main" count="144" uniqueCount="108">
  <si>
    <t>Questão 3 (2,5 pontos):</t>
  </si>
  <si>
    <t>Calcular uma aproximação com 4 casas decimais com arredondamento para</t>
  </si>
  <si>
    <t>usando regra dos trapézios e a regra de Simpson com n = 10.</t>
  </si>
  <si>
    <t xml:space="preserve">Regra dos Trapézios </t>
  </si>
  <si>
    <t>a) Número de intervalos</t>
  </si>
  <si>
    <t>n=</t>
  </si>
  <si>
    <t>b) Tamanho do intervalo</t>
  </si>
  <si>
    <t>a=</t>
  </si>
  <si>
    <t>b=</t>
  </si>
  <si>
    <t>h=</t>
  </si>
  <si>
    <t>c) Iterações</t>
  </si>
  <si>
    <t>i</t>
  </si>
  <si>
    <t>xi'</t>
  </si>
  <si>
    <t>f(xi')</t>
  </si>
  <si>
    <t>ci</t>
  </si>
  <si>
    <t>ci*f(xi')</t>
  </si>
  <si>
    <t>Soma</t>
  </si>
  <si>
    <t>*</t>
  </si>
  <si>
    <t>=</t>
  </si>
  <si>
    <t>T(h10)=</t>
  </si>
  <si>
    <t xml:space="preserve">Regra de Simpson </t>
  </si>
  <si>
    <t>S(h10)=</t>
  </si>
  <si>
    <t>Carlos Luilquer Almeida Santos: 20150465</t>
  </si>
  <si>
    <t>Questão 2 (2,5 pontos):</t>
  </si>
  <si>
    <t>Ajustar os pontos da tabela abaixo à equação φ(x) = α1 + α2x + α3x 2 utilizando Método</t>
  </si>
  <si>
    <t>dos Quadrados Mínimos e fazendo ajuste polinomial.</t>
  </si>
  <si>
    <t>Calcular a soma dos quadrados dos resíduos e valor da função φ no ponto x=4.</t>
  </si>
  <si>
    <t>Os resultados devem ser apresentadas nas tabelas no formato apresentado a seguir com</t>
  </si>
  <si>
    <t>4 decimais.</t>
  </si>
  <si>
    <t>xi</t>
  </si>
  <si>
    <t>f(xi)</t>
  </si>
  <si>
    <t>xi^2</t>
  </si>
  <si>
    <t>xi^3</t>
  </si>
  <si>
    <t>xi^4</t>
  </si>
  <si>
    <t>f(xi)*xi</t>
  </si>
  <si>
    <t>f(xi)*xi^2</t>
  </si>
  <si>
    <t>a) Dados para construir a matriz</t>
  </si>
  <si>
    <t>m=</t>
  </si>
  <si>
    <t>Sum xi=</t>
  </si>
  <si>
    <t>Sum xi^2=</t>
  </si>
  <si>
    <t>Sum xi^3=</t>
  </si>
  <si>
    <t>Sum xi^4=</t>
  </si>
  <si>
    <t>Sum f(xi)=</t>
  </si>
  <si>
    <t>Sum xi*f(xi)=</t>
  </si>
  <si>
    <t>Sum xi^2*f(xi)=</t>
  </si>
  <si>
    <t>b) Resolução do sistema</t>
  </si>
  <si>
    <t>a1 +</t>
  </si>
  <si>
    <t>a2 +</t>
  </si>
  <si>
    <t>a3 =</t>
  </si>
  <si>
    <t>A</t>
  </si>
  <si>
    <t>Y</t>
  </si>
  <si>
    <t>DetA =</t>
  </si>
  <si>
    <t>D_a1</t>
  </si>
  <si>
    <t>Det_a1=</t>
  </si>
  <si>
    <t>a1=</t>
  </si>
  <si>
    <t>D_a2</t>
  </si>
  <si>
    <t>Det_a2=</t>
  </si>
  <si>
    <t>a2=</t>
  </si>
  <si>
    <t>D_a3</t>
  </si>
  <si>
    <t>Det_a3=</t>
  </si>
  <si>
    <t>a3=</t>
  </si>
  <si>
    <t xml:space="preserve">1) A melhor função que passa pelos pontos </t>
  </si>
  <si>
    <t>φ (x) =</t>
  </si>
  <si>
    <t>+</t>
  </si>
  <si>
    <t>x</t>
  </si>
  <si>
    <t>x^2</t>
  </si>
  <si>
    <t xml:space="preserve">2) Os valores de fi(x) e os respectivos resíduos </t>
  </si>
  <si>
    <t xml:space="preserve">φ (x) </t>
  </si>
  <si>
    <t>r(xi)</t>
  </si>
  <si>
    <t>r^2(xi)</t>
  </si>
  <si>
    <t>Soma dos quadrados dos resíduos:</t>
  </si>
  <si>
    <t>Questão 1 (2,5 pontos):</t>
  </si>
  <si>
    <t>Resolver por Gauss-Jacobi com 4 decimais e erro menor ou</t>
  </si>
  <si>
    <t>igual a 0,05 o sistema abaixo:</t>
  </si>
  <si>
    <t>B</t>
  </si>
  <si>
    <t>1º passo</t>
  </si>
  <si>
    <t>Verificação da convergencia</t>
  </si>
  <si>
    <t>Valores absolutos</t>
  </si>
  <si>
    <t>|a_ii|</t>
  </si>
  <si>
    <t>soma</t>
  </si>
  <si>
    <t>Linha 1: a11</t>
  </si>
  <si>
    <t>Linha 2: a22</t>
  </si>
  <si>
    <t>Linha 3: a33</t>
  </si>
  <si>
    <t>2º passo</t>
  </si>
  <si>
    <t xml:space="preserve">Isolamento das incognitas </t>
  </si>
  <si>
    <t>x1=</t>
  </si>
  <si>
    <t>x2=</t>
  </si>
  <si>
    <t>x3=</t>
  </si>
  <si>
    <t>3º passo</t>
  </si>
  <si>
    <t>Atribuição inicial</t>
  </si>
  <si>
    <t>x1</t>
  </si>
  <si>
    <t>x2</t>
  </si>
  <si>
    <t>x3</t>
  </si>
  <si>
    <t>4º passo</t>
  </si>
  <si>
    <t>Iterações</t>
  </si>
  <si>
    <t>erro</t>
  </si>
  <si>
    <t>N</t>
  </si>
  <si>
    <t>er_x1</t>
  </si>
  <si>
    <t>er_x2</t>
  </si>
  <si>
    <t>er_x3</t>
  </si>
  <si>
    <t>Teste</t>
  </si>
  <si>
    <t>=1/10(5-(-2*x2-1*x3))</t>
  </si>
  <si>
    <t>=1/12(3-(1*x1+5*x3))</t>
  </si>
  <si>
    <t>=1/10(10-(1*x1+5*x2))</t>
  </si>
  <si>
    <t>Verificação GJ</t>
  </si>
  <si>
    <t>b'</t>
  </si>
  <si>
    <t>Programa (Python)</t>
  </si>
  <si>
    <t>φ (4)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</si>
</sst>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212121"/>
      <name val="Times New Roman"/>
      <family val="1"/>
    </font>
    <font>
      <b/>
      <sz val="12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1" fillId="4" borderId="1" xfId="0" applyNumberFormat="1" applyFont="1" applyFill="1" applyBorder="1"/>
    <xf numFmtId="165" fontId="1" fillId="0" borderId="1" xfId="0" applyNumberFormat="1" applyFont="1" applyBorder="1"/>
    <xf numFmtId="0" fontId="1" fillId="8" borderId="1" xfId="0" applyFont="1" applyFill="1" applyBorder="1"/>
    <xf numFmtId="164" fontId="1" fillId="0" borderId="1" xfId="0" applyNumberFormat="1" applyFont="1" applyBorder="1"/>
    <xf numFmtId="0" fontId="1" fillId="0" borderId="1" xfId="0" applyFont="1" applyFill="1" applyBorder="1"/>
    <xf numFmtId="164" fontId="1" fillId="5" borderId="1" xfId="0" applyNumberFormat="1" applyFont="1" applyFill="1" applyBorder="1"/>
    <xf numFmtId="0" fontId="1" fillId="7" borderId="0" xfId="0" applyFont="1" applyFill="1"/>
    <xf numFmtId="165" fontId="1" fillId="7" borderId="0" xfId="0" applyNumberFormat="1" applyFont="1" applyFill="1"/>
    <xf numFmtId="0" fontId="1" fillId="6" borderId="0" xfId="0" applyFont="1" applyFill="1" applyAlignment="1">
      <alignment horizontal="center" vertical="center"/>
    </xf>
    <xf numFmtId="165" fontId="1" fillId="6" borderId="0" xfId="0" applyNumberFormat="1" applyFont="1" applyFill="1" applyAlignment="1">
      <alignment horizontal="center" vertical="center"/>
    </xf>
    <xf numFmtId="0" fontId="1" fillId="6" borderId="0" xfId="0" quotePrefix="1" applyFont="1" applyFill="1" applyAlignment="1">
      <alignment horizontal="center" vertical="center"/>
    </xf>
    <xf numFmtId="165" fontId="4" fillId="6" borderId="0" xfId="0" applyNumberFormat="1" applyFont="1" applyFill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4" borderId="0" xfId="0" applyFont="1" applyFill="1"/>
    <xf numFmtId="165" fontId="1" fillId="4" borderId="1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165" fontId="1" fillId="0" borderId="1" xfId="0" applyNumberFormat="1" applyFont="1" applyBorder="1" applyAlignment="1">
      <alignment horizontal="center" vertical="center"/>
    </xf>
    <xf numFmtId="164" fontId="3" fillId="3" borderId="0" xfId="0" applyNumberFormat="1" applyFont="1" applyFill="1"/>
    <xf numFmtId="164" fontId="3" fillId="3" borderId="0" xfId="0" applyNumberFormat="1" applyFont="1" applyFill="1" applyAlignment="1">
      <alignment horizontal="center" vertical="center"/>
    </xf>
    <xf numFmtId="164" fontId="1" fillId="3" borderId="1" xfId="0" applyNumberFormat="1" applyFont="1" applyFill="1" applyBorder="1"/>
    <xf numFmtId="0" fontId="2" fillId="6" borderId="1" xfId="0" applyFont="1" applyFill="1" applyBorder="1"/>
    <xf numFmtId="0" fontId="2" fillId="8" borderId="0" xfId="0" applyFont="1" applyFill="1"/>
    <xf numFmtId="0" fontId="2" fillId="0" borderId="1" xfId="0" applyFont="1" applyBorder="1"/>
    <xf numFmtId="0" fontId="2" fillId="0" borderId="0" xfId="0" quotePrefix="1" applyFont="1"/>
    <xf numFmtId="0" fontId="7" fillId="6" borderId="0" xfId="0" applyFont="1" applyFill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1" fillId="11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8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5" fontId="3" fillId="4" borderId="1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0" fontId="6" fillId="8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'Questão 2'!$A$68</c:f>
              <c:strCache>
                <c:ptCount val="1"/>
                <c:pt idx="0">
                  <c:v>f(xi)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'Questão 2'!$B$67:$H$67</c:f>
              <c:numCache>
                <c:formatCode>0.0000</c:formatCode>
                <c:ptCount val="7"/>
                <c:pt idx="0">
                  <c:v>-3</c:v>
                </c:pt>
                <c:pt idx="1">
                  <c:v>-1.7</c:v>
                </c:pt>
                <c:pt idx="2">
                  <c:v>-0.5</c:v>
                </c:pt>
                <c:pt idx="3">
                  <c:v>1</c:v>
                </c:pt>
                <c:pt idx="4">
                  <c:v>2.2999999999999998</c:v>
                </c:pt>
                <c:pt idx="5">
                  <c:v>3.1</c:v>
                </c:pt>
                <c:pt idx="6">
                  <c:v>5.0999999999999996</c:v>
                </c:pt>
              </c:numCache>
            </c:numRef>
          </c:xVal>
          <c:yVal>
            <c:numRef>
              <c:f>'Questão 2'!$B$68:$H$68</c:f>
              <c:numCache>
                <c:formatCode>0.0000</c:formatCode>
                <c:ptCount val="7"/>
                <c:pt idx="0">
                  <c:v>-35</c:v>
                </c:pt>
                <c:pt idx="1">
                  <c:v>-20.5</c:v>
                </c:pt>
                <c:pt idx="2">
                  <c:v>-5.7</c:v>
                </c:pt>
                <c:pt idx="3">
                  <c:v>7.6</c:v>
                </c:pt>
                <c:pt idx="4">
                  <c:v>16.8</c:v>
                </c:pt>
                <c:pt idx="5">
                  <c:v>21.4</c:v>
                </c:pt>
                <c:pt idx="6">
                  <c:v>27.4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F1-40CC-928D-24EB6DEA61EE}"/>
            </c:ext>
          </c:extLst>
        </c:ser>
        <c:ser>
          <c:idx val="1"/>
          <c:order val="1"/>
          <c:tx>
            <c:strRef>
              <c:f>'Questão 2'!$A$69</c:f>
              <c:strCache>
                <c:ptCount val="1"/>
                <c:pt idx="0">
                  <c:v>φ (x)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'Questão 2'!$B$67:$H$67</c:f>
              <c:numCache>
                <c:formatCode>0.0000</c:formatCode>
                <c:ptCount val="7"/>
                <c:pt idx="0">
                  <c:v>-3</c:v>
                </c:pt>
                <c:pt idx="1">
                  <c:v>-1.7</c:v>
                </c:pt>
                <c:pt idx="2">
                  <c:v>-0.5</c:v>
                </c:pt>
                <c:pt idx="3">
                  <c:v>1</c:v>
                </c:pt>
                <c:pt idx="4">
                  <c:v>2.2999999999999998</c:v>
                </c:pt>
                <c:pt idx="5">
                  <c:v>3.1</c:v>
                </c:pt>
                <c:pt idx="6">
                  <c:v>5.0999999999999996</c:v>
                </c:pt>
              </c:numCache>
            </c:numRef>
          </c:xVal>
          <c:yVal>
            <c:numRef>
              <c:f>'Questão 2'!$B$69:$H$69</c:f>
              <c:numCache>
                <c:formatCode>0.0000</c:formatCode>
                <c:ptCount val="7"/>
                <c:pt idx="0">
                  <c:v>-35.787892752284073</c:v>
                </c:pt>
                <c:pt idx="1">
                  <c:v>-19.131575883668113</c:v>
                </c:pt>
                <c:pt idx="2">
                  <c:v>-5.9498973267278332</c:v>
                </c:pt>
                <c:pt idx="3">
                  <c:v>7.5661335927339293</c:v>
                </c:pt>
                <c:pt idx="4">
                  <c:v>16.618722145838451</c:v>
                </c:pt>
                <c:pt idx="5">
                  <c:v>20.961251296781697</c:v>
                </c:pt>
                <c:pt idx="6">
                  <c:v>27.723258927325961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F1-40CC-928D-24EB6DEA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512511"/>
        <c:axId val="1799498367"/>
      </c:scatterChart>
      <c:valAx>
        <c:axId val="179951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9498367"/>
        <c:crosses val="autoZero"/>
        <c:crossBetween val="midCat"/>
      </c:valAx>
      <c:valAx>
        <c:axId val="17994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951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21020</xdr:colOff>
      <xdr:row>5</xdr:row>
      <xdr:rowOff>47296</xdr:rowOff>
    </xdr:from>
    <xdr:to>
      <xdr:col>2</xdr:col>
      <xdr:colOff>437021</xdr:colOff>
      <xdr:row>9</xdr:row>
      <xdr:rowOff>191617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3B0412-A2F7-4263-B4C5-B038FBBE2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20" y="1051034"/>
          <a:ext cx="1800476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6559</xdr:colOff>
      <xdr:row>17</xdr:row>
      <xdr:rowOff>63062</xdr:rowOff>
    </xdr:from>
    <xdr:to>
      <xdr:col>2</xdr:col>
      <xdr:colOff>54723</xdr:colOff>
      <xdr:row>19</xdr:row>
      <xdr:rowOff>41347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110FA-079C-4339-8BF1-5FD5EE095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159" y="3463159"/>
          <a:ext cx="815419" cy="377678"/>
        </a:xfrm>
        <a:prstGeom prst="rect">
          <a:avLst/>
        </a:prstGeom>
      </xdr:spPr>
    </xdr:pic>
    <xdr:clientData/>
  </xdr:twoCellAnchor>
  <xdr:twoCellAnchor editAs="oneCell">
    <xdr:from>
      <xdr:col>0</xdr:col>
      <xdr:colOff>3286</xdr:colOff>
      <xdr:row>25</xdr:row>
      <xdr:rowOff>38100</xdr:rowOff>
    </xdr:from>
    <xdr:to>
      <xdr:col>2</xdr:col>
      <xdr:colOff>93675</xdr:colOff>
      <xdr:row>27</xdr:row>
      <xdr:rowOff>134856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BEA56AD-9A14-4C42-A002-E7DE8C548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6" y="5035769"/>
          <a:ext cx="1478674" cy="484719"/>
        </a:xfrm>
        <a:prstGeom prst="rect">
          <a:avLst/>
        </a:prstGeom>
      </xdr:spPr>
    </xdr:pic>
    <xdr:clientData/>
  </xdr:twoCellAnchor>
  <xdr:twoCellAnchor editAs="oneCell">
    <xdr:from>
      <xdr:col>4</xdr:col>
      <xdr:colOff>233861</xdr:colOff>
      <xdr:row>40</xdr:row>
      <xdr:rowOff>31631</xdr:rowOff>
    </xdr:from>
    <xdr:to>
      <xdr:col>5</xdr:col>
      <xdr:colOff>569593</xdr:colOff>
      <xdr:row>41</xdr:row>
      <xdr:rowOff>153357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63BF1E2-DFE9-444B-B636-45930CBAF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1957" y="7959362"/>
          <a:ext cx="1053771" cy="3195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450313</xdr:colOff>
      <xdr:row>22</xdr:row>
      <xdr:rowOff>23447</xdr:rowOff>
    </xdr:from>
    <xdr:to>
      <xdr:col>8</xdr:col>
      <xdr:colOff>17962</xdr:colOff>
      <xdr:row>28</xdr:row>
      <xdr:rowOff>171743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D4086F-D241-41EB-84FD-E1C180CA9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7198" y="4390293"/>
          <a:ext cx="2956204" cy="1331448"/>
        </a:xfrm>
        <a:prstGeom prst="rect">
          <a:avLst/>
        </a:prstGeom>
      </xdr:spPr>
    </xdr:pic>
    <xdr:clientData/>
  </xdr:twoCellAnchor>
  <xdr:twoCellAnchor>
    <xdr:from>
      <xdr:col>0</xdr:col>
      <xdr:colOff>174674</xdr:colOff>
      <xdr:row>79</xdr:row>
      <xdr:rowOff>61582</xdr:rowOff>
    </xdr:from>
    <xdr:to>
      <xdr:col>6</xdr:col>
      <xdr:colOff>849044</xdr:colOff>
      <xdr:row>93</xdr:row>
      <xdr:rowOff>14250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4ADC95-1FA8-4204-B03A-019DE1386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205854</xdr:colOff>
      <xdr:row>4</xdr:row>
      <xdr:rowOff>59120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F26F88-A327-40E5-B99B-09568C2E5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240"/>
          <a:ext cx="819264" cy="4667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199696</xdr:rowOff>
    </xdr:from>
    <xdr:to>
      <xdr:col>6</xdr:col>
      <xdr:colOff>97382</xdr:colOff>
      <xdr:row>19</xdr:row>
      <xdr:rowOff>170071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5FAD572-75CA-4F42-8D0B-2FE839223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02051"/>
          <a:ext cx="3751172" cy="370425"/>
        </a:xfrm>
        <a:prstGeom prst="rect">
          <a:avLst/>
        </a:prstGeom>
      </xdr:spPr>
    </xdr:pic>
    <xdr:clientData/>
  </xdr:twoCellAnchor>
  <xdr:twoCellAnchor editAs="oneCell">
    <xdr:from>
      <xdr:col>8</xdr:col>
      <xdr:colOff>21020</xdr:colOff>
      <xdr:row>18</xdr:row>
      <xdr:rowOff>78827</xdr:rowOff>
    </xdr:from>
    <xdr:to>
      <xdr:col>15</xdr:col>
      <xdr:colOff>18787</xdr:colOff>
      <xdr:row>19</xdr:row>
      <xdr:rowOff>174108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4A264ED-C520-4AC5-868C-B6B24B02E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7820" y="3673365"/>
          <a:ext cx="4306023" cy="291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6"/>
  <sheetViews>
    <sheetView tabSelected="1" zoomScale="130" zoomScaleNormal="130" workbookViewId="0">
      <selection activeCell="C22" sqref="C22"/>
    </sheetView>
  </sheetViews>
  <sheetFormatPr defaultRowHeight="14.4" x14ac:dyDescent="0.3"/>
  <cols>
    <col min="2" max="3" width="11.21875" bestFit="1" customWidth="1"/>
    <col min="4" max="4" width="11.5546875" bestFit="1" customWidth="1"/>
    <col min="5" max="7" width="10.44140625" bestFit="1" customWidth="1"/>
    <col min="9" max="9" width="10.21875" bestFit="1" customWidth="1"/>
  </cols>
  <sheetData>
    <row r="1" spans="1:23" ht="16.2" x14ac:dyDescent="0.35">
      <c r="A1" s="73" t="s">
        <v>22</v>
      </c>
      <c r="B1" s="73"/>
      <c r="C1" s="73"/>
      <c r="D1" s="73"/>
      <c r="E1" s="7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6" x14ac:dyDescent="0.3">
      <c r="A3" s="21" t="s">
        <v>71</v>
      </c>
      <c r="B3" s="2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6" x14ac:dyDescent="0.3">
      <c r="A4" s="1" t="s">
        <v>72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6" x14ac:dyDescent="0.3">
      <c r="A5" s="1" t="s">
        <v>73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72" t="s">
        <v>106</v>
      </c>
      <c r="L10" s="7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6" x14ac:dyDescent="0.3">
      <c r="A11" s="1"/>
      <c r="B11" s="1"/>
      <c r="C11" s="1"/>
      <c r="D11" s="1"/>
      <c r="E11" s="1"/>
      <c r="F11" s="1"/>
      <c r="G11" s="1"/>
      <c r="H11" s="71" t="s">
        <v>104</v>
      </c>
      <c r="I11" s="71"/>
      <c r="J11" s="1"/>
      <c r="K11" s="71" t="s">
        <v>104</v>
      </c>
      <c r="L11" s="7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">
      <c r="A12" s="1"/>
      <c r="B12" s="74" t="s">
        <v>49</v>
      </c>
      <c r="C12" s="74"/>
      <c r="D12" s="74"/>
      <c r="E12" s="1"/>
      <c r="F12" s="52" t="s">
        <v>74</v>
      </c>
      <c r="G12" s="23"/>
      <c r="H12" s="48" t="s">
        <v>64</v>
      </c>
      <c r="I12" s="48" t="s">
        <v>105</v>
      </c>
      <c r="J12" s="1"/>
      <c r="K12" s="48" t="s">
        <v>64</v>
      </c>
      <c r="L12" s="48" t="s">
        <v>105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6" x14ac:dyDescent="0.3">
      <c r="A13" s="1"/>
      <c r="B13" s="26">
        <v>10</v>
      </c>
      <c r="C13" s="55">
        <v>-2</v>
      </c>
      <c r="D13" s="55">
        <v>1</v>
      </c>
      <c r="E13" s="56"/>
      <c r="F13" s="57">
        <v>5</v>
      </c>
      <c r="G13" s="23"/>
      <c r="H13" s="31">
        <f>B49</f>
        <v>0.65602916666666666</v>
      </c>
      <c r="I13" s="49">
        <f t="array" ref="I13:I15">MMULT(B13:D15,H13:H15)</f>
        <v>4.9146624999999995</v>
      </c>
      <c r="J13" s="1"/>
      <c r="K13" s="51">
        <v>0.664562916666666</v>
      </c>
      <c r="L13" s="33">
        <f t="array" ref="L13:L15">MMULT(B13:D15,K13:K15)</f>
        <v>4.9652213194444403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">
      <c r="A14" s="1"/>
      <c r="B14" s="55">
        <v>1</v>
      </c>
      <c r="C14" s="26">
        <v>12</v>
      </c>
      <c r="D14" s="55">
        <v>5</v>
      </c>
      <c r="E14" s="56"/>
      <c r="F14" s="57">
        <v>3</v>
      </c>
      <c r="G14" s="23"/>
      <c r="H14" s="31">
        <f>C49</f>
        <v>0.46892708333333327</v>
      </c>
      <c r="I14" s="49">
        <v>2.7442791666666659</v>
      </c>
      <c r="J14" s="1"/>
      <c r="K14" s="51">
        <v>0.49023715277777702</v>
      </c>
      <c r="L14" s="33">
        <v>3.0477410416666602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6" x14ac:dyDescent="0.3">
      <c r="A15" s="1"/>
      <c r="B15" s="55">
        <v>1</v>
      </c>
      <c r="C15" s="55">
        <v>5</v>
      </c>
      <c r="D15" s="26">
        <v>-10</v>
      </c>
      <c r="E15" s="56"/>
      <c r="F15" s="57">
        <v>10</v>
      </c>
      <c r="G15" s="23"/>
      <c r="H15" s="31">
        <f>D49</f>
        <v>-0.70777500000000004</v>
      </c>
      <c r="I15" s="49">
        <v>10.078414583333334</v>
      </c>
      <c r="J15" s="1"/>
      <c r="K15" s="51">
        <v>-0.69993354166666599</v>
      </c>
      <c r="L15" s="33">
        <v>10.115084097222212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6" x14ac:dyDescent="0.3">
      <c r="A17" s="38" t="s">
        <v>75</v>
      </c>
      <c r="B17" s="38" t="s">
        <v>76</v>
      </c>
      <c r="C17" s="38"/>
      <c r="D17" s="38"/>
      <c r="E17" s="38"/>
      <c r="F17" s="38"/>
      <c r="G17" s="38"/>
      <c r="H17" s="3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6" x14ac:dyDescent="0.3">
      <c r="A20" s="23" t="s">
        <v>77</v>
      </c>
      <c r="B20" s="23"/>
      <c r="C20" s="23" t="s">
        <v>78</v>
      </c>
      <c r="D20" s="23" t="s">
        <v>79</v>
      </c>
      <c r="E20" s="2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6" x14ac:dyDescent="0.3">
      <c r="A21" s="39" t="s">
        <v>80</v>
      </c>
      <c r="B21" s="39"/>
      <c r="C21" s="37">
        <f>ABS(B13)</f>
        <v>10</v>
      </c>
      <c r="D21" s="39">
        <f>ABS(C13)+ABS(D13)</f>
        <v>3</v>
      </c>
      <c r="E21" s="70" t="str">
        <f>IF(C21&gt;D21,"ok","pode não convergir")</f>
        <v>ok</v>
      </c>
      <c r="F21" s="7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6" x14ac:dyDescent="0.3">
      <c r="A22" s="39" t="s">
        <v>81</v>
      </c>
      <c r="B22" s="39"/>
      <c r="C22" s="37">
        <f>ABS(C14)</f>
        <v>12</v>
      </c>
      <c r="D22" s="39">
        <f>ABS(B14)+ABS(D14)</f>
        <v>6</v>
      </c>
      <c r="E22" s="70" t="str">
        <f t="shared" ref="E22:E23" si="0">IF(C22&gt;D22,"ok","pode não convergir")</f>
        <v>ok</v>
      </c>
      <c r="F22" s="7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6" x14ac:dyDescent="0.3">
      <c r="A23" s="39" t="s">
        <v>82</v>
      </c>
      <c r="B23" s="39"/>
      <c r="C23" s="37">
        <f>ABS(D15)</f>
        <v>10</v>
      </c>
      <c r="D23" s="39">
        <f>ABS(B15)+ABS(C15)</f>
        <v>6</v>
      </c>
      <c r="E23" s="70" t="str">
        <f t="shared" si="0"/>
        <v>ok</v>
      </c>
      <c r="F23" s="7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6" x14ac:dyDescent="0.3">
      <c r="A25" s="38" t="s">
        <v>83</v>
      </c>
      <c r="B25" s="38" t="s">
        <v>84</v>
      </c>
      <c r="C25" s="38"/>
      <c r="D25" s="38"/>
      <c r="E25" s="38"/>
      <c r="F25" s="38"/>
      <c r="G25" s="38"/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6" x14ac:dyDescent="0.3">
      <c r="A26" s="23"/>
      <c r="B26" s="23"/>
      <c r="C26" s="23"/>
      <c r="D26" s="23"/>
      <c r="E26" s="23"/>
      <c r="F26" s="23"/>
      <c r="G26" s="23"/>
      <c r="H26" s="2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6" x14ac:dyDescent="0.3">
      <c r="A27" s="23"/>
      <c r="B27" s="23"/>
      <c r="C27" s="23"/>
      <c r="D27" s="23"/>
      <c r="E27" s="23"/>
      <c r="F27" s="23"/>
      <c r="G27" s="23"/>
      <c r="H27" s="2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6" x14ac:dyDescent="0.3">
      <c r="A28" s="23"/>
      <c r="B28" s="23"/>
      <c r="C28" s="23"/>
      <c r="D28" s="23"/>
      <c r="E28" s="23"/>
      <c r="F28" s="23"/>
      <c r="G28" s="23"/>
      <c r="H28" s="2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6" x14ac:dyDescent="0.3">
      <c r="A29" s="23"/>
      <c r="B29" s="23"/>
      <c r="C29" s="23"/>
      <c r="D29" s="23"/>
      <c r="E29" s="23"/>
      <c r="F29" s="23"/>
      <c r="G29" s="23"/>
      <c r="H29" s="2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6" x14ac:dyDescent="0.3">
      <c r="A30" s="23" t="s">
        <v>85</v>
      </c>
      <c r="B30" s="40" t="s">
        <v>101</v>
      </c>
      <c r="C30" s="23"/>
      <c r="D30" s="23"/>
      <c r="E30" s="23"/>
      <c r="F30" s="23"/>
      <c r="G30" s="23"/>
      <c r="H30" s="2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6" x14ac:dyDescent="0.3">
      <c r="A31" s="23" t="s">
        <v>86</v>
      </c>
      <c r="B31" s="40" t="s">
        <v>102</v>
      </c>
      <c r="C31" s="23"/>
      <c r="D31" s="23"/>
      <c r="E31" s="23"/>
      <c r="F31" s="23"/>
      <c r="G31" s="23"/>
      <c r="H31" s="2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6" x14ac:dyDescent="0.3">
      <c r="A32" s="23" t="s">
        <v>87</v>
      </c>
      <c r="B32" s="40" t="s">
        <v>103</v>
      </c>
      <c r="C32" s="23"/>
      <c r="D32" s="23"/>
      <c r="E32" s="23"/>
      <c r="F32" s="23"/>
      <c r="G32" s="23"/>
      <c r="H32" s="2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6" x14ac:dyDescent="0.3">
      <c r="A34" s="38" t="s">
        <v>88</v>
      </c>
      <c r="B34" s="38" t="s">
        <v>89</v>
      </c>
      <c r="C34" s="38"/>
      <c r="D34" s="38"/>
      <c r="E34" s="38"/>
      <c r="F34" s="38"/>
      <c r="G34" s="38"/>
      <c r="H34" s="3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6" x14ac:dyDescent="0.3">
      <c r="A35" s="23"/>
      <c r="B35" s="23"/>
      <c r="C35" s="23"/>
      <c r="D35" s="23"/>
      <c r="E35" s="23"/>
      <c r="F35" s="23"/>
      <c r="G35" s="23"/>
      <c r="H35" s="2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6" x14ac:dyDescent="0.3">
      <c r="A36" s="23"/>
      <c r="B36" s="53" t="s">
        <v>90</v>
      </c>
      <c r="C36" s="53" t="s">
        <v>91</v>
      </c>
      <c r="D36" s="53" t="s">
        <v>92</v>
      </c>
      <c r="E36" s="23"/>
      <c r="F36" s="23"/>
      <c r="G36" s="23"/>
      <c r="H36" s="2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6" x14ac:dyDescent="0.3">
      <c r="A37" s="23"/>
      <c r="B37" s="54">
        <v>0</v>
      </c>
      <c r="C37" s="54">
        <v>0</v>
      </c>
      <c r="D37" s="54">
        <v>0</v>
      </c>
      <c r="E37" s="23"/>
      <c r="F37" s="23"/>
      <c r="G37" s="23"/>
      <c r="H37" s="2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6" x14ac:dyDescent="0.3">
      <c r="A39" s="23" t="s">
        <v>93</v>
      </c>
      <c r="B39" s="23" t="s">
        <v>94</v>
      </c>
      <c r="C39" s="2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6" x14ac:dyDescent="0.3">
      <c r="A40" s="41" t="s">
        <v>95</v>
      </c>
      <c r="B40" s="41">
        <v>0.05</v>
      </c>
      <c r="C40" s="2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6" x14ac:dyDescent="0.3">
      <c r="A41" s="23"/>
      <c r="B41" s="23"/>
      <c r="C41" s="2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6" x14ac:dyDescent="0.3">
      <c r="A42" s="23"/>
      <c r="B42" s="23"/>
      <c r="C42" s="2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6" x14ac:dyDescent="0.3">
      <c r="A43" s="42" t="s">
        <v>96</v>
      </c>
      <c r="B43" s="43" t="s">
        <v>90</v>
      </c>
      <c r="C43" s="43" t="s">
        <v>91</v>
      </c>
      <c r="D43" s="43" t="s">
        <v>92</v>
      </c>
      <c r="E43" s="42" t="s">
        <v>97</v>
      </c>
      <c r="F43" s="42" t="s">
        <v>98</v>
      </c>
      <c r="G43" s="42" t="s">
        <v>99</v>
      </c>
      <c r="H43" s="42" t="s">
        <v>100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6" x14ac:dyDescent="0.3">
      <c r="A44" s="44">
        <v>0</v>
      </c>
      <c r="B44" s="44">
        <v>0</v>
      </c>
      <c r="C44" s="44">
        <v>0</v>
      </c>
      <c r="D44" s="44">
        <v>0</v>
      </c>
      <c r="E44" s="44"/>
      <c r="F44" s="44"/>
      <c r="G44" s="44"/>
      <c r="H44" s="4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6" x14ac:dyDescent="0.3">
      <c r="A45" s="44">
        <v>1</v>
      </c>
      <c r="B45" s="45">
        <f>1/$B$13*($F$13-($C$13*C44+$D$13*D44))</f>
        <v>0.5</v>
      </c>
      <c r="C45" s="45">
        <f>1/$C$14*($F$14-($B$14*B44+$D$14*D44))</f>
        <v>0.25</v>
      </c>
      <c r="D45" s="45">
        <f>1/$D$15*($F$15-($B$15*B44+$C$15*C44))</f>
        <v>-1</v>
      </c>
      <c r="E45" s="45">
        <f>ABS(B45-B44)</f>
        <v>0.5</v>
      </c>
      <c r="F45" s="45">
        <f t="shared" ref="F45:G45" si="1">ABS(C45-C44)</f>
        <v>0.25</v>
      </c>
      <c r="G45" s="45">
        <f t="shared" si="1"/>
        <v>1</v>
      </c>
      <c r="H45" s="44" t="str">
        <f>IF(AND(E45&lt;$B$40,F45&lt;$B$40,G45&lt;$B$40),"Fim!","Continua")</f>
        <v>Continua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6" x14ac:dyDescent="0.3">
      <c r="A46" s="44">
        <v>2</v>
      </c>
      <c r="B46" s="45">
        <f>1/$B$13*($F$13-($C$13*C45+$D$13*D45))</f>
        <v>0.65</v>
      </c>
      <c r="C46" s="45">
        <f t="shared" ref="C46:C49" si="2">1/$C$14*($F$14-($B$14*B45+$D$14*D45))</f>
        <v>0.625</v>
      </c>
      <c r="D46" s="45">
        <f t="shared" ref="D46:D48" si="3">1/$D$15*($F$15-($B$15*B45+$C$15*C45))</f>
        <v>-0.82500000000000007</v>
      </c>
      <c r="E46" s="45">
        <f t="shared" ref="E46:E48" si="4">ABS(B46-B45)</f>
        <v>0.15000000000000002</v>
      </c>
      <c r="F46" s="45">
        <f t="shared" ref="F46:F48" si="5">ABS(C46-C45)</f>
        <v>0.375</v>
      </c>
      <c r="G46" s="45">
        <f t="shared" ref="G46:G48" si="6">ABS(D46-D45)</f>
        <v>0.17499999999999993</v>
      </c>
      <c r="H46" s="44" t="str">
        <f t="shared" ref="H46:H48" si="7">IF(AND(E46&lt;$B$40,F46&lt;$B$40,G46&lt;$B$40),"Fim!","Continua")</f>
        <v>Continua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6" x14ac:dyDescent="0.3">
      <c r="A47" s="44">
        <v>3</v>
      </c>
      <c r="B47" s="45">
        <f>1/$B$13*($F$13-($C$13*C46+$D$13*D46))</f>
        <v>0.70750000000000002</v>
      </c>
      <c r="C47" s="45">
        <f>1/$C$14*($F$14-($B$14*B46+$D$14*D46))</f>
        <v>0.5395833333333333</v>
      </c>
      <c r="D47" s="45">
        <f>1/$D$15*($F$15-($B$15*B46+$C$15*C46))</f>
        <v>-0.62250000000000005</v>
      </c>
      <c r="E47" s="45">
        <f t="shared" si="4"/>
        <v>5.7499999999999996E-2</v>
      </c>
      <c r="F47" s="45">
        <f t="shared" si="5"/>
        <v>8.5416666666666696E-2</v>
      </c>
      <c r="G47" s="45">
        <f t="shared" si="6"/>
        <v>0.20250000000000001</v>
      </c>
      <c r="H47" s="44" t="str">
        <f t="shared" si="7"/>
        <v>Continua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6" x14ac:dyDescent="0.3">
      <c r="A48" s="44">
        <v>4</v>
      </c>
      <c r="B48" s="45">
        <f t="shared" ref="B48" si="8">1/$B$13*($F$13-($C$13*C47+$D$13*D47))</f>
        <v>0.67016666666666669</v>
      </c>
      <c r="C48" s="45">
        <f t="shared" si="2"/>
        <v>0.45041666666666669</v>
      </c>
      <c r="D48" s="45">
        <f t="shared" si="3"/>
        <v>-0.65945833333333337</v>
      </c>
      <c r="E48" s="45">
        <f t="shared" si="4"/>
        <v>3.7333333333333329E-2</v>
      </c>
      <c r="F48" s="45">
        <f t="shared" si="5"/>
        <v>8.9166666666666616E-2</v>
      </c>
      <c r="G48" s="45">
        <f t="shared" si="6"/>
        <v>3.6958333333333315E-2</v>
      </c>
      <c r="H48" s="44" t="str">
        <f t="shared" si="7"/>
        <v>Continua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6" x14ac:dyDescent="0.3">
      <c r="A49" s="44">
        <v>5</v>
      </c>
      <c r="B49" s="58">
        <f t="shared" ref="B49" si="9">1/$B$13*($F$13-($C$13*C48+$D$13*D48))</f>
        <v>0.65602916666666666</v>
      </c>
      <c r="C49" s="58">
        <f t="shared" si="2"/>
        <v>0.46892708333333327</v>
      </c>
      <c r="D49" s="58">
        <f t="shared" ref="D49" si="10">1/$D$15*($F$15-($B$15*B48+$C$15*C48))</f>
        <v>-0.70777500000000004</v>
      </c>
      <c r="E49" s="45">
        <f t="shared" ref="E49" si="11">ABS(B49-B48)</f>
        <v>1.4137500000000025E-2</v>
      </c>
      <c r="F49" s="45">
        <f t="shared" ref="F49" si="12">ABS(C49-C48)</f>
        <v>1.8510416666666585E-2</v>
      </c>
      <c r="G49" s="45">
        <f t="shared" ref="G49" si="13">ABS(D49-D48)</f>
        <v>4.8316666666666674E-2</v>
      </c>
      <c r="H49" s="44" t="str">
        <f t="shared" ref="H49" si="14">IF(AND(E49&lt;$B$40,F49&lt;$B$40,G49&lt;$B$40),"Fim!","Continua")</f>
        <v>Fim!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6" x14ac:dyDescent="0.3">
      <c r="A50" s="46"/>
      <c r="B50" s="47"/>
      <c r="C50" s="47"/>
      <c r="D50" s="47"/>
      <c r="E50" s="47"/>
      <c r="F50" s="47"/>
      <c r="G50" s="47"/>
      <c r="H50" s="4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6" x14ac:dyDescent="0.3">
      <c r="A51" s="46"/>
      <c r="B51" s="47"/>
      <c r="C51" s="47"/>
      <c r="D51" s="47"/>
      <c r="E51" s="47"/>
      <c r="F51" s="47"/>
      <c r="G51" s="47"/>
      <c r="H51" s="4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6" x14ac:dyDescent="0.3">
      <c r="A52" s="46"/>
      <c r="B52" s="47"/>
      <c r="C52" s="47"/>
      <c r="D52" s="47"/>
      <c r="E52" s="47"/>
      <c r="F52" s="47"/>
      <c r="G52" s="47"/>
      <c r="H52" s="4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6" x14ac:dyDescent="0.3">
      <c r="A53" s="46"/>
      <c r="C53" s="47"/>
      <c r="D53" s="47"/>
      <c r="E53" s="47"/>
      <c r="F53" s="47"/>
      <c r="G53" s="47"/>
      <c r="H53" s="4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6" x14ac:dyDescent="0.3">
      <c r="A54" s="46"/>
      <c r="C54" s="47"/>
      <c r="D54" s="47"/>
      <c r="E54" s="47"/>
      <c r="F54" s="47"/>
      <c r="G54" s="47"/>
      <c r="H54" s="4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6" x14ac:dyDescent="0.3">
      <c r="A55" s="46"/>
      <c r="C55" s="47"/>
      <c r="D55" s="47"/>
      <c r="E55" s="47"/>
      <c r="F55" s="47"/>
      <c r="G55" s="47"/>
      <c r="H55" s="4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6" x14ac:dyDescent="0.3">
      <c r="A56" s="1"/>
      <c r="B56" s="5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6" x14ac:dyDescent="0.3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</sheetData>
  <mergeCells count="8">
    <mergeCell ref="E23:F23"/>
    <mergeCell ref="H11:I11"/>
    <mergeCell ref="K11:L11"/>
    <mergeCell ref="K10:L10"/>
    <mergeCell ref="A1:E1"/>
    <mergeCell ref="E21:F21"/>
    <mergeCell ref="E22:F22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8C13-9556-4768-A780-44621EE5EF3E}">
  <dimension ref="A1:T602"/>
  <sheetViews>
    <sheetView zoomScale="130" zoomScaleNormal="130" workbookViewId="0">
      <selection activeCell="I46" sqref="I46"/>
    </sheetView>
  </sheetViews>
  <sheetFormatPr defaultRowHeight="14.4" x14ac:dyDescent="0.3"/>
  <cols>
    <col min="2" max="2" width="11.5546875" bestFit="1" customWidth="1"/>
    <col min="3" max="4" width="9.33203125" bestFit="1" customWidth="1"/>
    <col min="7" max="7" width="13.5546875" bestFit="1" customWidth="1"/>
  </cols>
  <sheetData>
    <row r="1" spans="1:20" ht="16.2" x14ac:dyDescent="0.35">
      <c r="A1" s="73" t="s">
        <v>22</v>
      </c>
      <c r="B1" s="73"/>
      <c r="C1" s="73"/>
      <c r="D1" s="73"/>
      <c r="E1" s="7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6" x14ac:dyDescent="0.3">
      <c r="A3" s="2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6" x14ac:dyDescent="0.3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6" x14ac:dyDescent="0.3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6" x14ac:dyDescent="0.3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6" x14ac:dyDescent="0.3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6" x14ac:dyDescent="0.3">
      <c r="A9" s="1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6" x14ac:dyDescent="0.3">
      <c r="A11" s="24" t="s">
        <v>11</v>
      </c>
      <c r="B11" s="24">
        <v>1</v>
      </c>
      <c r="C11" s="24">
        <v>2</v>
      </c>
      <c r="D11" s="24">
        <v>3</v>
      </c>
      <c r="E11" s="24">
        <v>4</v>
      </c>
      <c r="F11" s="24">
        <v>5</v>
      </c>
      <c r="G11" s="25">
        <v>6</v>
      </c>
      <c r="H11" s="59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6" x14ac:dyDescent="0.3">
      <c r="A12" s="25" t="s">
        <v>29</v>
      </c>
      <c r="B12" s="27">
        <v>-3</v>
      </c>
      <c r="C12" s="27">
        <v>-1.7</v>
      </c>
      <c r="D12" s="27">
        <v>-0.5</v>
      </c>
      <c r="E12" s="27">
        <v>1</v>
      </c>
      <c r="F12" s="27">
        <v>2.2999999999999998</v>
      </c>
      <c r="G12" s="27">
        <v>3.1</v>
      </c>
      <c r="H12" s="27">
        <v>5.0999999999999996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6" x14ac:dyDescent="0.3">
      <c r="A13" s="25" t="s">
        <v>30</v>
      </c>
      <c r="B13" s="27">
        <v>-35</v>
      </c>
      <c r="C13" s="27">
        <v>-20.5</v>
      </c>
      <c r="D13" s="27">
        <v>-5.7</v>
      </c>
      <c r="E13" s="27">
        <v>7.6</v>
      </c>
      <c r="F13" s="27">
        <v>16.8</v>
      </c>
      <c r="G13" s="27">
        <v>21.4</v>
      </c>
      <c r="H13" s="27">
        <v>27.4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6" x14ac:dyDescent="0.3">
      <c r="A16" s="28" t="s">
        <v>31</v>
      </c>
      <c r="B16" s="12">
        <f>POWER(B12,2)</f>
        <v>9</v>
      </c>
      <c r="C16" s="12">
        <f t="shared" ref="C16:G16" si="0">POWER(C12,2)</f>
        <v>2.8899999999999997</v>
      </c>
      <c r="D16" s="12">
        <f t="shared" si="0"/>
        <v>0.25</v>
      </c>
      <c r="E16" s="12">
        <f t="shared" si="0"/>
        <v>1</v>
      </c>
      <c r="F16" s="12">
        <f t="shared" si="0"/>
        <v>5.2899999999999991</v>
      </c>
      <c r="G16" s="12">
        <f t="shared" si="0"/>
        <v>9.6100000000000012</v>
      </c>
      <c r="H16" s="12">
        <f>POWER(H12,2)</f>
        <v>26.009999999999998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6" x14ac:dyDescent="0.3">
      <c r="A17" s="28" t="s">
        <v>32</v>
      </c>
      <c r="B17" s="12">
        <f>POWER(B12,3)</f>
        <v>-27</v>
      </c>
      <c r="C17" s="12">
        <f t="shared" ref="C17:G17" si="1">POWER(C12,3)</f>
        <v>-4.9129999999999994</v>
      </c>
      <c r="D17" s="12">
        <f t="shared" si="1"/>
        <v>-0.125</v>
      </c>
      <c r="E17" s="12">
        <f t="shared" si="1"/>
        <v>1</v>
      </c>
      <c r="F17" s="12">
        <f t="shared" si="1"/>
        <v>12.166999999999996</v>
      </c>
      <c r="G17" s="12">
        <f t="shared" si="1"/>
        <v>29.791000000000004</v>
      </c>
      <c r="H17" s="12">
        <f>POWER(H12,3)</f>
        <v>132.65099999999998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6" x14ac:dyDescent="0.3">
      <c r="A18" s="28" t="s">
        <v>33</v>
      </c>
      <c r="B18" s="12">
        <f>POWER(B12,4)</f>
        <v>81</v>
      </c>
      <c r="C18" s="12">
        <f t="shared" ref="C18:G18" si="2">POWER(C12,4)</f>
        <v>8.3520999999999983</v>
      </c>
      <c r="D18" s="12">
        <f t="shared" si="2"/>
        <v>6.25E-2</v>
      </c>
      <c r="E18" s="12">
        <f t="shared" si="2"/>
        <v>1</v>
      </c>
      <c r="F18" s="12">
        <f t="shared" si="2"/>
        <v>27.984099999999991</v>
      </c>
      <c r="G18" s="12">
        <f t="shared" si="2"/>
        <v>92.352100000000021</v>
      </c>
      <c r="H18" s="12">
        <f>POWER(H12,4)</f>
        <v>676.52009999999984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6" x14ac:dyDescent="0.3">
      <c r="A19" s="28" t="s">
        <v>34</v>
      </c>
      <c r="B19" s="12">
        <f>B12*B13</f>
        <v>105</v>
      </c>
      <c r="C19" s="12">
        <f>C12*C13</f>
        <v>34.85</v>
      </c>
      <c r="D19" s="12">
        <f t="shared" ref="D19:G19" si="3">D12*D13</f>
        <v>2.85</v>
      </c>
      <c r="E19" s="12">
        <f t="shared" si="3"/>
        <v>7.6</v>
      </c>
      <c r="F19" s="12">
        <f t="shared" si="3"/>
        <v>38.64</v>
      </c>
      <c r="G19" s="12">
        <f t="shared" si="3"/>
        <v>66.34</v>
      </c>
      <c r="H19" s="12">
        <f>H12*H13</f>
        <v>139.73999999999998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6" x14ac:dyDescent="0.3">
      <c r="A20" s="28" t="s">
        <v>35</v>
      </c>
      <c r="B20" s="12">
        <f>B13*B16</f>
        <v>-315</v>
      </c>
      <c r="C20" s="12">
        <f t="shared" ref="C20:G20" si="4">C13*C16</f>
        <v>-59.24499999999999</v>
      </c>
      <c r="D20" s="12">
        <f t="shared" si="4"/>
        <v>-1.425</v>
      </c>
      <c r="E20" s="12">
        <f t="shared" si="4"/>
        <v>7.6</v>
      </c>
      <c r="F20" s="12">
        <f t="shared" si="4"/>
        <v>88.871999999999986</v>
      </c>
      <c r="G20" s="12">
        <f t="shared" si="4"/>
        <v>205.65400000000002</v>
      </c>
      <c r="H20" s="12">
        <f>H13*H16</f>
        <v>712.67399999999986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6" x14ac:dyDescent="0.3">
      <c r="A22" s="79" t="s">
        <v>36</v>
      </c>
      <c r="B22" s="79"/>
      <c r="C22" s="79"/>
      <c r="D22" s="79"/>
      <c r="E22" s="79"/>
      <c r="F22" s="79"/>
      <c r="G22" s="79"/>
      <c r="H22" s="7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6" x14ac:dyDescent="0.3">
      <c r="A23" s="29" t="s">
        <v>37</v>
      </c>
      <c r="B23" s="60">
        <v>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6" x14ac:dyDescent="0.3">
      <c r="A24" s="75" t="s">
        <v>38</v>
      </c>
      <c r="B24" s="76"/>
      <c r="C24" s="12">
        <f>SUM(B12,C12,D12,E12,F12,G12,H12)</f>
        <v>6.2999999999999989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6" x14ac:dyDescent="0.3">
      <c r="A25" s="75" t="s">
        <v>39</v>
      </c>
      <c r="B25" s="76"/>
      <c r="C25" s="12">
        <f>SUM(B16,C16,D16,E16,F16,G16,H16)</f>
        <v>54.05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6" x14ac:dyDescent="0.3">
      <c r="A26" s="75" t="s">
        <v>40</v>
      </c>
      <c r="B26" s="76"/>
      <c r="C26" s="12">
        <f>SUM(B17,C17,D17,E17,F17,G17,H17)</f>
        <v>143.57099999999997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6" x14ac:dyDescent="0.3">
      <c r="A27" s="75" t="s">
        <v>41</v>
      </c>
      <c r="B27" s="76"/>
      <c r="C27" s="12">
        <f>SUM(B18,C18,D18,E18,F18,G18,H18)</f>
        <v>887.27089999999987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6" x14ac:dyDescent="0.3">
      <c r="A28" s="75" t="s">
        <v>42</v>
      </c>
      <c r="B28" s="76"/>
      <c r="C28" s="12">
        <f>SUM(B13,C13,D13,E13,F13,G13,H13)</f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6" x14ac:dyDescent="0.3">
      <c r="A29" s="75" t="s">
        <v>43</v>
      </c>
      <c r="B29" s="76"/>
      <c r="C29" s="12">
        <f>SUM(B19,C19,D19,E19,F19,G19,H19)</f>
        <v>395.02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6" x14ac:dyDescent="0.3">
      <c r="A30" s="75" t="s">
        <v>44</v>
      </c>
      <c r="B30" s="76"/>
      <c r="C30" s="12">
        <f>SUM(B20,C20,D20,E20,F20,G20,H20)</f>
        <v>639.12999999999988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6" x14ac:dyDescent="0.3">
      <c r="A32" s="78" t="s">
        <v>45</v>
      </c>
      <c r="B32" s="78"/>
      <c r="C32" s="78"/>
      <c r="D32" s="78"/>
      <c r="E32" s="78"/>
      <c r="F32" s="78"/>
      <c r="G32" s="7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6" x14ac:dyDescent="0.3">
      <c r="A33" s="34">
        <f>B23</f>
        <v>7</v>
      </c>
      <c r="B33" s="35" t="s">
        <v>46</v>
      </c>
      <c r="C33" s="34">
        <f>C24</f>
        <v>6.2999999999999989</v>
      </c>
      <c r="D33" s="35" t="s">
        <v>47</v>
      </c>
      <c r="E33" s="34">
        <f>C25</f>
        <v>54.05</v>
      </c>
      <c r="F33" s="35" t="s">
        <v>48</v>
      </c>
      <c r="G33" s="34">
        <f>C28</f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6" x14ac:dyDescent="0.3">
      <c r="A34" s="34">
        <f>C24</f>
        <v>6.2999999999999989</v>
      </c>
      <c r="B34" s="35" t="s">
        <v>46</v>
      </c>
      <c r="C34" s="34">
        <f>C25</f>
        <v>54.05</v>
      </c>
      <c r="D34" s="35" t="s">
        <v>47</v>
      </c>
      <c r="E34" s="34">
        <f t="shared" ref="E34:E35" si="5">C26</f>
        <v>143.57099999999997</v>
      </c>
      <c r="F34" s="35" t="s">
        <v>48</v>
      </c>
      <c r="G34" s="34">
        <f t="shared" ref="G34:G35" si="6">C29</f>
        <v>395.02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6" x14ac:dyDescent="0.3">
      <c r="A35" s="34">
        <f>C25</f>
        <v>54.05</v>
      </c>
      <c r="B35" s="35" t="s">
        <v>46</v>
      </c>
      <c r="C35" s="34">
        <f>C26</f>
        <v>143.57099999999997</v>
      </c>
      <c r="D35" s="35" t="s">
        <v>47</v>
      </c>
      <c r="E35" s="34">
        <f t="shared" si="5"/>
        <v>887.27089999999987</v>
      </c>
      <c r="F35" s="35" t="s">
        <v>48</v>
      </c>
      <c r="G35" s="34">
        <f t="shared" si="6"/>
        <v>639.12999999999988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6" x14ac:dyDescent="0.3">
      <c r="A39" s="1"/>
      <c r="B39" s="62">
        <f>A33</f>
        <v>7</v>
      </c>
      <c r="C39" s="62">
        <f>C33</f>
        <v>6.2999999999999989</v>
      </c>
      <c r="D39" s="62">
        <f>E33</f>
        <v>54.05</v>
      </c>
      <c r="E39" s="1"/>
      <c r="F39" s="1"/>
      <c r="G39" s="61">
        <f>G33</f>
        <v>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6" x14ac:dyDescent="0.3">
      <c r="A40" s="63" t="s">
        <v>49</v>
      </c>
      <c r="B40" s="62">
        <f t="shared" ref="B40:B41" si="7">A34</f>
        <v>6.2999999999999989</v>
      </c>
      <c r="C40" s="62">
        <f t="shared" ref="C40:C41" si="8">C34</f>
        <v>54.05</v>
      </c>
      <c r="D40" s="62">
        <f t="shared" ref="D40:D41" si="9">E34</f>
        <v>143.57099999999997</v>
      </c>
      <c r="E40" s="1"/>
      <c r="F40" s="56" t="s">
        <v>50</v>
      </c>
      <c r="G40" s="61">
        <f t="shared" ref="G40:G41" si="10">G34</f>
        <v>395.02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6" x14ac:dyDescent="0.3">
      <c r="A41" s="1"/>
      <c r="B41" s="62">
        <f t="shared" si="7"/>
        <v>54.05</v>
      </c>
      <c r="C41" s="62">
        <f t="shared" si="8"/>
        <v>143.57099999999997</v>
      </c>
      <c r="D41" s="62">
        <f t="shared" si="9"/>
        <v>887.27089999999987</v>
      </c>
      <c r="E41" s="1"/>
      <c r="F41" s="1"/>
      <c r="G41" s="61">
        <f t="shared" si="10"/>
        <v>639.12999999999988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6" x14ac:dyDescent="0.3">
      <c r="A43" s="1" t="s">
        <v>51</v>
      </c>
      <c r="B43" s="32">
        <f>MDETERM(B39:D41)</f>
        <v>96069.091712000009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6" x14ac:dyDescent="0.3">
      <c r="A46" s="1"/>
      <c r="B46" s="9">
        <f>G39</f>
        <v>12</v>
      </c>
      <c r="C46" s="36">
        <f>C39</f>
        <v>6.2999999999999989</v>
      </c>
      <c r="D46" s="36">
        <f>D39</f>
        <v>54.05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6" x14ac:dyDescent="0.3">
      <c r="A47" s="1" t="s">
        <v>52</v>
      </c>
      <c r="B47" s="9">
        <f t="shared" ref="B47:B48" si="11">G40</f>
        <v>395.02</v>
      </c>
      <c r="C47" s="36">
        <f t="shared" ref="C47" si="12">C40</f>
        <v>54.05</v>
      </c>
      <c r="D47" s="36">
        <f>D40</f>
        <v>143.57099999999997</v>
      </c>
      <c r="E47" s="1"/>
      <c r="F47" s="30" t="s">
        <v>53</v>
      </c>
      <c r="G47" s="4">
        <f>MDETERM(B46:D48)</f>
        <v>-103657.57251039999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6" x14ac:dyDescent="0.3">
      <c r="A48" s="1"/>
      <c r="B48" s="9">
        <f t="shared" si="11"/>
        <v>639.12999999999988</v>
      </c>
      <c r="C48" s="36">
        <f>C41</f>
        <v>143.57099999999997</v>
      </c>
      <c r="D48" s="36">
        <f t="shared" ref="D48" si="13">D41</f>
        <v>887.27089999999987</v>
      </c>
      <c r="E48" s="1"/>
      <c r="F48" s="30" t="s">
        <v>54</v>
      </c>
      <c r="G48" s="4">
        <f>G47/B43</f>
        <v>-1.0789898255845809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6" x14ac:dyDescent="0.3">
      <c r="A51" s="1"/>
      <c r="B51" s="36">
        <f>B39</f>
        <v>7</v>
      </c>
      <c r="C51" s="9">
        <f>G39</f>
        <v>12</v>
      </c>
      <c r="D51" s="36">
        <f>D39</f>
        <v>54.05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6" x14ac:dyDescent="0.3">
      <c r="A52" s="1" t="s">
        <v>55</v>
      </c>
      <c r="B52" s="36">
        <f t="shared" ref="B52:B53" si="14">B40</f>
        <v>6.2999999999999989</v>
      </c>
      <c r="C52" s="9">
        <f>G40</f>
        <v>395.02</v>
      </c>
      <c r="D52" s="36">
        <f t="shared" ref="D52:D53" si="15">D40</f>
        <v>143.57099999999997</v>
      </c>
      <c r="E52" s="1"/>
      <c r="F52" s="30" t="s">
        <v>56</v>
      </c>
      <c r="G52" s="4">
        <f>MDETERM(B51:D53)</f>
        <v>900767.93077599991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6" x14ac:dyDescent="0.3">
      <c r="A53" s="1"/>
      <c r="B53" s="36">
        <f t="shared" si="14"/>
        <v>54.05</v>
      </c>
      <c r="C53" s="9">
        <f>G41</f>
        <v>639.12999999999988</v>
      </c>
      <c r="D53" s="36">
        <f t="shared" si="15"/>
        <v>887.27089999999987</v>
      </c>
      <c r="E53" s="1"/>
      <c r="F53" s="30" t="s">
        <v>57</v>
      </c>
      <c r="G53" s="4">
        <f>G52/B43</f>
        <v>9.3762511409638396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6" x14ac:dyDescent="0.3">
      <c r="A56" s="1"/>
      <c r="B56" s="36">
        <f>B39</f>
        <v>7</v>
      </c>
      <c r="C56" s="36">
        <f>C39</f>
        <v>6.2999999999999989</v>
      </c>
      <c r="D56" s="9">
        <f>G39</f>
        <v>12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6" x14ac:dyDescent="0.3">
      <c r="A57" s="1" t="s">
        <v>58</v>
      </c>
      <c r="B57" s="36">
        <f t="shared" ref="B57:C58" si="16">B40</f>
        <v>6.2999999999999989</v>
      </c>
      <c r="C57" s="36">
        <f t="shared" si="16"/>
        <v>54.05</v>
      </c>
      <c r="D57" s="9">
        <f t="shared" ref="D57:D58" si="17">G40</f>
        <v>395.02</v>
      </c>
      <c r="E57" s="1"/>
      <c r="F57" s="30" t="s">
        <v>59</v>
      </c>
      <c r="G57" s="4">
        <f>MDETERM(B56:D58)</f>
        <v>-70238.776239999948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6" x14ac:dyDescent="0.3">
      <c r="A58" s="1"/>
      <c r="B58" s="36">
        <f t="shared" si="16"/>
        <v>54.05</v>
      </c>
      <c r="C58" s="36">
        <f t="shared" si="16"/>
        <v>143.57099999999997</v>
      </c>
      <c r="D58" s="9">
        <f t="shared" si="17"/>
        <v>639.12999999999988</v>
      </c>
      <c r="E58" s="1"/>
      <c r="F58" s="30" t="s">
        <v>60</v>
      </c>
      <c r="G58" s="4">
        <f>G57/B43</f>
        <v>-0.73112772264533032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6" x14ac:dyDescent="0.3">
      <c r="A60" s="79" t="s">
        <v>61</v>
      </c>
      <c r="B60" s="79"/>
      <c r="C60" s="79"/>
      <c r="D60" s="79"/>
      <c r="E60" s="79"/>
      <c r="F60" s="79"/>
      <c r="G60" s="79"/>
      <c r="H60" s="7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6" x14ac:dyDescent="0.3">
      <c r="A62" s="66" t="s">
        <v>62</v>
      </c>
      <c r="B62" s="64">
        <f>G48</f>
        <v>-1.0789898255845809</v>
      </c>
      <c r="C62" s="65" t="s">
        <v>63</v>
      </c>
      <c r="D62" s="64">
        <f>G53</f>
        <v>9.3762511409638396</v>
      </c>
      <c r="E62" s="64" t="s">
        <v>64</v>
      </c>
      <c r="F62" s="65" t="s">
        <v>63</v>
      </c>
      <c r="G62" s="64">
        <f>G58</f>
        <v>-0.73112772264533032</v>
      </c>
      <c r="H62" s="64" t="s">
        <v>65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6" x14ac:dyDescent="0.3">
      <c r="A63" s="68" t="s">
        <v>107</v>
      </c>
      <c r="B63" s="69">
        <f>B62+(D62*4)+(G62*POWER(4,2))</f>
        <v>24.727971175945495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6" x14ac:dyDescent="0.3">
      <c r="A64" s="79" t="s">
        <v>66</v>
      </c>
      <c r="B64" s="79"/>
      <c r="C64" s="79"/>
      <c r="D64" s="79"/>
      <c r="E64" s="79"/>
      <c r="F64" s="79"/>
      <c r="G64" s="79"/>
      <c r="H64" s="7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6" x14ac:dyDescent="0.3">
      <c r="A66" s="24" t="s">
        <v>11</v>
      </c>
      <c r="B66" s="24">
        <v>1</v>
      </c>
      <c r="C66" s="24">
        <v>2</v>
      </c>
      <c r="D66" s="24">
        <v>3</v>
      </c>
      <c r="E66" s="24">
        <v>4</v>
      </c>
      <c r="F66" s="24">
        <v>5</v>
      </c>
      <c r="G66" s="25">
        <v>6</v>
      </c>
      <c r="H66" s="26">
        <v>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6" x14ac:dyDescent="0.3">
      <c r="A67" s="22" t="s">
        <v>29</v>
      </c>
      <c r="B67" s="33">
        <v>-3</v>
      </c>
      <c r="C67" s="33">
        <v>-1.7</v>
      </c>
      <c r="D67" s="33">
        <v>-0.5</v>
      </c>
      <c r="E67" s="33">
        <v>1</v>
      </c>
      <c r="F67" s="33">
        <v>2.2999999999999998</v>
      </c>
      <c r="G67" s="33">
        <v>3.1</v>
      </c>
      <c r="H67" s="33">
        <v>5.0999999999999996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6" x14ac:dyDescent="0.3">
      <c r="A68" s="22" t="s">
        <v>30</v>
      </c>
      <c r="B68" s="33">
        <v>-35</v>
      </c>
      <c r="C68" s="33">
        <v>-20.5</v>
      </c>
      <c r="D68" s="33">
        <v>-5.7</v>
      </c>
      <c r="E68" s="33">
        <v>7.6</v>
      </c>
      <c r="F68" s="33">
        <v>16.8</v>
      </c>
      <c r="G68" s="33">
        <v>21.4</v>
      </c>
      <c r="H68" s="33">
        <v>27.4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6" x14ac:dyDescent="0.3">
      <c r="A69" s="22" t="s">
        <v>67</v>
      </c>
      <c r="B69" s="33">
        <f>$B$62+$D$62*B67+$G$62*POWER(B67,2)</f>
        <v>-35.787892752284073</v>
      </c>
      <c r="C69" s="33">
        <f t="shared" ref="C69:H69" si="18">$B$62+$D$62*C67+$G$62*POWER(C67,2)</f>
        <v>-19.131575883668113</v>
      </c>
      <c r="D69" s="33">
        <f t="shared" si="18"/>
        <v>-5.9498973267278332</v>
      </c>
      <c r="E69" s="33">
        <f t="shared" si="18"/>
        <v>7.5661335927339293</v>
      </c>
      <c r="F69" s="33">
        <f t="shared" si="18"/>
        <v>16.618722145838451</v>
      </c>
      <c r="G69" s="33">
        <f t="shared" si="18"/>
        <v>20.961251296781697</v>
      </c>
      <c r="H69" s="33">
        <f t="shared" si="18"/>
        <v>27.723258927325961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6" x14ac:dyDescent="0.3">
      <c r="A70" s="22" t="s">
        <v>68</v>
      </c>
      <c r="B70" s="33">
        <f>B68-B69</f>
        <v>0.78789275228407263</v>
      </c>
      <c r="C70" s="33">
        <f t="shared" ref="C70:H70" si="19">C68-C69</f>
        <v>-1.3684241163318873</v>
      </c>
      <c r="D70" s="33">
        <f t="shared" si="19"/>
        <v>0.24989732672783305</v>
      </c>
      <c r="E70" s="33">
        <f t="shared" si="19"/>
        <v>3.3866407266070375E-2</v>
      </c>
      <c r="F70" s="33">
        <f t="shared" si="19"/>
        <v>0.18127785416155007</v>
      </c>
      <c r="G70" s="33">
        <f t="shared" si="19"/>
        <v>0.43874870321830173</v>
      </c>
      <c r="H70" s="33">
        <f t="shared" si="19"/>
        <v>-0.32325892732596273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6" x14ac:dyDescent="0.3">
      <c r="A71" s="22" t="s">
        <v>69</v>
      </c>
      <c r="B71" s="33">
        <f>POWER(B70,2)</f>
        <v>0.62077498910177098</v>
      </c>
      <c r="C71" s="33">
        <f t="shared" ref="C71:H71" si="20">POWER(C70,2)</f>
        <v>1.8725845621587067</v>
      </c>
      <c r="D71" s="33">
        <f t="shared" si="20"/>
        <v>6.2448673905717338E-2</v>
      </c>
      <c r="E71" s="33">
        <f t="shared" si="20"/>
        <v>1.1469335411113443E-3</v>
      </c>
      <c r="F71" s="33">
        <f t="shared" si="20"/>
        <v>3.2861660409416217E-2</v>
      </c>
      <c r="G71" s="33">
        <f t="shared" si="20"/>
        <v>0.1925004245757414</v>
      </c>
      <c r="H71" s="33">
        <f t="shared" si="20"/>
        <v>0.10449633409593205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6" x14ac:dyDescent="0.3">
      <c r="A73" s="77" t="s">
        <v>70</v>
      </c>
      <c r="B73" s="77"/>
      <c r="C73" s="77"/>
      <c r="D73" s="77"/>
      <c r="E73" s="67">
        <f>SUM(B71,C71,D71,E71,F71,G71,H71)</f>
        <v>2.8868135777883959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</sheetData>
  <mergeCells count="13">
    <mergeCell ref="A30:B30"/>
    <mergeCell ref="A73:D73"/>
    <mergeCell ref="A1:E1"/>
    <mergeCell ref="A24:B24"/>
    <mergeCell ref="A25:B25"/>
    <mergeCell ref="A26:B26"/>
    <mergeCell ref="A27:B27"/>
    <mergeCell ref="A28:B28"/>
    <mergeCell ref="A29:B29"/>
    <mergeCell ref="A32:G32"/>
    <mergeCell ref="A22:H22"/>
    <mergeCell ref="A60:H60"/>
    <mergeCell ref="A64:H6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1A7B-7585-4227-8C11-E77F97D9C74B}">
  <dimension ref="A1:W1609"/>
  <sheetViews>
    <sheetView zoomScale="145" zoomScaleNormal="145" workbookViewId="0">
      <selection activeCell="F15" sqref="F15"/>
    </sheetView>
  </sheetViews>
  <sheetFormatPr defaultRowHeight="14.4" x14ac:dyDescent="0.3"/>
  <cols>
    <col min="13" max="13" width="9.33203125" bestFit="1" customWidth="1"/>
  </cols>
  <sheetData>
    <row r="1" spans="1:23" ht="16.2" x14ac:dyDescent="0.35">
      <c r="A1" s="21" t="s">
        <v>0</v>
      </c>
      <c r="B1" s="21"/>
      <c r="C1" s="21"/>
      <c r="D1" s="73" t="s">
        <v>22</v>
      </c>
      <c r="E1" s="73"/>
      <c r="F1" s="73"/>
      <c r="G1" s="73"/>
      <c r="H1" s="7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6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6" x14ac:dyDescent="0.3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6" x14ac:dyDescent="0.3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6" x14ac:dyDescent="0.3">
      <c r="A8" s="80" t="s">
        <v>3</v>
      </c>
      <c r="B8" s="80"/>
      <c r="C8" s="80"/>
      <c r="D8" s="80"/>
      <c r="E8" s="80"/>
      <c r="F8" s="80"/>
      <c r="G8" s="1"/>
      <c r="H8" s="1"/>
      <c r="I8" s="80" t="s">
        <v>20</v>
      </c>
      <c r="J8" s="80"/>
      <c r="K8" s="80"/>
      <c r="L8" s="80"/>
      <c r="M8" s="80"/>
      <c r="N8" s="80"/>
      <c r="O8" s="1"/>
      <c r="P8" s="1"/>
      <c r="Q8" s="1"/>
      <c r="R8" s="1"/>
      <c r="S8" s="1"/>
      <c r="T8" s="1"/>
      <c r="U8" s="1"/>
      <c r="V8" s="1"/>
      <c r="W8" s="1"/>
    </row>
    <row r="9" spans="1:23" ht="15.6" x14ac:dyDescent="0.3">
      <c r="A9" s="2" t="s">
        <v>4</v>
      </c>
      <c r="B9" s="2"/>
      <c r="C9" s="2"/>
      <c r="D9" s="2"/>
      <c r="E9" s="2"/>
      <c r="F9" s="2"/>
      <c r="G9" s="1"/>
      <c r="H9" s="1"/>
      <c r="I9" s="2" t="s">
        <v>4</v>
      </c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</row>
    <row r="10" spans="1:23" ht="15.6" x14ac:dyDescent="0.3">
      <c r="A10" s="1" t="s">
        <v>5</v>
      </c>
      <c r="B10" s="1">
        <v>10</v>
      </c>
      <c r="C10" s="1"/>
      <c r="D10" s="1"/>
      <c r="E10" s="1"/>
      <c r="F10" s="1"/>
      <c r="G10" s="1"/>
      <c r="H10" s="1"/>
      <c r="I10" s="1" t="s">
        <v>5</v>
      </c>
      <c r="J10" s="1">
        <v>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">
      <c r="A12" s="2" t="s">
        <v>6</v>
      </c>
      <c r="B12" s="2"/>
      <c r="C12" s="2"/>
      <c r="D12" s="2"/>
      <c r="E12" s="2"/>
      <c r="F12" s="2"/>
      <c r="G12" s="1"/>
      <c r="H12" s="1"/>
      <c r="I12" s="2" t="s">
        <v>6</v>
      </c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</row>
    <row r="13" spans="1:23" ht="15.6" x14ac:dyDescent="0.3">
      <c r="A13" s="3" t="s">
        <v>7</v>
      </c>
      <c r="B13" s="4">
        <v>1</v>
      </c>
      <c r="C13" s="1"/>
      <c r="D13" s="1"/>
      <c r="E13" s="1"/>
      <c r="F13" s="1"/>
      <c r="G13" s="1"/>
      <c r="H13" s="1"/>
      <c r="I13" s="3" t="s">
        <v>7</v>
      </c>
      <c r="J13" s="4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">
      <c r="A14" s="3" t="s">
        <v>8</v>
      </c>
      <c r="B14" s="5">
        <v>2</v>
      </c>
      <c r="C14" s="1"/>
      <c r="D14" s="1"/>
      <c r="E14" s="1"/>
      <c r="F14" s="1"/>
      <c r="G14" s="1"/>
      <c r="H14" s="1"/>
      <c r="I14" s="3" t="s">
        <v>8</v>
      </c>
      <c r="J14" s="5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6" x14ac:dyDescent="0.3">
      <c r="A16" s="3" t="s">
        <v>9</v>
      </c>
      <c r="B16" s="6">
        <f>(B14-B13)/B10</f>
        <v>0.1</v>
      </c>
      <c r="C16" s="1"/>
      <c r="D16" s="1"/>
      <c r="E16" s="1"/>
      <c r="F16" s="1"/>
      <c r="G16" s="1"/>
      <c r="H16" s="1"/>
      <c r="I16" s="3" t="s">
        <v>9</v>
      </c>
      <c r="J16" s="6">
        <f>(J14-J13)/J10</f>
        <v>0.1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6" x14ac:dyDescent="0.3">
      <c r="A18" s="2" t="s">
        <v>10</v>
      </c>
      <c r="B18" s="2"/>
      <c r="C18" s="2"/>
      <c r="D18" s="2"/>
      <c r="E18" s="2"/>
      <c r="F18" s="2"/>
      <c r="G18" s="1"/>
      <c r="H18" s="1"/>
      <c r="I18" s="2" t="s">
        <v>10</v>
      </c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</row>
    <row r="19" spans="1:2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6" x14ac:dyDescent="0.3">
      <c r="A22" s="7" t="s">
        <v>11</v>
      </c>
      <c r="B22" s="7" t="s">
        <v>12</v>
      </c>
      <c r="C22" s="7" t="s">
        <v>13</v>
      </c>
      <c r="D22" s="7" t="s">
        <v>14</v>
      </c>
      <c r="E22" s="7" t="s">
        <v>15</v>
      </c>
      <c r="F22" s="1"/>
      <c r="G22" s="1"/>
      <c r="H22" s="1"/>
      <c r="I22" s="22" t="s">
        <v>11</v>
      </c>
      <c r="J22" s="22" t="s">
        <v>12</v>
      </c>
      <c r="K22" s="22" t="s">
        <v>13</v>
      </c>
      <c r="L22" s="22" t="s">
        <v>14</v>
      </c>
      <c r="M22" s="22" t="s">
        <v>15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6" x14ac:dyDescent="0.3">
      <c r="A23" s="8">
        <v>0</v>
      </c>
      <c r="B23" s="9">
        <f>B13</f>
        <v>1</v>
      </c>
      <c r="C23" s="10">
        <f>(2*B23)+(1/B23)</f>
        <v>3</v>
      </c>
      <c r="D23" s="11">
        <v>1</v>
      </c>
      <c r="E23" s="10">
        <f>D23*C23</f>
        <v>3</v>
      </c>
      <c r="F23" s="1"/>
      <c r="G23" s="1"/>
      <c r="H23" s="1"/>
      <c r="I23" s="8">
        <v>0</v>
      </c>
      <c r="J23" s="4">
        <v>1</v>
      </c>
      <c r="K23" s="10">
        <f>(2*J23)+(1/J23)</f>
        <v>3</v>
      </c>
      <c r="L23" s="11">
        <v>1</v>
      </c>
      <c r="M23" s="10">
        <f>K23*L23</f>
        <v>3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6" x14ac:dyDescent="0.3">
      <c r="A24" s="8">
        <v>1</v>
      </c>
      <c r="B24" s="12">
        <f>B23+$B$16</f>
        <v>1.1000000000000001</v>
      </c>
      <c r="C24" s="10">
        <f>(2*B24)+(1/B24)</f>
        <v>3.1090909090909093</v>
      </c>
      <c r="D24" s="13">
        <v>2</v>
      </c>
      <c r="E24" s="10">
        <f>D24*C24</f>
        <v>6.2181818181818187</v>
      </c>
      <c r="F24" s="1"/>
      <c r="G24" s="1"/>
      <c r="H24" s="1"/>
      <c r="I24" s="8">
        <v>1</v>
      </c>
      <c r="J24" s="12">
        <f>J23+$J$16</f>
        <v>1.1000000000000001</v>
      </c>
      <c r="K24" s="10">
        <f>(2*J24)+(1/J24)</f>
        <v>3.1090909090909093</v>
      </c>
      <c r="L24" s="13">
        <v>4</v>
      </c>
      <c r="M24" s="10">
        <f>K24*L24</f>
        <v>12.436363636363637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6" x14ac:dyDescent="0.3">
      <c r="A25" s="8">
        <v>2</v>
      </c>
      <c r="B25" s="12">
        <f t="shared" ref="B25:B30" si="0">B24+$B$16</f>
        <v>1.2000000000000002</v>
      </c>
      <c r="C25" s="10">
        <f t="shared" ref="C25:C33" si="1">(2*B25)+(1/B25)</f>
        <v>3.2333333333333334</v>
      </c>
      <c r="D25" s="13">
        <v>2</v>
      </c>
      <c r="E25" s="10">
        <f t="shared" ref="E25:E30" si="2">D25*C25</f>
        <v>6.4666666666666668</v>
      </c>
      <c r="F25" s="1"/>
      <c r="G25" s="1"/>
      <c r="H25" s="1"/>
      <c r="I25" s="8">
        <v>2</v>
      </c>
      <c r="J25" s="12">
        <f>J24+$J$16</f>
        <v>1.2000000000000002</v>
      </c>
      <c r="K25" s="10">
        <f>(2*J25)+(1/J25)</f>
        <v>3.2333333333333334</v>
      </c>
      <c r="L25" s="13">
        <v>2</v>
      </c>
      <c r="M25" s="10">
        <f>K25*L25</f>
        <v>6.4666666666666668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6" x14ac:dyDescent="0.3">
      <c r="A26" s="8">
        <v>3</v>
      </c>
      <c r="B26" s="12">
        <f t="shared" si="0"/>
        <v>1.3000000000000003</v>
      </c>
      <c r="C26" s="10">
        <f t="shared" si="1"/>
        <v>3.3692307692307697</v>
      </c>
      <c r="D26" s="13">
        <v>2</v>
      </c>
      <c r="E26" s="10">
        <f t="shared" si="2"/>
        <v>6.7384615384615394</v>
      </c>
      <c r="F26" s="1"/>
      <c r="G26" s="1"/>
      <c r="H26" s="1"/>
      <c r="I26" s="8">
        <v>3</v>
      </c>
      <c r="J26" s="12">
        <f t="shared" ref="J26:J33" si="3">J25+$J$16</f>
        <v>1.3000000000000003</v>
      </c>
      <c r="K26" s="10">
        <f t="shared" ref="K26:K33" si="4">(2*J26)+(1/J26)</f>
        <v>3.3692307692307697</v>
      </c>
      <c r="L26" s="13">
        <v>4</v>
      </c>
      <c r="M26" s="10">
        <f t="shared" ref="M26:M33" si="5">K26*L26</f>
        <v>13.476923076923079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6" x14ac:dyDescent="0.3">
      <c r="A27" s="8">
        <v>4</v>
      </c>
      <c r="B27" s="12">
        <f t="shared" si="0"/>
        <v>1.4000000000000004</v>
      </c>
      <c r="C27" s="10">
        <f t="shared" si="1"/>
        <v>3.5142857142857147</v>
      </c>
      <c r="D27" s="13">
        <v>2</v>
      </c>
      <c r="E27" s="10">
        <f t="shared" si="2"/>
        <v>7.0285714285714294</v>
      </c>
      <c r="F27" s="1"/>
      <c r="G27" s="1"/>
      <c r="H27" s="1"/>
      <c r="I27" s="8">
        <v>4</v>
      </c>
      <c r="J27" s="12">
        <f t="shared" si="3"/>
        <v>1.4000000000000004</v>
      </c>
      <c r="K27" s="10">
        <f t="shared" si="4"/>
        <v>3.5142857142857147</v>
      </c>
      <c r="L27" s="13">
        <v>2</v>
      </c>
      <c r="M27" s="10">
        <f t="shared" si="5"/>
        <v>7.0285714285714294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6" x14ac:dyDescent="0.3">
      <c r="A28" s="8">
        <v>5</v>
      </c>
      <c r="B28" s="12">
        <f t="shared" si="0"/>
        <v>1.5000000000000004</v>
      </c>
      <c r="C28" s="10">
        <f t="shared" si="1"/>
        <v>3.6666666666666674</v>
      </c>
      <c r="D28" s="13">
        <v>2</v>
      </c>
      <c r="E28" s="10">
        <f t="shared" si="2"/>
        <v>7.3333333333333348</v>
      </c>
      <c r="F28" s="1"/>
      <c r="G28" s="1"/>
      <c r="H28" s="1"/>
      <c r="I28" s="8">
        <v>5</v>
      </c>
      <c r="J28" s="12">
        <f t="shared" si="3"/>
        <v>1.5000000000000004</v>
      </c>
      <c r="K28" s="10">
        <f t="shared" si="4"/>
        <v>3.6666666666666674</v>
      </c>
      <c r="L28" s="13">
        <v>4</v>
      </c>
      <c r="M28" s="10">
        <f t="shared" si="5"/>
        <v>14.66666666666667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6" x14ac:dyDescent="0.3">
      <c r="A29" s="8">
        <v>6</v>
      </c>
      <c r="B29" s="12">
        <f t="shared" si="0"/>
        <v>1.6000000000000005</v>
      </c>
      <c r="C29" s="10">
        <f t="shared" si="1"/>
        <v>3.8250000000000011</v>
      </c>
      <c r="D29" s="13">
        <v>2</v>
      </c>
      <c r="E29" s="10">
        <f t="shared" si="2"/>
        <v>7.6500000000000021</v>
      </c>
      <c r="F29" s="1"/>
      <c r="G29" s="1"/>
      <c r="H29" s="1"/>
      <c r="I29" s="8">
        <v>6</v>
      </c>
      <c r="J29" s="12">
        <f t="shared" si="3"/>
        <v>1.6000000000000005</v>
      </c>
      <c r="K29" s="10">
        <f t="shared" si="4"/>
        <v>3.8250000000000011</v>
      </c>
      <c r="L29" s="13">
        <v>2</v>
      </c>
      <c r="M29" s="10">
        <f t="shared" si="5"/>
        <v>7.6500000000000021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6" x14ac:dyDescent="0.3">
      <c r="A30" s="8">
        <v>7</v>
      </c>
      <c r="B30" s="12">
        <f t="shared" si="0"/>
        <v>1.7000000000000006</v>
      </c>
      <c r="C30" s="10">
        <f t="shared" si="1"/>
        <v>3.988235294117648</v>
      </c>
      <c r="D30" s="13">
        <v>2</v>
      </c>
      <c r="E30" s="10">
        <f t="shared" si="2"/>
        <v>7.976470588235296</v>
      </c>
      <c r="F30" s="1"/>
      <c r="G30" s="1"/>
      <c r="H30" s="1"/>
      <c r="I30" s="8">
        <v>7</v>
      </c>
      <c r="J30" s="12">
        <f t="shared" si="3"/>
        <v>1.7000000000000006</v>
      </c>
      <c r="K30" s="10">
        <f t="shared" si="4"/>
        <v>3.988235294117648</v>
      </c>
      <c r="L30" s="13">
        <v>4</v>
      </c>
      <c r="M30" s="10">
        <f t="shared" si="5"/>
        <v>15.952941176470592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6" x14ac:dyDescent="0.3">
      <c r="A31" s="8">
        <v>8</v>
      </c>
      <c r="B31" s="12">
        <f>B30+$B$16</f>
        <v>1.8000000000000007</v>
      </c>
      <c r="C31" s="10">
        <f>(2*B31)+(1/B31)</f>
        <v>4.1555555555555568</v>
      </c>
      <c r="D31" s="13">
        <v>2</v>
      </c>
      <c r="E31" s="10">
        <f>D31*C31</f>
        <v>8.3111111111111136</v>
      </c>
      <c r="F31" s="1"/>
      <c r="G31" s="1"/>
      <c r="H31" s="1"/>
      <c r="I31" s="8">
        <v>8</v>
      </c>
      <c r="J31" s="12">
        <f t="shared" si="3"/>
        <v>1.8000000000000007</v>
      </c>
      <c r="K31" s="10">
        <f t="shared" si="4"/>
        <v>4.1555555555555568</v>
      </c>
      <c r="L31" s="13">
        <v>2</v>
      </c>
      <c r="M31" s="10">
        <f t="shared" si="5"/>
        <v>8.3111111111111136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6" x14ac:dyDescent="0.3">
      <c r="A32" s="8">
        <v>9</v>
      </c>
      <c r="B32" s="12">
        <f t="shared" ref="B32" si="6">B31+$B$16</f>
        <v>1.9000000000000008</v>
      </c>
      <c r="C32" s="10">
        <f t="shared" si="1"/>
        <v>4.3263157894736857</v>
      </c>
      <c r="D32" s="13">
        <v>2</v>
      </c>
      <c r="E32" s="10">
        <f t="shared" ref="E32" si="7">D32*C32</f>
        <v>8.6526315789473713</v>
      </c>
      <c r="F32" s="1"/>
      <c r="G32" s="1"/>
      <c r="H32" s="1"/>
      <c r="I32" s="8">
        <v>9</v>
      </c>
      <c r="J32" s="12">
        <f t="shared" si="3"/>
        <v>1.9000000000000008</v>
      </c>
      <c r="K32" s="10">
        <f t="shared" si="4"/>
        <v>4.3263157894736857</v>
      </c>
      <c r="L32" s="13">
        <v>4</v>
      </c>
      <c r="M32" s="10">
        <f t="shared" si="5"/>
        <v>17.305263157894743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6" x14ac:dyDescent="0.3">
      <c r="A33" s="8">
        <v>10</v>
      </c>
      <c r="B33" s="14">
        <f t="shared" ref="B33" si="8">B32+$B$16</f>
        <v>2.0000000000000009</v>
      </c>
      <c r="C33" s="10">
        <f t="shared" si="1"/>
        <v>4.5000000000000018</v>
      </c>
      <c r="D33" s="11">
        <v>1</v>
      </c>
      <c r="E33" s="10">
        <f t="shared" ref="E33" si="9">D33*C33</f>
        <v>4.5000000000000018</v>
      </c>
      <c r="F33" s="1"/>
      <c r="G33" s="1"/>
      <c r="H33" s="21"/>
      <c r="I33" s="8">
        <v>10</v>
      </c>
      <c r="J33" s="12">
        <f t="shared" si="3"/>
        <v>2.0000000000000009</v>
      </c>
      <c r="K33" s="10">
        <f t="shared" si="4"/>
        <v>4.5000000000000018</v>
      </c>
      <c r="L33" s="11">
        <v>1</v>
      </c>
      <c r="M33" s="10">
        <f t="shared" si="5"/>
        <v>4.5000000000000018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6" x14ac:dyDescent="0.3">
      <c r="A34" s="15" t="s">
        <v>16</v>
      </c>
      <c r="B34" s="15"/>
      <c r="C34" s="15"/>
      <c r="D34" s="15"/>
      <c r="E34" s="16">
        <f>SUM(E23,E24,E25,E26,E27,E28,E29,E30,E31,E32,E33)</f>
        <v>73.875428063508565</v>
      </c>
      <c r="F34" s="1"/>
      <c r="G34" s="1"/>
      <c r="H34" s="1"/>
      <c r="I34" s="15" t="s">
        <v>16</v>
      </c>
      <c r="J34" s="15"/>
      <c r="K34" s="15"/>
      <c r="L34" s="15"/>
      <c r="M34" s="16">
        <f>SUM(M23,M24,M25,M26,M27,M28,M29,M30,M31,M32,M33)</f>
        <v>110.79450692066794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6" x14ac:dyDescent="0.3">
      <c r="A36" s="17" t="s">
        <v>19</v>
      </c>
      <c r="B36" s="17">
        <f>B16/2</f>
        <v>0.05</v>
      </c>
      <c r="C36" s="17" t="s">
        <v>17</v>
      </c>
      <c r="D36" s="18">
        <f>E34</f>
        <v>73.875428063508565</v>
      </c>
      <c r="E36" s="19" t="s">
        <v>18</v>
      </c>
      <c r="F36" s="20">
        <f>B36*D36</f>
        <v>3.6937714031754285</v>
      </c>
      <c r="G36" s="1"/>
      <c r="H36" s="1"/>
      <c r="I36" s="17" t="s">
        <v>21</v>
      </c>
      <c r="J36" s="18">
        <f>J16/3</f>
        <v>3.3333333333333333E-2</v>
      </c>
      <c r="K36" s="17" t="s">
        <v>17</v>
      </c>
      <c r="L36" s="17">
        <f>M34</f>
        <v>110.79450692066794</v>
      </c>
      <c r="M36" s="19" t="s">
        <v>18</v>
      </c>
      <c r="N36" s="20">
        <f>J36*L36</f>
        <v>3.6931502306889312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.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5.6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5.6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5.6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5.6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5.6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5.6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5.6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5.6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5.6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5.6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5.6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5.6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5.6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5.6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5.6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5.6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5.6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5.6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5.6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5.6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5.6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5.6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5.6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5.6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5.6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5.6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5.6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5.6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5.6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5.6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5.6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5.6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5.6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5.6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5.6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5.6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5.6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5.6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5.6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5.6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5.6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5.6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5.6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5.6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5.6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5.6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5.6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5.6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5.6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5.6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5.6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5.6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5.6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5.6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5.6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5.6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5.6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5.6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5.6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5.6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5.6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5.6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5.6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5.6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5.6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5.6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5.6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5.6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5.6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5.6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5.6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5.6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5.6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5.6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5.6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5.6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5.6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5.6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5.6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5.6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5.6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5.6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5.6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5.6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5.6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5.6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5.6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5.6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5.6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5.6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5.6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5.6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5.6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5.6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5.6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5.6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5.6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5.6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5.6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5.6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5.6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5.6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5.6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5.6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5.6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5.6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5.6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5.6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5.6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5.6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5.6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5.6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5.6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5.6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5.6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5.6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5.6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ht="15.6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ht="15.6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ht="15.6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ht="15.6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5.6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ht="15.6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15.6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ht="15.6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ht="15.6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ht="15.6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ht="15.6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ht="15.6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ht="15.6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15.6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ht="15.6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ht="15.6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5.6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5.6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ht="15.6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ht="15.6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15.6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15.6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5.6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ht="15.6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ht="15.6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ht="15.6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ht="15.6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ht="15.6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ht="15.6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5.6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5.6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ht="15.6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5.6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5.6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ht="15.6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ht="15.6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15.6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15.6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15.6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ht="15.6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ht="15.6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15.6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ht="15.6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ht="15.6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ht="15.6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ht="15.6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ht="15.6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ht="15.6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ht="15.6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ht="15.6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15.6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ht="15.6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15.6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ht="15.6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ht="15.6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ht="15.6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15.6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ht="15.6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ht="15.6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ht="15.6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ht="15.6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ht="15.6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ht="15.6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ht="15.6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ht="15.6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15.6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ht="15.6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ht="15.6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15.6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ht="15.6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ht="15.6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15.6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ht="15.6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15.6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ht="15.6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ht="15.6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ht="15.6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ht="15.6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15.6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ht="15.6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ht="15.6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ht="15.6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ht="15.6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ht="15.6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ht="15.6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15.6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15.6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15.6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15.6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ht="15.6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ht="15.6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ht="15.6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ht="15.6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ht="15.6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ht="15.6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ht="15.6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ht="15.6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ht="15.6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ht="15.6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15.6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15.6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15.6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ht="15.6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15.6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ht="15.6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ht="15.6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ht="15.6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15.6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ht="15.6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ht="15.6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ht="15.6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15.6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15.6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15.6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ht="15.6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15.6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ht="15.6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ht="15.6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15.6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ht="15.6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15.6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ht="15.6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ht="15.6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ht="15.6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ht="15.6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ht="15.6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ht="15.6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ht="15.6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ht="15.6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15.6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ht="15.6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ht="15.6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ht="15.6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ht="15.6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15.6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ht="15.6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ht="15.6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ht="15.6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ht="15.6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ht="15.6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ht="15.6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ht="15.6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15.6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ht="15.6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ht="15.6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ht="15.6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ht="15.6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ht="15.6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ht="15.6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ht="15.6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ht="15.6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15.6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ht="15.6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ht="15.6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ht="15.6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ht="15.6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ht="15.6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ht="15.6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ht="15.6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ht="15.6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ht="15.6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ht="15.6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ht="15.6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ht="15.6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ht="15.6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5.6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15.6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15.6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15.6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ht="15.6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15.6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ht="15.6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ht="15.6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ht="15.6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ht="15.6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15.6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15.6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ht="15.6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15.6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ht="15.6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ht="15.6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ht="15.6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15.6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ht="15.6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ht="15.6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ht="15.6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ht="15.6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15.6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ht="15.6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ht="15.6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15.6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ht="15.6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15.6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ht="15.6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ht="15.6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ht="15.6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ht="15.6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ht="15.6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5.6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ht="15.6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ht="15.6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5.6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ht="15.6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ht="15.6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ht="15.6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5.6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ht="15.6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5.6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5.6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ht="15.6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ht="15.6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ht="15.6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ht="15.6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ht="15.6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ht="15.6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ht="15.6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ht="15.6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ht="15.6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ht="15.6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ht="15.6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ht="15.6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ht="15.6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ht="15.6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ht="15.6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ht="15.6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ht="15.6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5.6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ht="15.6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ht="15.6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5.6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ht="15.6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ht="15.6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ht="15.6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5.6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ht="15.6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ht="15.6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ht="15.6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ht="15.6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ht="15.6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5.6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ht="15.6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ht="15.6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ht="15.6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ht="15.6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5.6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ht="15.6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ht="15.6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5.6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ht="15.6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ht="15.6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15.6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ht="15.6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ht="15.6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ht="15.6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5.6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ht="15.6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15.6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ht="15.6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ht="15.6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ht="15.6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ht="15.6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ht="15.6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ht="15.6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15.6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ht="15.6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ht="15.6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15.6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ht="15.6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ht="15.6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ht="15.6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ht="15.6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ht="15.6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ht="15.6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ht="15.6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ht="15.6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ht="15.6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ht="15.6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15.6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ht="15.6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15.6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15.6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15.6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15.6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15.6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15.6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15.6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15.6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15.6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ht="15.6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15.6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15.6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15.6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ht="15.6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15.6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15.6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ht="15.6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ht="15.6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ht="15.6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ht="15.6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ht="15.6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ht="15.6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ht="15.6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ht="15.6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ht="15.6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ht="15.6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ht="15.6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15.6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15.6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15.6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15.6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ht="15.6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15.6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ht="15.6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ht="15.6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ht="15.6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ht="15.6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ht="15.6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ht="15.6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ht="15.6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15.6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ht="15.6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ht="15.6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ht="15.6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5.6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5.6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ht="15.6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5.6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5.6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ht="15.6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ht="15.6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ht="15.6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ht="15.6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5.6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5.6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5.6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5.6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5.6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5.6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ht="15.6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ht="15.6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ht="15.6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5.6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5.6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ht="15.6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ht="15.6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ht="15.6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ht="15.6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ht="15.6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ht="15.6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ht="15.6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ht="15.6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ht="15.6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ht="15.6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ht="15.6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5.6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ht="15.6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5.6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ht="15.6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ht="15.6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ht="15.6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ht="15.6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ht="15.6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5.6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ht="15.6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ht="15.6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ht="15.6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5.6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5.6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ht="15.6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ht="15.6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ht="15.6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5.6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5.6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5.6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5.6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ht="15.6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ht="15.6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ht="15.6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5.6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15.6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ht="15.6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5.6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5.6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5.6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5.6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5.6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ht="15.6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ht="15.6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ht="15.6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ht="15.6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ht="15.6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ht="15.6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5.6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ht="15.6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ht="15.6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ht="15.6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5.6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5.6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5.6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ht="15.6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ht="15.6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ht="15.6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5.6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ht="15.6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ht="15.6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ht="15.6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ht="15.6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ht="15.6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ht="15.6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ht="15.6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ht="15.6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15.6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15.6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15.6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15.6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ht="15.6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15.6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ht="15.6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ht="15.6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15.6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15.6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ht="15.6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15.6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15.6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15.6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15.6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15.6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15.6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15.6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15.6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15.6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ht="15.6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15.6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15.6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15.6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ht="15.6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ht="15.6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ht="15.6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ht="15.6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ht="15.6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ht="15.6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5.6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ht="15.6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5.6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5.6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ht="15.6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ht="15.6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ht="15.6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ht="15.6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ht="15.6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ht="15.6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5.6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5.6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ht="15.6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ht="15.6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ht="15.6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ht="15.6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ht="15.6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ht="15.6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ht="15.6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ht="15.6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ht="15.6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ht="15.6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15.6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ht="15.6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5.6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ht="15.6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ht="15.6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5.6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ht="15.6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5.6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ht="15.6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ht="15.6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ht="15.6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ht="15.6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ht="15.6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5.6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5.6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5.6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5.6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5.6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5.6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5.6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5.6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ht="15.6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ht="15.6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ht="15.6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ht="15.6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ht="15.6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5.6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ht="15.6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ht="15.6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</sheetData>
  <mergeCells count="3">
    <mergeCell ref="A8:F8"/>
    <mergeCell ref="I8:N8"/>
    <mergeCell ref="D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1</vt:lpstr>
      <vt:lpstr>Questão 2</vt:lpstr>
      <vt:lpstr>Questão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Luilquer</dc:creator>
  <cp:lastModifiedBy>Carlos Luilquer</cp:lastModifiedBy>
  <dcterms:created xsi:type="dcterms:W3CDTF">2015-06-05T18:19:34Z</dcterms:created>
  <dcterms:modified xsi:type="dcterms:W3CDTF">2021-09-19T11:17:29Z</dcterms:modified>
</cp:coreProperties>
</file>