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s Luilquer\Documents\UFSC\Turmas\Turmas 03\Cálculo Numérico Em Computadores\Semanas\Semana 14\Prova\"/>
    </mc:Choice>
  </mc:AlternateContent>
  <xr:revisionPtr revIDLastSave="0" documentId="13_ncr:1_{EBCB348B-9E2C-408D-AB0C-5D53E08F32EF}" xr6:coauthVersionLast="47" xr6:coauthVersionMax="47" xr10:uidLastSave="{00000000-0000-0000-0000-000000000000}"/>
  <bookViews>
    <workbookView xWindow="42795" yWindow="825" windowWidth="17280" windowHeight="11805" activeTab="2" xr2:uid="{00000000-000D-0000-FFFF-FFFF00000000}"/>
  </bookViews>
  <sheets>
    <sheet name="Questão 1" sheetId="1" r:id="rId1"/>
    <sheet name="Questão 2" sheetId="2" r:id="rId2"/>
    <sheet name="Questão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3" l="1"/>
  <c r="D36" i="3" s="1"/>
  <c r="F36" i="3" s="1"/>
  <c r="J36" i="3"/>
  <c r="B36" i="3"/>
  <c r="L36" i="3"/>
  <c r="N36" i="3"/>
  <c r="M34" i="3"/>
  <c r="J25" i="3"/>
  <c r="K25" i="3" s="1"/>
  <c r="M25" i="3" s="1"/>
  <c r="J26" i="3"/>
  <c r="K26" i="3" s="1"/>
  <c r="M26" i="3" s="1"/>
  <c r="K24" i="3"/>
  <c r="M24" i="3"/>
  <c r="J24" i="3"/>
  <c r="K23" i="3"/>
  <c r="M23" i="3" s="1"/>
  <c r="J23" i="3"/>
  <c r="J16" i="3"/>
  <c r="B25" i="3"/>
  <c r="C25" i="3" s="1"/>
  <c r="E25" i="3" s="1"/>
  <c r="B26" i="3"/>
  <c r="C26" i="3" s="1"/>
  <c r="E26" i="3" s="1"/>
  <c r="C24" i="3"/>
  <c r="E24" i="3" s="1"/>
  <c r="B24" i="3"/>
  <c r="B23" i="3"/>
  <c r="C23" i="3"/>
  <c r="B16" i="3"/>
  <c r="G62" i="2"/>
  <c r="D62" i="2"/>
  <c r="B62" i="2"/>
  <c r="E73" i="2"/>
  <c r="G71" i="2"/>
  <c r="B71" i="2"/>
  <c r="G70" i="2"/>
  <c r="B70" i="2"/>
  <c r="B69" i="2"/>
  <c r="B63" i="2"/>
  <c r="G57" i="2"/>
  <c r="G53" i="2"/>
  <c r="G52" i="2"/>
  <c r="G48" i="2"/>
  <c r="B43" i="2"/>
  <c r="A33" i="2"/>
  <c r="C30" i="2"/>
  <c r="C28" i="2"/>
  <c r="G33" i="2" s="1"/>
  <c r="G39" i="2" s="1"/>
  <c r="C26" i="2"/>
  <c r="C25" i="2"/>
  <c r="C24" i="2"/>
  <c r="C33" i="2" s="1"/>
  <c r="C39" i="2" s="1"/>
  <c r="G20" i="2"/>
  <c r="B20" i="2"/>
  <c r="G19" i="2"/>
  <c r="B19" i="2"/>
  <c r="G18" i="2"/>
  <c r="B18" i="2"/>
  <c r="G17" i="2"/>
  <c r="B17" i="2"/>
  <c r="G16" i="2"/>
  <c r="C16" i="2"/>
  <c r="C20" i="2" s="1"/>
  <c r="B16" i="2"/>
  <c r="B39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F20" i="2" s="1"/>
  <c r="E16" i="2"/>
  <c r="E20" i="2" s="1"/>
  <c r="D16" i="2"/>
  <c r="D20" i="2" s="1"/>
  <c r="H16" i="1"/>
  <c r="H15" i="1"/>
  <c r="H14" i="1"/>
  <c r="B48" i="1"/>
  <c r="C48" i="1"/>
  <c r="D48" i="1"/>
  <c r="G48" i="1" s="1"/>
  <c r="E48" i="1"/>
  <c r="H48" i="1" s="1"/>
  <c r="F48" i="1"/>
  <c r="B49" i="1"/>
  <c r="E49" i="1" s="1"/>
  <c r="H49" i="1" s="1"/>
  <c r="C49" i="1"/>
  <c r="D49" i="1"/>
  <c r="F49" i="1"/>
  <c r="G49" i="1"/>
  <c r="B47" i="1"/>
  <c r="C47" i="1"/>
  <c r="D47" i="1"/>
  <c r="E47" i="1"/>
  <c r="H47" i="1" s="1"/>
  <c r="F47" i="1"/>
  <c r="G47" i="1"/>
  <c r="H46" i="1"/>
  <c r="G46" i="1"/>
  <c r="F46" i="1"/>
  <c r="E46" i="1"/>
  <c r="D46" i="1"/>
  <c r="C46" i="1"/>
  <c r="B46" i="1"/>
  <c r="D24" i="1"/>
  <c r="D22" i="1"/>
  <c r="C24" i="1"/>
  <c r="D23" i="1"/>
  <c r="C23" i="1"/>
  <c r="C22" i="1"/>
  <c r="J27" i="3" l="1"/>
  <c r="B27" i="3"/>
  <c r="E23" i="3"/>
  <c r="C34" i="2"/>
  <c r="C40" i="2" s="1"/>
  <c r="C27" i="2"/>
  <c r="E35" i="2" s="1"/>
  <c r="D41" i="2" s="1"/>
  <c r="D48" i="2" s="1"/>
  <c r="E34" i="2"/>
  <c r="D40" i="2" s="1"/>
  <c r="C29" i="2"/>
  <c r="G34" i="2" s="1"/>
  <c r="G40" i="2" s="1"/>
  <c r="C52" i="2" s="1"/>
  <c r="A34" i="2"/>
  <c r="B40" i="2" s="1"/>
  <c r="B52" i="2" s="1"/>
  <c r="C46" i="2"/>
  <c r="C56" i="2"/>
  <c r="D56" i="2"/>
  <c r="C51" i="2"/>
  <c r="B46" i="2"/>
  <c r="B56" i="2"/>
  <c r="B51" i="2"/>
  <c r="G35" i="2"/>
  <c r="G41" i="2" s="1"/>
  <c r="E24" i="1"/>
  <c r="E23" i="1"/>
  <c r="E22" i="1"/>
  <c r="K27" i="3" l="1"/>
  <c r="M27" i="3" s="1"/>
  <c r="J28" i="3"/>
  <c r="C27" i="3"/>
  <c r="E27" i="3" s="1"/>
  <c r="B28" i="3"/>
  <c r="C35" i="2"/>
  <c r="C41" i="2" s="1"/>
  <c r="E33" i="2"/>
  <c r="D39" i="2" s="1"/>
  <c r="D53" i="2"/>
  <c r="A35" i="2"/>
  <c r="B41" i="2" s="1"/>
  <c r="B58" i="2" s="1"/>
  <c r="B47" i="2"/>
  <c r="D57" i="2"/>
  <c r="B57" i="2"/>
  <c r="C58" i="2"/>
  <c r="C48" i="2"/>
  <c r="D58" i="2"/>
  <c r="C53" i="2"/>
  <c r="B48" i="2"/>
  <c r="D47" i="2"/>
  <c r="D52" i="2"/>
  <c r="D51" i="2"/>
  <c r="C57" i="2"/>
  <c r="C47" i="2"/>
  <c r="B53" i="2"/>
  <c r="J29" i="3" l="1"/>
  <c r="K28" i="3"/>
  <c r="M28" i="3" s="1"/>
  <c r="B29" i="3"/>
  <c r="C28" i="3"/>
  <c r="E28" i="3" s="1"/>
  <c r="D46" i="2"/>
  <c r="G47" i="2" s="1"/>
  <c r="G58" i="2"/>
  <c r="J30" i="3" l="1"/>
  <c r="K29" i="3"/>
  <c r="M29" i="3" s="1"/>
  <c r="B30" i="3"/>
  <c r="C29" i="3"/>
  <c r="E29" i="3" s="1"/>
  <c r="G69" i="2"/>
  <c r="C69" i="2"/>
  <c r="C70" i="2" s="1"/>
  <c r="C71" i="2" s="1"/>
  <c r="F69" i="2"/>
  <c r="F70" i="2" s="1"/>
  <c r="F71" i="2" s="1"/>
  <c r="E69" i="2"/>
  <c r="E70" i="2" s="1"/>
  <c r="E71" i="2" s="1"/>
  <c r="D69" i="2"/>
  <c r="D70" i="2" s="1"/>
  <c r="D71" i="2" s="1"/>
  <c r="K30" i="3" l="1"/>
  <c r="M30" i="3" s="1"/>
  <c r="J31" i="3"/>
  <c r="C30" i="3"/>
  <c r="E30" i="3" s="1"/>
  <c r="B31" i="3"/>
  <c r="I14" i="1" a="1"/>
  <c r="K31" i="3" l="1"/>
  <c r="M31" i="3" s="1"/>
  <c r="J32" i="3"/>
  <c r="C31" i="3"/>
  <c r="E31" i="3" s="1"/>
  <c r="B32" i="3"/>
  <c r="I14" i="1"/>
  <c r="I16" i="1"/>
  <c r="I15" i="1"/>
  <c r="J33" i="3" l="1"/>
  <c r="K33" i="3" s="1"/>
  <c r="M33" i="3" s="1"/>
  <c r="K32" i="3"/>
  <c r="M32" i="3" s="1"/>
  <c r="B33" i="3"/>
  <c r="C33" i="3" s="1"/>
  <c r="E33" i="3" s="1"/>
  <c r="C32" i="3"/>
  <c r="E32" i="3" s="1"/>
</calcChain>
</file>

<file path=xl/sharedStrings.xml><?xml version="1.0" encoding="utf-8"?>
<sst xmlns="http://schemas.openxmlformats.org/spreadsheetml/2006/main" count="140" uniqueCount="107">
  <si>
    <t>Carlos Luilquer Almeida Santos: 20150465</t>
  </si>
  <si>
    <t>Questão 1 (3 pontos):</t>
  </si>
  <si>
    <t>Resolver por Gauss-Jacobi com 3 decimais e erro menor ou igual</t>
  </si>
  <si>
    <t>a 0,05 o sistema abaixo:</t>
  </si>
  <si>
    <t>Verificação GJ</t>
  </si>
  <si>
    <t>A</t>
  </si>
  <si>
    <t>B</t>
  </si>
  <si>
    <t>x</t>
  </si>
  <si>
    <t>b'</t>
  </si>
  <si>
    <t>1º passo</t>
  </si>
  <si>
    <t>Verificação da convergencia</t>
  </si>
  <si>
    <t>Valores absolutos</t>
  </si>
  <si>
    <t>|a_ii|</t>
  </si>
  <si>
    <t>soma</t>
  </si>
  <si>
    <t>Linha 1: a11</t>
  </si>
  <si>
    <t>Linha 2: a22</t>
  </si>
  <si>
    <t>Linha 3: a33</t>
  </si>
  <si>
    <t>2º passo</t>
  </si>
  <si>
    <t xml:space="preserve">Isolamento das incognitas </t>
  </si>
  <si>
    <t>x1=</t>
  </si>
  <si>
    <t>x2=</t>
  </si>
  <si>
    <t>x3=</t>
  </si>
  <si>
    <t>3º passo</t>
  </si>
  <si>
    <t>Atribuição inicial</t>
  </si>
  <si>
    <t>x1</t>
  </si>
  <si>
    <t>x2</t>
  </si>
  <si>
    <t>x3</t>
  </si>
  <si>
    <t>4º passo</t>
  </si>
  <si>
    <t>Iterações</t>
  </si>
  <si>
    <t>erro</t>
  </si>
  <si>
    <t>N</t>
  </si>
  <si>
    <t>er_x1</t>
  </si>
  <si>
    <t>er_x2</t>
  </si>
  <si>
    <t>er_x3</t>
  </si>
  <si>
    <t>Teste</t>
  </si>
  <si>
    <t>=1/12(11-(-8*x2-4*x3))</t>
  </si>
  <si>
    <t>=1/17(14-(2*x1+3*x3))</t>
  </si>
  <si>
    <t>=1/11(7-(5*x1-2*x2))</t>
  </si>
  <si>
    <t>Questão 2 (3 pontos):</t>
  </si>
  <si>
    <t>Ajustar os pontos da tabela abaixo à equação φ(x) = α1 + α2x + α3x 2 utilizando</t>
  </si>
  <si>
    <t>Método dos Quadrados Mínimos e fazendo ajuste polinomial.</t>
  </si>
  <si>
    <t>i</t>
  </si>
  <si>
    <t>xi</t>
  </si>
  <si>
    <t>f(xi)</t>
  </si>
  <si>
    <t>xi^2</t>
  </si>
  <si>
    <t>xi^3</t>
  </si>
  <si>
    <t>xi^4</t>
  </si>
  <si>
    <t>f(xi)*xi</t>
  </si>
  <si>
    <t>f(xi)*xi^2</t>
  </si>
  <si>
    <t>a) Dados para construir a matriz</t>
  </si>
  <si>
    <t>m=</t>
  </si>
  <si>
    <t>Sum xi=</t>
  </si>
  <si>
    <t>Sum xi^2=</t>
  </si>
  <si>
    <t>Sum xi^3=</t>
  </si>
  <si>
    <t>Sum xi^4=</t>
  </si>
  <si>
    <t>Sum f(xi)=</t>
  </si>
  <si>
    <t>Sum xi*f(xi)=</t>
  </si>
  <si>
    <t>Sum xi^2*f(xi)=</t>
  </si>
  <si>
    <t>b) Resolução do sistema</t>
  </si>
  <si>
    <t>a1 +</t>
  </si>
  <si>
    <t>a2 +</t>
  </si>
  <si>
    <t>a3 =</t>
  </si>
  <si>
    <t>Y</t>
  </si>
  <si>
    <t>DetA =</t>
  </si>
  <si>
    <t>D_a1</t>
  </si>
  <si>
    <t>Det_a1=</t>
  </si>
  <si>
    <t>a1=</t>
  </si>
  <si>
    <t>D_a2</t>
  </si>
  <si>
    <t>Det_a2=</t>
  </si>
  <si>
    <t>a2=</t>
  </si>
  <si>
    <t>D_a3</t>
  </si>
  <si>
    <t>Det_a3=</t>
  </si>
  <si>
    <t>a3=</t>
  </si>
  <si>
    <t xml:space="preserve">1) A melhor função que passa pelos pontos </t>
  </si>
  <si>
    <t>φ (x) =</t>
  </si>
  <si>
    <t>+</t>
  </si>
  <si>
    <t>x^2</t>
  </si>
  <si>
    <t xml:space="preserve">2) Os valores de fi(x) e os respectivos resíduos </t>
  </si>
  <si>
    <t xml:space="preserve">φ (x) </t>
  </si>
  <si>
    <t>r(xi)</t>
  </si>
  <si>
    <t>r^2(xi)</t>
  </si>
  <si>
    <t>Soma dos quadrados dos resíduos:</t>
  </si>
  <si>
    <t>Calcular a soma dos quadrados dos resíduos e valor da função φ no ponto x=-1</t>
  </si>
  <si>
    <t>3 decimais.</t>
  </si>
  <si>
    <t>φ (-1) =</t>
  </si>
  <si>
    <t>Questão 3 (4 pontos):</t>
  </si>
  <si>
    <t>Calcular uma aproximação com 3 casas decimais com</t>
  </si>
  <si>
    <t>arredondamento para</t>
  </si>
  <si>
    <t>usando regra dos Trapézios e a regra de Simpson com n = 10.</t>
  </si>
  <si>
    <t xml:space="preserve">Regra dos Trapézios </t>
  </si>
  <si>
    <t xml:space="preserve">Regra de Simpson </t>
  </si>
  <si>
    <t>a) Número de intervalos</t>
  </si>
  <si>
    <t>n=</t>
  </si>
  <si>
    <t>b) Tamanho do intervalo</t>
  </si>
  <si>
    <t>a=</t>
  </si>
  <si>
    <t>b=</t>
  </si>
  <si>
    <t>h=</t>
  </si>
  <si>
    <t>c) Iterações</t>
  </si>
  <si>
    <t>xi'</t>
  </si>
  <si>
    <t>f(xi')</t>
  </si>
  <si>
    <t>ci</t>
  </si>
  <si>
    <t>ci*f(xi')</t>
  </si>
  <si>
    <t>Soma</t>
  </si>
  <si>
    <t>T(h10)=</t>
  </si>
  <si>
    <t>*</t>
  </si>
  <si>
    <t>=</t>
  </si>
  <si>
    <t>S(h10)=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</si>
</sst>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"/>
    <numFmt numFmtId="169" formatCode="0.000"/>
    <numFmt numFmtId="170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7" borderId="0" xfId="0" applyFont="1" applyFill="1"/>
    <xf numFmtId="0" fontId="1" fillId="0" borderId="2" xfId="0" applyFont="1" applyBorder="1"/>
    <xf numFmtId="0" fontId="1" fillId="2" borderId="2" xfId="0" applyFont="1" applyFill="1" applyBorder="1"/>
    <xf numFmtId="0" fontId="5" fillId="0" borderId="2" xfId="0" applyFont="1" applyBorder="1" applyAlignment="1">
      <alignment horizontal="center"/>
    </xf>
    <xf numFmtId="0" fontId="1" fillId="0" borderId="0" xfId="0" quotePrefix="1" applyFont="1"/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0" xfId="0" applyFont="1" applyFill="1"/>
    <xf numFmtId="0" fontId="4" fillId="8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9" fontId="2" fillId="0" borderId="2" xfId="0" applyNumberFormat="1" applyFont="1" applyBorder="1" applyAlignment="1">
      <alignment horizontal="center"/>
    </xf>
    <xf numFmtId="169" fontId="7" fillId="0" borderId="2" xfId="0" applyNumberFormat="1" applyFont="1" applyBorder="1" applyAlignment="1">
      <alignment horizontal="center"/>
    </xf>
    <xf numFmtId="169" fontId="2" fillId="5" borderId="2" xfId="0" applyNumberFormat="1" applyFont="1" applyFill="1" applyBorder="1" applyAlignment="1">
      <alignment horizontal="center" vertical="center"/>
    </xf>
    <xf numFmtId="169" fontId="2" fillId="6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170" fontId="2" fillId="0" borderId="2" xfId="0" applyNumberFormat="1" applyFont="1" applyBorder="1" applyAlignment="1">
      <alignment horizontal="center" vertical="center"/>
    </xf>
    <xf numFmtId="0" fontId="1" fillId="7" borderId="2" xfId="0" applyFont="1" applyFill="1" applyBorder="1"/>
    <xf numFmtId="170" fontId="2" fillId="0" borderId="2" xfId="0" applyNumberFormat="1" applyFont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/>
    </xf>
    <xf numFmtId="0" fontId="8" fillId="7" borderId="5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170" fontId="4" fillId="3" borderId="0" xfId="0" applyNumberFormat="1" applyFont="1" applyFill="1"/>
    <xf numFmtId="170" fontId="4" fillId="3" borderId="0" xfId="0" applyNumberFormat="1" applyFont="1" applyFill="1" applyAlignment="1">
      <alignment horizontal="center" vertical="center"/>
    </xf>
    <xf numFmtId="170" fontId="2" fillId="3" borderId="2" xfId="0" applyNumberFormat="1" applyFont="1" applyFill="1" applyBorder="1" applyAlignment="1">
      <alignment horizontal="center" vertical="center"/>
    </xf>
    <xf numFmtId="170" fontId="2" fillId="5" borderId="2" xfId="0" applyNumberFormat="1" applyFont="1" applyFill="1" applyBorder="1" applyAlignment="1">
      <alignment horizontal="center" vertical="center"/>
    </xf>
    <xf numFmtId="170" fontId="2" fillId="0" borderId="0" xfId="0" applyNumberFormat="1" applyFont="1"/>
    <xf numFmtId="170" fontId="2" fillId="5" borderId="2" xfId="0" applyNumberFormat="1" applyFont="1" applyFill="1" applyBorder="1"/>
    <xf numFmtId="170" fontId="2" fillId="3" borderId="2" xfId="0" applyNumberFormat="1" applyFont="1" applyFill="1" applyBorder="1"/>
    <xf numFmtId="0" fontId="2" fillId="5" borderId="0" xfId="0" applyFont="1" applyFill="1"/>
    <xf numFmtId="170" fontId="2" fillId="5" borderId="0" xfId="0" applyNumberFormat="1" applyFont="1" applyFill="1"/>
    <xf numFmtId="0" fontId="4" fillId="5" borderId="2" xfId="0" applyFont="1" applyFill="1" applyBorder="1" applyAlignment="1">
      <alignment horizontal="center" vertical="center"/>
    </xf>
    <xf numFmtId="168" fontId="4" fillId="5" borderId="2" xfId="0" applyNumberFormat="1" applyFont="1" applyFill="1" applyBorder="1" applyAlignment="1">
      <alignment horizontal="center" vertical="center"/>
    </xf>
    <xf numFmtId="168" fontId="4" fillId="5" borderId="2" xfId="0" quotePrefix="1" applyNumberFormat="1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170" fontId="2" fillId="0" borderId="0" xfId="0" applyNumberFormat="1" applyFont="1" applyBorder="1"/>
    <xf numFmtId="169" fontId="4" fillId="5" borderId="2" xfId="0" applyNumberFormat="1" applyFont="1" applyFill="1" applyBorder="1" applyAlignment="1">
      <alignment horizontal="center" vertical="center"/>
    </xf>
    <xf numFmtId="169" fontId="6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68" fontId="2" fillId="0" borderId="0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11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10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7" borderId="2" xfId="0" applyFont="1" applyFill="1" applyBorder="1"/>
    <xf numFmtId="170" fontId="2" fillId="4" borderId="2" xfId="0" applyNumberFormat="1" applyFont="1" applyFill="1" applyBorder="1"/>
    <xf numFmtId="0" fontId="2" fillId="10" borderId="0" xfId="0" applyFont="1" applyFill="1"/>
    <xf numFmtId="1" fontId="2" fillId="5" borderId="0" xfId="0" applyNumberFormat="1" applyFont="1" applyFill="1"/>
    <xf numFmtId="0" fontId="2" fillId="0" borderId="2" xfId="0" applyFont="1" applyFill="1" applyBorder="1"/>
    <xf numFmtId="169" fontId="2" fillId="0" borderId="2" xfId="0" applyNumberFormat="1" applyFont="1" applyBorder="1"/>
    <xf numFmtId="169" fontId="2" fillId="10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169" fontId="2" fillId="2" borderId="0" xfId="0" applyNumberFormat="1" applyFont="1" applyFill="1" applyAlignment="1">
      <alignment horizontal="center" vertical="center"/>
    </xf>
    <xf numFmtId="169" fontId="7" fillId="2" borderId="0" xfId="0" applyNumberFormat="1" applyFont="1" applyFill="1" applyAlignment="1">
      <alignment horizontal="center" vertical="center"/>
    </xf>
    <xf numFmtId="169" fontId="4" fillId="5" borderId="2" xfId="0" applyNumberFormat="1" applyFont="1" applyFill="1" applyBorder="1"/>
    <xf numFmtId="16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65035</xdr:colOff>
      <xdr:row>9</xdr:row>
      <xdr:rowOff>104310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A8AA8CD-3E2F-4484-B533-278CEB786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3738"/>
          <a:ext cx="1895740" cy="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6559</xdr:colOff>
      <xdr:row>18</xdr:row>
      <xdr:rowOff>63062</xdr:rowOff>
    </xdr:from>
    <xdr:to>
      <xdr:col>2</xdr:col>
      <xdr:colOff>210933</xdr:colOff>
      <xdr:row>20</xdr:row>
      <xdr:rowOff>41347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F7290B8-0F91-4E8D-B402-BF3A77276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159" y="3438722"/>
          <a:ext cx="817784" cy="374525"/>
        </a:xfrm>
        <a:prstGeom prst="rect">
          <a:avLst/>
        </a:prstGeom>
      </xdr:spPr>
    </xdr:pic>
    <xdr:clientData/>
  </xdr:twoCellAnchor>
  <xdr:twoCellAnchor editAs="oneCell">
    <xdr:from>
      <xdr:col>0</xdr:col>
      <xdr:colOff>3286</xdr:colOff>
      <xdr:row>26</xdr:row>
      <xdr:rowOff>38100</xdr:rowOff>
    </xdr:from>
    <xdr:to>
      <xdr:col>2</xdr:col>
      <xdr:colOff>249885</xdr:colOff>
      <xdr:row>28</xdr:row>
      <xdr:rowOff>131046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3F7BAAF-36B8-470C-8C59-74FF6A5CF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6" y="4998720"/>
          <a:ext cx="1469609" cy="492996"/>
        </a:xfrm>
        <a:prstGeom prst="rect">
          <a:avLst/>
        </a:prstGeom>
      </xdr:spPr>
    </xdr:pic>
    <xdr:clientData/>
  </xdr:twoCellAnchor>
  <xdr:twoCellAnchor editAs="oneCell">
    <xdr:from>
      <xdr:col>4</xdr:col>
      <xdr:colOff>233861</xdr:colOff>
      <xdr:row>41</xdr:row>
      <xdr:rowOff>31631</xdr:rowOff>
    </xdr:from>
    <xdr:to>
      <xdr:col>6</xdr:col>
      <xdr:colOff>64768</xdr:colOff>
      <xdr:row>42</xdr:row>
      <xdr:rowOff>153357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60C36F0-4AE1-4B0E-8090-F76A81730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75181" y="7964051"/>
          <a:ext cx="1052012" cy="3198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450313</xdr:colOff>
      <xdr:row>22</xdr:row>
      <xdr:rowOff>23447</xdr:rowOff>
    </xdr:from>
    <xdr:to>
      <xdr:col>8</xdr:col>
      <xdr:colOff>263379</xdr:colOff>
      <xdr:row>28</xdr:row>
      <xdr:rowOff>171743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9D0874-6297-4C6E-84B0-7EAB6F928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2473" y="4389707"/>
          <a:ext cx="2966169" cy="13370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294290</xdr:colOff>
      <xdr:row>2</xdr:row>
      <xdr:rowOff>89829</xdr:rowOff>
    </xdr:from>
    <xdr:to>
      <xdr:col>7</xdr:col>
      <xdr:colOff>304800</xdr:colOff>
      <xdr:row>5</xdr:row>
      <xdr:rowOff>3552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C7D9881-CAD1-4F46-8E25-DDC176C7E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2290" y="494477"/>
          <a:ext cx="1229710" cy="5082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199696</xdr:rowOff>
    </xdr:from>
    <xdr:to>
      <xdr:col>6</xdr:col>
      <xdr:colOff>97382</xdr:colOff>
      <xdr:row>19</xdr:row>
      <xdr:rowOff>170071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F85DFE1-6A9D-4242-8BCC-ACF6E5B95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75356"/>
          <a:ext cx="3754982" cy="366615"/>
        </a:xfrm>
        <a:prstGeom prst="rect">
          <a:avLst/>
        </a:prstGeom>
      </xdr:spPr>
    </xdr:pic>
    <xdr:clientData/>
  </xdr:twoCellAnchor>
  <xdr:twoCellAnchor editAs="oneCell">
    <xdr:from>
      <xdr:col>8</xdr:col>
      <xdr:colOff>31531</xdr:colOff>
      <xdr:row>18</xdr:row>
      <xdr:rowOff>84083</xdr:rowOff>
    </xdr:from>
    <xdr:to>
      <xdr:col>15</xdr:col>
      <xdr:colOff>60829</xdr:colOff>
      <xdr:row>19</xdr:row>
      <xdr:rowOff>173649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A1E5E47-864F-483E-9987-E203C8D39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08331" y="3683876"/>
          <a:ext cx="4296498" cy="294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3"/>
  <sheetViews>
    <sheetView topLeftCell="A28" zoomScale="130" zoomScaleNormal="130" workbookViewId="0">
      <selection activeCell="A45" sqref="A45:G49"/>
    </sheetView>
  </sheetViews>
  <sheetFormatPr defaultRowHeight="14.4" x14ac:dyDescent="0.3"/>
  <sheetData>
    <row r="1" spans="1:23" ht="16.2" x14ac:dyDescent="0.35">
      <c r="A1" s="3" t="s">
        <v>0</v>
      </c>
      <c r="B1" s="3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6" x14ac:dyDescent="0.3">
      <c r="A3" s="7" t="s">
        <v>1</v>
      </c>
      <c r="B3" s="7"/>
      <c r="C3" s="7"/>
      <c r="D3" s="5"/>
      <c r="E3" s="5"/>
      <c r="F3" s="5"/>
      <c r="G3" s="5"/>
      <c r="H3" s="5"/>
      <c r="I3" s="5"/>
      <c r="J3" s="5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6" x14ac:dyDescent="0.3">
      <c r="A4" s="8" t="s">
        <v>2</v>
      </c>
      <c r="B4" s="8"/>
      <c r="C4" s="8"/>
      <c r="D4" s="8"/>
      <c r="E4" s="8"/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6" x14ac:dyDescent="0.3">
      <c r="A5" s="8" t="s">
        <v>3</v>
      </c>
      <c r="B5" s="8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6" x14ac:dyDescent="0.3">
      <c r="A12" s="2"/>
      <c r="B12" s="2"/>
      <c r="C12" s="2"/>
      <c r="D12" s="2"/>
      <c r="E12" s="2"/>
      <c r="F12" s="2"/>
      <c r="G12" s="2"/>
      <c r="H12" s="9" t="s">
        <v>4</v>
      </c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6" x14ac:dyDescent="0.3">
      <c r="A13" s="2"/>
      <c r="B13" s="10" t="s">
        <v>5</v>
      </c>
      <c r="C13" s="10"/>
      <c r="D13" s="10"/>
      <c r="E13" s="2"/>
      <c r="F13" s="6" t="s">
        <v>6</v>
      </c>
      <c r="G13" s="1"/>
      <c r="H13" s="11" t="s">
        <v>7</v>
      </c>
      <c r="I13" s="11" t="s">
        <v>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6" x14ac:dyDescent="0.3">
      <c r="A14" s="2"/>
      <c r="B14" s="12">
        <v>12</v>
      </c>
      <c r="C14" s="13">
        <v>8</v>
      </c>
      <c r="D14" s="13">
        <v>-4</v>
      </c>
      <c r="E14" s="4"/>
      <c r="F14" s="14">
        <v>11</v>
      </c>
      <c r="G14" s="1"/>
      <c r="H14" s="30">
        <f>B49</f>
        <v>0.61742781701888338</v>
      </c>
      <c r="I14" s="31">
        <f t="array" ref="I14:I16">MMULT(B14:D16,H14:H16)</f>
        <v>10.827907893022708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6" x14ac:dyDescent="0.3">
      <c r="A15" s="2"/>
      <c r="B15" s="13">
        <v>2</v>
      </c>
      <c r="C15" s="12">
        <v>17</v>
      </c>
      <c r="D15" s="13">
        <v>3</v>
      </c>
      <c r="E15" s="4"/>
      <c r="F15" s="14">
        <v>14</v>
      </c>
      <c r="G15" s="1"/>
      <c r="H15" s="30">
        <f>C49</f>
        <v>0.66336930169896513</v>
      </c>
      <c r="I15" s="31">
        <v>13.928269006516885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6" x14ac:dyDescent="0.3">
      <c r="A16" s="2"/>
      <c r="B16" s="13">
        <v>5</v>
      </c>
      <c r="C16" s="13">
        <v>-2</v>
      </c>
      <c r="D16" s="12">
        <v>11</v>
      </c>
      <c r="E16" s="4"/>
      <c r="F16" s="14">
        <v>7</v>
      </c>
      <c r="G16" s="1"/>
      <c r="H16" s="30">
        <f>D49</f>
        <v>0.4720450811989032</v>
      </c>
      <c r="I16" s="31">
        <v>6.9528963748844221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6" x14ac:dyDescent="0.3">
      <c r="A18" s="15" t="s">
        <v>9</v>
      </c>
      <c r="B18" s="15" t="s">
        <v>10</v>
      </c>
      <c r="C18" s="15"/>
      <c r="D18" s="15"/>
      <c r="E18" s="15"/>
      <c r="F18" s="15"/>
      <c r="G18" s="15"/>
      <c r="H18" s="1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6" x14ac:dyDescent="0.3">
      <c r="A21" s="1" t="s">
        <v>11</v>
      </c>
      <c r="B21" s="1"/>
      <c r="C21" s="1" t="s">
        <v>12</v>
      </c>
      <c r="D21" s="1" t="s">
        <v>13</v>
      </c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6" x14ac:dyDescent="0.3">
      <c r="A22" s="16" t="s">
        <v>14</v>
      </c>
      <c r="B22" s="16"/>
      <c r="C22" s="17">
        <f>ABS(B14)</f>
        <v>12</v>
      </c>
      <c r="D22" s="16">
        <f>ABS(C14)+ABS(D14)</f>
        <v>12</v>
      </c>
      <c r="E22" s="18" t="str">
        <f>IF(C22&gt;D22,"ok","pode não convergir")</f>
        <v>pode não convergir</v>
      </c>
      <c r="F22" s="1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6" x14ac:dyDescent="0.3">
      <c r="A23" s="16" t="s">
        <v>15</v>
      </c>
      <c r="B23" s="16"/>
      <c r="C23" s="17">
        <f>ABS(C15)</f>
        <v>17</v>
      </c>
      <c r="D23" s="16">
        <f>ABS(B15)+ABS(D15)</f>
        <v>5</v>
      </c>
      <c r="E23" s="18" t="str">
        <f t="shared" ref="E23:E24" si="0">IF(C23&gt;D23,"ok","pode não convergir")</f>
        <v>ok</v>
      </c>
      <c r="F23" s="1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6" x14ac:dyDescent="0.3">
      <c r="A24" s="16" t="s">
        <v>16</v>
      </c>
      <c r="B24" s="16"/>
      <c r="C24" s="17">
        <f>ABS(D16)</f>
        <v>11</v>
      </c>
      <c r="D24" s="16">
        <f>ABS(B16)+ABS(C16)</f>
        <v>7</v>
      </c>
      <c r="E24" s="18" t="str">
        <f t="shared" si="0"/>
        <v>ok</v>
      </c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6" x14ac:dyDescent="0.3">
      <c r="A26" s="15" t="s">
        <v>17</v>
      </c>
      <c r="B26" s="15" t="s">
        <v>18</v>
      </c>
      <c r="C26" s="15"/>
      <c r="D26" s="15"/>
      <c r="E26" s="15"/>
      <c r="F26" s="15"/>
      <c r="G26" s="15"/>
      <c r="H26" s="1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6" x14ac:dyDescent="0.3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6" x14ac:dyDescent="0.3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6" x14ac:dyDescent="0.3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6" x14ac:dyDescent="0.3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6" x14ac:dyDescent="0.3">
      <c r="A31" s="1" t="s">
        <v>19</v>
      </c>
      <c r="B31" s="19" t="s">
        <v>35</v>
      </c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6" x14ac:dyDescent="0.3">
      <c r="A32" s="1" t="s">
        <v>20</v>
      </c>
      <c r="B32" s="19" t="s">
        <v>36</v>
      </c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6" x14ac:dyDescent="0.3">
      <c r="A33" s="1" t="s">
        <v>21</v>
      </c>
      <c r="B33" s="19" t="s">
        <v>37</v>
      </c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6" x14ac:dyDescent="0.3">
      <c r="A35" s="15" t="s">
        <v>22</v>
      </c>
      <c r="B35" s="15" t="s">
        <v>23</v>
      </c>
      <c r="C35" s="15"/>
      <c r="D35" s="15"/>
      <c r="E35" s="15"/>
      <c r="F35" s="15"/>
      <c r="G35" s="15"/>
      <c r="H35" s="1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6" x14ac:dyDescent="0.3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6" x14ac:dyDescent="0.3">
      <c r="A37" s="1"/>
      <c r="B37" s="20" t="s">
        <v>24</v>
      </c>
      <c r="C37" s="20" t="s">
        <v>25</v>
      </c>
      <c r="D37" s="20" t="s">
        <v>26</v>
      </c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6" x14ac:dyDescent="0.3">
      <c r="A38" s="1"/>
      <c r="B38" s="21">
        <v>0</v>
      </c>
      <c r="C38" s="21">
        <v>0</v>
      </c>
      <c r="D38" s="21">
        <v>0</v>
      </c>
      <c r="E38" s="1"/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6" x14ac:dyDescent="0.3">
      <c r="A40" s="1" t="s">
        <v>27</v>
      </c>
      <c r="B40" s="1" t="s">
        <v>28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6" x14ac:dyDescent="0.3">
      <c r="A41" s="22" t="s">
        <v>29</v>
      </c>
      <c r="B41" s="22">
        <v>0.05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6" x14ac:dyDescent="0.3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6" x14ac:dyDescent="0.3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6" x14ac:dyDescent="0.3">
      <c r="A44" s="23" t="s">
        <v>30</v>
      </c>
      <c r="B44" s="24" t="s">
        <v>24</v>
      </c>
      <c r="C44" s="24" t="s">
        <v>25</v>
      </c>
      <c r="D44" s="24" t="s">
        <v>26</v>
      </c>
      <c r="E44" s="23" t="s">
        <v>31</v>
      </c>
      <c r="F44" s="23" t="s">
        <v>32</v>
      </c>
      <c r="G44" s="23" t="s">
        <v>33</v>
      </c>
      <c r="H44" s="23" t="s">
        <v>34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6" x14ac:dyDescent="0.3">
      <c r="A45" s="25">
        <v>0</v>
      </c>
      <c r="B45" s="25">
        <v>0</v>
      </c>
      <c r="C45" s="25">
        <v>0</v>
      </c>
      <c r="D45" s="25">
        <v>0</v>
      </c>
      <c r="E45" s="25"/>
      <c r="F45" s="25"/>
      <c r="G45" s="25"/>
      <c r="H45" s="2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6" x14ac:dyDescent="0.3">
      <c r="A46" s="25">
        <v>1</v>
      </c>
      <c r="B46" s="28">
        <f>1/$B$14*($F$14-($C$14*C45+$D$14*D45))</f>
        <v>0.91666666666666663</v>
      </c>
      <c r="C46" s="28">
        <f>1/$C$15*($F$15-($B$15*B45+$D$15*D45))</f>
        <v>0.82352941176470584</v>
      </c>
      <c r="D46" s="28">
        <f>1/$D$16*($F$16-($B$16*B45+$C$16*C45))</f>
        <v>0.63636363636363635</v>
      </c>
      <c r="E46" s="28">
        <f>ABS(B46-B45)</f>
        <v>0.91666666666666663</v>
      </c>
      <c r="F46" s="28">
        <f>ABS(C46-C45)</f>
        <v>0.82352941176470584</v>
      </c>
      <c r="G46" s="28">
        <f>ABS(D46-D45)</f>
        <v>0.63636363636363635</v>
      </c>
      <c r="H46" s="25" t="str">
        <f>IF(AND(E46&lt;$B$41,F46&lt;$B$41,G46&lt;$B$41),"Fim!","Continua")</f>
        <v>Continua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6" x14ac:dyDescent="0.3">
      <c r="A47" s="25">
        <v>2</v>
      </c>
      <c r="B47" s="28">
        <f>1/$B$14*($F$14-($C$14*C46+$D$14*D46))</f>
        <v>0.57976827094474148</v>
      </c>
      <c r="C47" s="28">
        <f>1/$C$15*($F$15-($B$15*B46+$D$15*D46))</f>
        <v>0.60338680926916222</v>
      </c>
      <c r="D47" s="28">
        <f>1/$D$16*($F$16-($B$16*B46+$C$16*C46))</f>
        <v>0.36942959001782538</v>
      </c>
      <c r="E47" s="28">
        <f>ABS(B47-B46)</f>
        <v>0.33689839572192515</v>
      </c>
      <c r="F47" s="28">
        <f>ABS(C47-C46)</f>
        <v>0.22014260249554363</v>
      </c>
      <c r="G47" s="28">
        <f>ABS(D47-D46)</f>
        <v>0.26693404634581097</v>
      </c>
      <c r="H47" s="25" t="str">
        <f>IF(AND(E47&lt;$B$41,F47&lt;$B$41,G47&lt;$B$41),"Fim!","Continua")</f>
        <v>Continua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6" x14ac:dyDescent="0.3">
      <c r="A48" s="25">
        <v>3</v>
      </c>
      <c r="B48" s="28">
        <f t="shared" ref="B48:B50" si="1">1/$B$14*($F$14-($C$14*C47+$D$14*D47))</f>
        <v>0.63755199049316691</v>
      </c>
      <c r="C48" s="28">
        <f t="shared" ref="C48:C50" si="2">1/$C$15*($F$15-($B$15*B47+$D$15*D47))</f>
        <v>0.69012792282688473</v>
      </c>
      <c r="D48" s="28">
        <f t="shared" ref="D48:D50" si="3">1/$D$16*($F$16-($B$16*B47+$C$16*C47))</f>
        <v>0.48253929671041978</v>
      </c>
      <c r="E48" s="28">
        <f t="shared" ref="E48:E50" si="4">ABS(B48-B47)</f>
        <v>5.7783719548425427E-2</v>
      </c>
      <c r="F48" s="28">
        <f t="shared" ref="F48:F50" si="5">ABS(C48-C47)</f>
        <v>8.6741113557722516E-2</v>
      </c>
      <c r="G48" s="28">
        <f t="shared" ref="G48:G50" si="6">ABS(D48-D47)</f>
        <v>0.1131097066925944</v>
      </c>
      <c r="H48" s="25" t="str">
        <f t="shared" ref="H48:H50" si="7">IF(AND(E48&lt;$B$41,F48&lt;$B$41,G48&lt;$B$41),"Fim!","Continua")</f>
        <v>Continua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6" x14ac:dyDescent="0.3">
      <c r="A49" s="25">
        <v>4</v>
      </c>
      <c r="B49" s="29">
        <f t="shared" si="1"/>
        <v>0.61742781701888338</v>
      </c>
      <c r="C49" s="29">
        <f t="shared" si="2"/>
        <v>0.66336930169896513</v>
      </c>
      <c r="D49" s="29">
        <f t="shared" si="3"/>
        <v>0.4720450811989032</v>
      </c>
      <c r="E49" s="28">
        <f t="shared" si="4"/>
        <v>2.0124173474283524E-2</v>
      </c>
      <c r="F49" s="28">
        <f t="shared" si="5"/>
        <v>2.6758621127919602E-2</v>
      </c>
      <c r="G49" s="28">
        <f t="shared" si="6"/>
        <v>1.049421551151658E-2</v>
      </c>
      <c r="H49" s="25" t="str">
        <f t="shared" si="7"/>
        <v>Fim!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6" x14ac:dyDescent="0.3">
      <c r="A50" s="26"/>
      <c r="B50" s="27"/>
      <c r="C50" s="27"/>
      <c r="D50" s="27"/>
      <c r="E50" s="27"/>
      <c r="F50" s="27"/>
      <c r="G50" s="27"/>
      <c r="H50" s="2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</sheetData>
  <mergeCells count="9">
    <mergeCell ref="E22:F22"/>
    <mergeCell ref="E23:F23"/>
    <mergeCell ref="E24:F24"/>
    <mergeCell ref="A1:E1"/>
    <mergeCell ref="A3:C3"/>
    <mergeCell ref="A4:G4"/>
    <mergeCell ref="A5:C5"/>
    <mergeCell ref="H12:I12"/>
    <mergeCell ref="B13:D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F03C-B36E-4ED6-AF75-ADAEB1B168FF}">
  <dimension ref="A1:V548"/>
  <sheetViews>
    <sheetView topLeftCell="A58" zoomScale="145" zoomScaleNormal="145" workbookViewId="0">
      <selection activeCell="G74" sqref="G74"/>
    </sheetView>
  </sheetViews>
  <sheetFormatPr defaultRowHeight="14.4" x14ac:dyDescent="0.3"/>
  <cols>
    <col min="7" max="7" width="10.44140625" bestFit="1" customWidth="1"/>
  </cols>
  <sheetData>
    <row r="1" spans="1:22" ht="16.2" x14ac:dyDescent="0.35">
      <c r="A1" s="3" t="s">
        <v>0</v>
      </c>
      <c r="B1" s="3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6" x14ac:dyDescent="0.3">
      <c r="A3" s="32" t="s">
        <v>38</v>
      </c>
      <c r="B3" s="3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 x14ac:dyDescent="0.3">
      <c r="A4" s="2" t="s">
        <v>39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6" x14ac:dyDescent="0.3">
      <c r="A5" s="2" t="s">
        <v>40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6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6" x14ac:dyDescent="0.3">
      <c r="A7" s="2" t="s">
        <v>82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6" x14ac:dyDescent="0.3">
      <c r="A8" s="2" t="s">
        <v>83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6" x14ac:dyDescent="0.3">
      <c r="A11" s="33" t="s">
        <v>41</v>
      </c>
      <c r="B11" s="33">
        <v>1</v>
      </c>
      <c r="C11" s="33">
        <v>2</v>
      </c>
      <c r="D11" s="33">
        <v>3</v>
      </c>
      <c r="E11" s="33">
        <v>4</v>
      </c>
      <c r="F11" s="33">
        <v>5</v>
      </c>
      <c r="G11" s="62">
        <v>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6" x14ac:dyDescent="0.3">
      <c r="A12" s="34" t="s">
        <v>42</v>
      </c>
      <c r="B12" s="35">
        <v>-5.9</v>
      </c>
      <c r="C12" s="35">
        <v>-3.9</v>
      </c>
      <c r="D12" s="35">
        <v>-1.5</v>
      </c>
      <c r="E12" s="35">
        <v>0.6</v>
      </c>
      <c r="F12" s="35">
        <v>2.2000000000000002</v>
      </c>
      <c r="G12" s="35">
        <v>4.7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6" x14ac:dyDescent="0.3">
      <c r="A13" s="34" t="s">
        <v>43</v>
      </c>
      <c r="B13" s="35">
        <v>15.7</v>
      </c>
      <c r="C13" s="35">
        <v>3.9</v>
      </c>
      <c r="D13" s="35">
        <v>-0.5</v>
      </c>
      <c r="E13" s="35">
        <v>3.1</v>
      </c>
      <c r="F13" s="35">
        <v>15.1</v>
      </c>
      <c r="G13" s="35">
        <v>35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6" x14ac:dyDescent="0.3">
      <c r="A16" s="36" t="s">
        <v>44</v>
      </c>
      <c r="B16" s="37">
        <f>POWER(B12,2)</f>
        <v>34.81</v>
      </c>
      <c r="C16" s="37">
        <f>POWER(C12,2)</f>
        <v>15.209999999999999</v>
      </c>
      <c r="D16" s="37">
        <f t="shared" ref="C16:G16" si="0">POWER(D12,2)</f>
        <v>2.25</v>
      </c>
      <c r="E16" s="37">
        <f t="shared" si="0"/>
        <v>0.36</v>
      </c>
      <c r="F16" s="37">
        <f t="shared" si="0"/>
        <v>4.8400000000000007</v>
      </c>
      <c r="G16" s="37">
        <f>POWER(G12,2)</f>
        <v>22.090000000000003</v>
      </c>
      <c r="H16" s="5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6" x14ac:dyDescent="0.3">
      <c r="A17" s="36" t="s">
        <v>45</v>
      </c>
      <c r="B17" s="37">
        <f>POWER(B12,3)</f>
        <v>-205.37900000000002</v>
      </c>
      <c r="C17" s="37">
        <f t="shared" ref="C17:G17" si="1">POWER(C12,3)</f>
        <v>-59.318999999999996</v>
      </c>
      <c r="D17" s="37">
        <f t="shared" si="1"/>
        <v>-3.375</v>
      </c>
      <c r="E17" s="37">
        <f t="shared" si="1"/>
        <v>0.216</v>
      </c>
      <c r="F17" s="37">
        <f t="shared" si="1"/>
        <v>10.648000000000003</v>
      </c>
      <c r="G17" s="37">
        <f>POWER(G12,3)</f>
        <v>103.82300000000002</v>
      </c>
      <c r="H17" s="5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6" x14ac:dyDescent="0.3">
      <c r="A18" s="36" t="s">
        <v>46</v>
      </c>
      <c r="B18" s="37">
        <f>POWER(B12,4)</f>
        <v>1211.7361000000001</v>
      </c>
      <c r="C18" s="37">
        <f t="shared" ref="C18:G18" si="2">POWER(C12,4)</f>
        <v>231.34409999999997</v>
      </c>
      <c r="D18" s="37">
        <f t="shared" si="2"/>
        <v>5.0625</v>
      </c>
      <c r="E18" s="37">
        <f t="shared" si="2"/>
        <v>0.12959999999999999</v>
      </c>
      <c r="F18" s="37">
        <f t="shared" si="2"/>
        <v>23.425600000000006</v>
      </c>
      <c r="G18" s="37">
        <f>POWER(G12,4)</f>
        <v>487.96810000000016</v>
      </c>
      <c r="H18" s="5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6" x14ac:dyDescent="0.3">
      <c r="A19" s="36" t="s">
        <v>47</v>
      </c>
      <c r="B19" s="37">
        <f>B12*B13</f>
        <v>-92.63</v>
      </c>
      <c r="C19" s="37">
        <f>C12*C13</f>
        <v>-15.209999999999999</v>
      </c>
      <c r="D19" s="37">
        <f t="shared" ref="D19:G19" si="3">D12*D13</f>
        <v>0.75</v>
      </c>
      <c r="E19" s="37">
        <f t="shared" si="3"/>
        <v>1.8599999999999999</v>
      </c>
      <c r="F19" s="37">
        <f t="shared" si="3"/>
        <v>33.22</v>
      </c>
      <c r="G19" s="37">
        <f>G12*G13</f>
        <v>164.5</v>
      </c>
      <c r="H19" s="5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6" x14ac:dyDescent="0.3">
      <c r="A20" s="36" t="s">
        <v>48</v>
      </c>
      <c r="B20" s="37">
        <f>B13*B16</f>
        <v>546.51700000000005</v>
      </c>
      <c r="C20" s="37">
        <f t="shared" ref="C20:G20" si="4">C13*C16</f>
        <v>59.318999999999996</v>
      </c>
      <c r="D20" s="37">
        <f t="shared" si="4"/>
        <v>-1.125</v>
      </c>
      <c r="E20" s="37">
        <f t="shared" si="4"/>
        <v>1.1159999999999999</v>
      </c>
      <c r="F20" s="37">
        <f t="shared" si="4"/>
        <v>73.084000000000003</v>
      </c>
      <c r="G20" s="37">
        <f>G13*G16</f>
        <v>773.15000000000009</v>
      </c>
      <c r="H20" s="5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6" x14ac:dyDescent="0.3">
      <c r="A22" s="7" t="s">
        <v>49</v>
      </c>
      <c r="B22" s="7"/>
      <c r="C22" s="7"/>
      <c r="D22" s="7"/>
      <c r="E22" s="7"/>
      <c r="F22" s="7"/>
      <c r="G22" s="7"/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6" x14ac:dyDescent="0.3">
      <c r="A23" s="38" t="s">
        <v>50</v>
      </c>
      <c r="B23" s="39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6" x14ac:dyDescent="0.3">
      <c r="A24" s="40" t="s">
        <v>51</v>
      </c>
      <c r="B24" s="41"/>
      <c r="C24" s="37">
        <f>SUM(B12,C12,D12,E12,F12,G12)</f>
        <v>-3.8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6" x14ac:dyDescent="0.3">
      <c r="A25" s="40" t="s">
        <v>52</v>
      </c>
      <c r="B25" s="41"/>
      <c r="C25" s="37">
        <f>SUM(B16,C16,D16,E16,F16,G16)</f>
        <v>79.56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6" x14ac:dyDescent="0.3">
      <c r="A26" s="40" t="s">
        <v>53</v>
      </c>
      <c r="B26" s="41"/>
      <c r="C26" s="37">
        <f>SUM(B17,C17,D17,E17,F17,G17)</f>
        <v>-153.38599999999997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6" x14ac:dyDescent="0.3">
      <c r="A27" s="40" t="s">
        <v>54</v>
      </c>
      <c r="B27" s="41"/>
      <c r="C27" s="37">
        <f>SUM(B18,C18,D18,E18,F18,G18,H18)</f>
        <v>1959.6660000000002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6" x14ac:dyDescent="0.3">
      <c r="A28" s="40" t="s">
        <v>55</v>
      </c>
      <c r="B28" s="41"/>
      <c r="C28" s="37">
        <f>SUM(B13,C13,D13,E13,F13,G13)</f>
        <v>72.3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6" x14ac:dyDescent="0.3">
      <c r="A29" s="40" t="s">
        <v>56</v>
      </c>
      <c r="B29" s="41"/>
      <c r="C29" s="37">
        <f>SUM(B19,C19,D19,E19,F19,G19,H19)</f>
        <v>92.490000000000009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6" x14ac:dyDescent="0.3">
      <c r="A30" s="40" t="s">
        <v>57</v>
      </c>
      <c r="B30" s="41"/>
      <c r="C30" s="37">
        <f>SUM(B20,C20,D20,E20,F20,G20)</f>
        <v>1452.0610000000001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6" x14ac:dyDescent="0.3">
      <c r="A32" s="42" t="s">
        <v>58</v>
      </c>
      <c r="B32" s="42"/>
      <c r="C32" s="42"/>
      <c r="D32" s="42"/>
      <c r="E32" s="42"/>
      <c r="F32" s="42"/>
      <c r="G32" s="4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6" x14ac:dyDescent="0.3">
      <c r="A33" s="43">
        <f>B23</f>
        <v>6</v>
      </c>
      <c r="B33" s="44" t="s">
        <v>59</v>
      </c>
      <c r="C33" s="43">
        <f>C24</f>
        <v>-3.8</v>
      </c>
      <c r="D33" s="44" t="s">
        <v>60</v>
      </c>
      <c r="E33" s="43">
        <f>C25</f>
        <v>79.56</v>
      </c>
      <c r="F33" s="44" t="s">
        <v>61</v>
      </c>
      <c r="G33" s="43">
        <f>C28</f>
        <v>72.3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6" x14ac:dyDescent="0.3">
      <c r="A34" s="43">
        <f>C24</f>
        <v>-3.8</v>
      </c>
      <c r="B34" s="44" t="s">
        <v>59</v>
      </c>
      <c r="C34" s="43">
        <f>C25</f>
        <v>79.56</v>
      </c>
      <c r="D34" s="44" t="s">
        <v>60</v>
      </c>
      <c r="E34" s="43">
        <f t="shared" ref="E34:E35" si="5">C26</f>
        <v>-153.38599999999997</v>
      </c>
      <c r="F34" s="44" t="s">
        <v>61</v>
      </c>
      <c r="G34" s="43">
        <f t="shared" ref="G34:G35" si="6">C29</f>
        <v>92.490000000000009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6" x14ac:dyDescent="0.3">
      <c r="A35" s="43">
        <f>C25</f>
        <v>79.56</v>
      </c>
      <c r="B35" s="44" t="s">
        <v>59</v>
      </c>
      <c r="C35" s="43">
        <f>C26</f>
        <v>-153.38599999999997</v>
      </c>
      <c r="D35" s="44" t="s">
        <v>60</v>
      </c>
      <c r="E35" s="43">
        <f t="shared" si="5"/>
        <v>1959.6660000000002</v>
      </c>
      <c r="F35" s="44" t="s">
        <v>61</v>
      </c>
      <c r="G35" s="43">
        <f t="shared" si="6"/>
        <v>1452.0610000000001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6" x14ac:dyDescent="0.3">
      <c r="A39" s="2"/>
      <c r="B39" s="45">
        <f>A33</f>
        <v>6</v>
      </c>
      <c r="C39" s="45">
        <f>C33</f>
        <v>-3.8</v>
      </c>
      <c r="D39" s="45">
        <f>E33</f>
        <v>79.56</v>
      </c>
      <c r="E39" s="2"/>
      <c r="F39" s="2"/>
      <c r="G39" s="46">
        <f>G33</f>
        <v>72.3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6" x14ac:dyDescent="0.3">
      <c r="A40" s="5" t="s">
        <v>5</v>
      </c>
      <c r="B40" s="45">
        <f t="shared" ref="B40:B41" si="7">A34</f>
        <v>-3.8</v>
      </c>
      <c r="C40" s="45">
        <f t="shared" ref="C40:C41" si="8">C34</f>
        <v>79.56</v>
      </c>
      <c r="D40" s="45">
        <f t="shared" ref="D40:D41" si="9">E34</f>
        <v>-153.38599999999997</v>
      </c>
      <c r="E40" s="2"/>
      <c r="F40" s="4" t="s">
        <v>62</v>
      </c>
      <c r="G40" s="46">
        <f t="shared" ref="G40:G41" si="10">G34</f>
        <v>92.490000000000009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6" x14ac:dyDescent="0.3">
      <c r="A41" s="2"/>
      <c r="B41" s="45">
        <f t="shared" si="7"/>
        <v>79.56</v>
      </c>
      <c r="C41" s="45">
        <f t="shared" si="8"/>
        <v>-153.38599999999997</v>
      </c>
      <c r="D41" s="45">
        <f t="shared" si="9"/>
        <v>1959.6660000000002</v>
      </c>
      <c r="E41" s="2"/>
      <c r="F41" s="2"/>
      <c r="G41" s="46">
        <f t="shared" si="10"/>
        <v>1452.0610000000001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6" x14ac:dyDescent="0.3">
      <c r="A43" s="2" t="s">
        <v>63</v>
      </c>
      <c r="B43" s="47">
        <f>MDETERM(B39:D41)</f>
        <v>355152.38114399998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6" x14ac:dyDescent="0.3">
      <c r="A46" s="2"/>
      <c r="B46" s="48">
        <f>G39</f>
        <v>72.3</v>
      </c>
      <c r="C46" s="49">
        <f>C39</f>
        <v>-3.8</v>
      </c>
      <c r="D46" s="49">
        <f>D39</f>
        <v>79.56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6" x14ac:dyDescent="0.3">
      <c r="A47" s="2" t="s">
        <v>64</v>
      </c>
      <c r="B47" s="48">
        <f t="shared" ref="B47:B48" si="11">G40</f>
        <v>92.490000000000009</v>
      </c>
      <c r="C47" s="49">
        <f t="shared" ref="C47" si="12">C40</f>
        <v>79.56</v>
      </c>
      <c r="D47" s="49">
        <f>D40</f>
        <v>-153.38599999999997</v>
      </c>
      <c r="E47" s="2"/>
      <c r="F47" s="50" t="s">
        <v>65</v>
      </c>
      <c r="G47" s="51">
        <f>MDETERM(B46:D48)</f>
        <v>786514.28965599986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6" x14ac:dyDescent="0.3">
      <c r="A48" s="2"/>
      <c r="B48" s="48">
        <f t="shared" si="11"/>
        <v>1452.0610000000001</v>
      </c>
      <c r="C48" s="49">
        <f>C41</f>
        <v>-153.38599999999997</v>
      </c>
      <c r="D48" s="49">
        <f t="shared" ref="D48" si="13">D41</f>
        <v>1959.6660000000002</v>
      </c>
      <c r="E48" s="2"/>
      <c r="F48" s="50" t="s">
        <v>66</v>
      </c>
      <c r="G48" s="51">
        <f>G47/B43</f>
        <v>2.2145826169671659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6" x14ac:dyDescent="0.3">
      <c r="A51" s="2"/>
      <c r="B51" s="49">
        <f>B39</f>
        <v>6</v>
      </c>
      <c r="C51" s="48">
        <f>G39</f>
        <v>72.3</v>
      </c>
      <c r="D51" s="49">
        <f>D39</f>
        <v>79.56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6" x14ac:dyDescent="0.3">
      <c r="A52" s="2" t="s">
        <v>67</v>
      </c>
      <c r="B52" s="49">
        <f t="shared" ref="B52:B53" si="14">B40</f>
        <v>-3.8</v>
      </c>
      <c r="C52" s="48">
        <f>G40</f>
        <v>92.490000000000009</v>
      </c>
      <c r="D52" s="49">
        <f t="shared" ref="D52:D53" si="15">D40</f>
        <v>-153.38599999999997</v>
      </c>
      <c r="E52" s="2"/>
      <c r="F52" s="50" t="s">
        <v>68</v>
      </c>
      <c r="G52" s="51">
        <f>MDETERM(B51:D53)</f>
        <v>1055504.2415159999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6" x14ac:dyDescent="0.3">
      <c r="A53" s="2"/>
      <c r="B53" s="49">
        <f t="shared" si="14"/>
        <v>79.56</v>
      </c>
      <c r="C53" s="48">
        <f>G41</f>
        <v>1452.0610000000001</v>
      </c>
      <c r="D53" s="49">
        <f t="shared" si="15"/>
        <v>1959.6660000000002</v>
      </c>
      <c r="E53" s="2"/>
      <c r="F53" s="50" t="s">
        <v>69</v>
      </c>
      <c r="G53" s="51">
        <f>G52/B43</f>
        <v>2.9719756858057935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6" x14ac:dyDescent="0.3">
      <c r="A56" s="2"/>
      <c r="B56" s="49">
        <f>B39</f>
        <v>6</v>
      </c>
      <c r="C56" s="49">
        <f>C39</f>
        <v>-3.8</v>
      </c>
      <c r="D56" s="48">
        <f>G39</f>
        <v>72.3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6" x14ac:dyDescent="0.3">
      <c r="A57" s="2" t="s">
        <v>70</v>
      </c>
      <c r="B57" s="49">
        <f t="shared" ref="B57:C58" si="16">B40</f>
        <v>-3.8</v>
      </c>
      <c r="C57" s="49">
        <f t="shared" si="16"/>
        <v>79.56</v>
      </c>
      <c r="D57" s="48">
        <f t="shared" ref="D57:D58" si="17">G40</f>
        <v>92.490000000000009</v>
      </c>
      <c r="E57" s="2"/>
      <c r="F57" s="50" t="s">
        <v>71</v>
      </c>
      <c r="G57" s="51">
        <f>MDETERM(B56:D58)</f>
        <v>313842.98060000007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6" x14ac:dyDescent="0.3">
      <c r="A58" s="2"/>
      <c r="B58" s="49">
        <f t="shared" si="16"/>
        <v>79.56</v>
      </c>
      <c r="C58" s="49">
        <f t="shared" si="16"/>
        <v>-153.38599999999997</v>
      </c>
      <c r="D58" s="48">
        <f t="shared" si="17"/>
        <v>1452.0610000000001</v>
      </c>
      <c r="E58" s="2"/>
      <c r="F58" s="50" t="s">
        <v>72</v>
      </c>
      <c r="G58" s="51">
        <f>G57/B43</f>
        <v>0.8836854186055686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6" x14ac:dyDescent="0.3">
      <c r="A60" s="7" t="s">
        <v>73</v>
      </c>
      <c r="B60" s="7"/>
      <c r="C60" s="7"/>
      <c r="D60" s="7"/>
      <c r="E60" s="7"/>
      <c r="F60" s="7"/>
      <c r="G60" s="7"/>
      <c r="H60" s="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6" x14ac:dyDescent="0.3">
      <c r="A62" s="52" t="s">
        <v>74</v>
      </c>
      <c r="B62" s="58">
        <f>G48</f>
        <v>2.2145826169671659</v>
      </c>
      <c r="C62" s="54" t="s">
        <v>75</v>
      </c>
      <c r="D62" s="58">
        <f>G53</f>
        <v>2.9719756858057935</v>
      </c>
      <c r="E62" s="53" t="s">
        <v>7</v>
      </c>
      <c r="F62" s="54" t="s">
        <v>75</v>
      </c>
      <c r="G62" s="58">
        <f>G58</f>
        <v>0.8836854186055686</v>
      </c>
      <c r="H62" s="53" t="s">
        <v>76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6" x14ac:dyDescent="0.3">
      <c r="A63" s="11" t="s">
        <v>84</v>
      </c>
      <c r="B63" s="59">
        <f>B62+(D62*(-1))+(G62*POWER(-1,2))</f>
        <v>0.12629234976694093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6" x14ac:dyDescent="0.3">
      <c r="A64" s="7" t="s">
        <v>77</v>
      </c>
      <c r="B64" s="7"/>
      <c r="C64" s="7"/>
      <c r="D64" s="7"/>
      <c r="E64" s="7"/>
      <c r="F64" s="7"/>
      <c r="G64" s="7"/>
      <c r="H64" s="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6" x14ac:dyDescent="0.3">
      <c r="A66" s="33" t="s">
        <v>41</v>
      </c>
      <c r="B66" s="33">
        <v>1</v>
      </c>
      <c r="C66" s="33">
        <v>2</v>
      </c>
      <c r="D66" s="33">
        <v>3</v>
      </c>
      <c r="E66" s="33">
        <v>4</v>
      </c>
      <c r="F66" s="33">
        <v>5</v>
      </c>
      <c r="G66" s="62">
        <v>6</v>
      </c>
      <c r="H66" s="6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6" x14ac:dyDescent="0.3">
      <c r="A67" s="55" t="s">
        <v>42</v>
      </c>
      <c r="B67" s="35">
        <v>-5.9</v>
      </c>
      <c r="C67" s="35">
        <v>-3.9</v>
      </c>
      <c r="D67" s="35">
        <v>-1.5</v>
      </c>
      <c r="E67" s="35">
        <v>0.6</v>
      </c>
      <c r="F67" s="35">
        <v>2.2000000000000002</v>
      </c>
      <c r="G67" s="35">
        <v>4.7</v>
      </c>
      <c r="H67" s="6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6" x14ac:dyDescent="0.3">
      <c r="A68" s="55" t="s">
        <v>43</v>
      </c>
      <c r="B68" s="35">
        <v>15.7</v>
      </c>
      <c r="C68" s="35">
        <v>3.9</v>
      </c>
      <c r="D68" s="35">
        <v>-0.5</v>
      </c>
      <c r="E68" s="35">
        <v>3.1</v>
      </c>
      <c r="F68" s="35">
        <v>15.1</v>
      </c>
      <c r="G68" s="35">
        <v>35</v>
      </c>
      <c r="H68" s="6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6" x14ac:dyDescent="0.3">
      <c r="A69" s="55" t="s">
        <v>78</v>
      </c>
      <c r="B69" s="82">
        <f>$B$62+$D$62*B67+$G$62*POWER(B67,2)</f>
        <v>15.441015492372825</v>
      </c>
      <c r="C69" s="82">
        <f t="shared" ref="C69:H69" si="18">$B$62+$D$62*C67+$G$62*POWER(C67,2)</f>
        <v>4.0647326593152684</v>
      </c>
      <c r="D69" s="82">
        <f t="shared" si="18"/>
        <v>-0.25508871987899528</v>
      </c>
      <c r="E69" s="82">
        <f t="shared" si="18"/>
        <v>4.3158947791486462</v>
      </c>
      <c r="F69" s="82">
        <f t="shared" si="18"/>
        <v>13.029966551790865</v>
      </c>
      <c r="G69" s="82">
        <f t="shared" si="18"/>
        <v>35.703479237251415</v>
      </c>
      <c r="H69" s="6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6" x14ac:dyDescent="0.3">
      <c r="A70" s="55" t="s">
        <v>79</v>
      </c>
      <c r="B70" s="82">
        <f>B68-B69</f>
        <v>0.25898450762717395</v>
      </c>
      <c r="C70" s="82">
        <f t="shared" ref="C70:H70" si="19">C68-C69</f>
        <v>-0.16473265931526848</v>
      </c>
      <c r="D70" s="82">
        <f t="shared" si="19"/>
        <v>-0.24491128012100472</v>
      </c>
      <c r="E70" s="82">
        <f t="shared" si="19"/>
        <v>-1.2158947791486461</v>
      </c>
      <c r="F70" s="82">
        <f t="shared" si="19"/>
        <v>2.0700334482091343</v>
      </c>
      <c r="G70" s="82">
        <f>G68-G69</f>
        <v>-0.7034792372514147</v>
      </c>
      <c r="H70" s="6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6" x14ac:dyDescent="0.3">
      <c r="A71" s="55" t="s">
        <v>80</v>
      </c>
      <c r="B71" s="82">
        <f>POWER(B70,2)</f>
        <v>6.7072975190889728E-2</v>
      </c>
      <c r="C71" s="82">
        <f t="shared" ref="C71:H71" si="20">POWER(C70,2)</f>
        <v>2.7136849045080312E-2</v>
      </c>
      <c r="D71" s="82">
        <f t="shared" si="20"/>
        <v>5.9981535130509238E-2</v>
      </c>
      <c r="E71" s="82">
        <f t="shared" si="20"/>
        <v>1.4784001139609348</v>
      </c>
      <c r="F71" s="82">
        <f t="shared" si="20"/>
        <v>4.2850384767045986</v>
      </c>
      <c r="G71" s="82">
        <f>POWER(G70,2)</f>
        <v>0.4948830372438322</v>
      </c>
      <c r="H71" s="6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6" x14ac:dyDescent="0.3">
      <c r="A73" s="56" t="s">
        <v>81</v>
      </c>
      <c r="B73" s="56"/>
      <c r="C73" s="56"/>
      <c r="D73" s="56"/>
      <c r="E73" s="81">
        <f>SUM(B71,C71,D71,E71,F71,G71)</f>
        <v>6.4125129872758446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</sheetData>
  <mergeCells count="13">
    <mergeCell ref="A73:D73"/>
    <mergeCell ref="A28:B28"/>
    <mergeCell ref="A29:B29"/>
    <mergeCell ref="A30:B30"/>
    <mergeCell ref="A32:G32"/>
    <mergeCell ref="A60:H60"/>
    <mergeCell ref="A64:H64"/>
    <mergeCell ref="A1:E1"/>
    <mergeCell ref="A22:H22"/>
    <mergeCell ref="A24:B24"/>
    <mergeCell ref="A25:B25"/>
    <mergeCell ref="A26:B26"/>
    <mergeCell ref="A27:B27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D8AF-6E87-4E71-BBC6-7F607A502053}">
  <dimension ref="A1:U764"/>
  <sheetViews>
    <sheetView tabSelected="1" topLeftCell="H16" zoomScale="145" zoomScaleNormal="145" workbookViewId="0">
      <selection activeCell="F38" sqref="F38"/>
    </sheetView>
  </sheetViews>
  <sheetFormatPr defaultRowHeight="14.4" x14ac:dyDescent="0.3"/>
  <sheetData>
    <row r="1" spans="1:21" ht="16.2" x14ac:dyDescent="0.35">
      <c r="A1" s="3" t="s">
        <v>0</v>
      </c>
      <c r="B1" s="3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6" x14ac:dyDescent="0.3">
      <c r="A3" s="32" t="s">
        <v>85</v>
      </c>
      <c r="B3" s="3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6" x14ac:dyDescent="0.3">
      <c r="A4" s="2" t="s">
        <v>86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6" x14ac:dyDescent="0.3">
      <c r="A5" s="2" t="s">
        <v>87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6" x14ac:dyDescent="0.3">
      <c r="A6" s="2" t="s">
        <v>88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6" x14ac:dyDescent="0.3">
      <c r="A8" s="63" t="s">
        <v>89</v>
      </c>
      <c r="B8" s="63"/>
      <c r="C8" s="63"/>
      <c r="D8" s="63"/>
      <c r="E8" s="63"/>
      <c r="F8" s="63"/>
      <c r="G8" s="2"/>
      <c r="H8" s="2"/>
      <c r="I8" s="63" t="s">
        <v>90</v>
      </c>
      <c r="J8" s="63"/>
      <c r="K8" s="63"/>
      <c r="L8" s="63"/>
      <c r="M8" s="63"/>
      <c r="N8" s="63"/>
      <c r="O8" s="2"/>
      <c r="P8" s="2"/>
      <c r="Q8" s="2"/>
      <c r="R8" s="2"/>
      <c r="S8" s="2"/>
      <c r="T8" s="2"/>
      <c r="U8" s="2"/>
    </row>
    <row r="9" spans="1:21" ht="15.6" x14ac:dyDescent="0.3">
      <c r="A9" s="64" t="s">
        <v>91</v>
      </c>
      <c r="B9" s="64"/>
      <c r="C9" s="64"/>
      <c r="D9" s="64"/>
      <c r="E9" s="64"/>
      <c r="F9" s="64"/>
      <c r="G9" s="2"/>
      <c r="H9" s="2"/>
      <c r="I9" s="64" t="s">
        <v>91</v>
      </c>
      <c r="J9" s="64"/>
      <c r="K9" s="64"/>
      <c r="L9" s="64"/>
      <c r="M9" s="64"/>
      <c r="N9" s="64"/>
      <c r="O9" s="2"/>
      <c r="P9" s="2"/>
      <c r="Q9" s="2"/>
      <c r="R9" s="2"/>
      <c r="S9" s="2"/>
      <c r="T9" s="2"/>
      <c r="U9" s="2"/>
    </row>
    <row r="10" spans="1:21" ht="15.6" x14ac:dyDescent="0.3">
      <c r="A10" s="2" t="s">
        <v>92</v>
      </c>
      <c r="B10" s="2">
        <v>10</v>
      </c>
      <c r="C10" s="2"/>
      <c r="D10" s="2"/>
      <c r="E10" s="2"/>
      <c r="F10" s="2"/>
      <c r="G10" s="2"/>
      <c r="H10" s="2"/>
      <c r="I10" s="2" t="s">
        <v>92</v>
      </c>
      <c r="J10" s="2">
        <v>10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6" x14ac:dyDescent="0.3">
      <c r="A12" s="64" t="s">
        <v>93</v>
      </c>
      <c r="B12" s="64"/>
      <c r="C12" s="64"/>
      <c r="D12" s="64"/>
      <c r="E12" s="64"/>
      <c r="F12" s="64"/>
      <c r="G12" s="2"/>
      <c r="H12" s="2"/>
      <c r="I12" s="64" t="s">
        <v>93</v>
      </c>
      <c r="J12" s="64"/>
      <c r="K12" s="64"/>
      <c r="L12" s="64"/>
      <c r="M12" s="64"/>
      <c r="N12" s="64"/>
      <c r="O12" s="2"/>
      <c r="P12" s="2"/>
      <c r="Q12" s="2"/>
      <c r="R12" s="2"/>
      <c r="S12" s="2"/>
      <c r="T12" s="2"/>
      <c r="U12" s="2"/>
    </row>
    <row r="13" spans="1:21" ht="15.6" x14ac:dyDescent="0.3">
      <c r="A13" s="65" t="s">
        <v>94</v>
      </c>
      <c r="B13" s="73">
        <v>0</v>
      </c>
      <c r="C13" s="2"/>
      <c r="D13" s="2"/>
      <c r="E13" s="2"/>
      <c r="F13" s="2"/>
      <c r="G13" s="2"/>
      <c r="H13" s="2"/>
      <c r="I13" s="65" t="s">
        <v>94</v>
      </c>
      <c r="J13" s="73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6" x14ac:dyDescent="0.3">
      <c r="A14" s="65" t="s">
        <v>95</v>
      </c>
      <c r="B14" s="66">
        <v>1</v>
      </c>
      <c r="C14" s="2"/>
      <c r="D14" s="2"/>
      <c r="E14" s="2"/>
      <c r="F14" s="2"/>
      <c r="G14" s="2"/>
      <c r="H14" s="2"/>
      <c r="I14" s="65" t="s">
        <v>95</v>
      </c>
      <c r="J14" s="66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6" x14ac:dyDescent="0.3">
      <c r="A16" s="65" t="s">
        <v>96</v>
      </c>
      <c r="B16" s="67">
        <f>(B14-B13)/B10</f>
        <v>0.1</v>
      </c>
      <c r="C16" s="2"/>
      <c r="D16" s="2"/>
      <c r="E16" s="2"/>
      <c r="F16" s="2"/>
      <c r="G16" s="2"/>
      <c r="H16" s="2"/>
      <c r="I16" s="65" t="s">
        <v>96</v>
      </c>
      <c r="J16" s="67">
        <f>(J14-J13)/J10</f>
        <v>0.1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6" x14ac:dyDescent="0.3">
      <c r="A18" s="64" t="s">
        <v>97</v>
      </c>
      <c r="B18" s="64"/>
      <c r="C18" s="64"/>
      <c r="D18" s="64"/>
      <c r="E18" s="64"/>
      <c r="F18" s="64"/>
      <c r="G18" s="2"/>
      <c r="H18" s="2"/>
      <c r="I18" s="64" t="s">
        <v>97</v>
      </c>
      <c r="J18" s="64"/>
      <c r="K18" s="64"/>
      <c r="L18" s="64"/>
      <c r="M18" s="64"/>
      <c r="N18" s="64"/>
      <c r="O18" s="2"/>
      <c r="P18" s="2"/>
      <c r="Q18" s="2"/>
      <c r="R18" s="2"/>
      <c r="S18" s="2"/>
      <c r="T18" s="2"/>
      <c r="U18" s="2"/>
    </row>
    <row r="19" spans="1:21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6" x14ac:dyDescent="0.3">
      <c r="A22" s="68" t="s">
        <v>41</v>
      </c>
      <c r="B22" s="68" t="s">
        <v>98</v>
      </c>
      <c r="C22" s="68" t="s">
        <v>99</v>
      </c>
      <c r="D22" s="68" t="s">
        <v>100</v>
      </c>
      <c r="E22" s="68" t="s">
        <v>101</v>
      </c>
      <c r="F22" s="2"/>
      <c r="G22" s="2"/>
      <c r="H22" s="2"/>
      <c r="I22" s="55" t="s">
        <v>41</v>
      </c>
      <c r="J22" s="55" t="s">
        <v>98</v>
      </c>
      <c r="K22" s="55" t="s">
        <v>99</v>
      </c>
      <c r="L22" s="55" t="s">
        <v>100</v>
      </c>
      <c r="M22" s="55" t="s">
        <v>101</v>
      </c>
      <c r="N22" s="2"/>
      <c r="O22" s="2"/>
      <c r="P22" s="2"/>
      <c r="Q22" s="2"/>
      <c r="R22" s="2"/>
      <c r="S22" s="2"/>
      <c r="T22" s="2"/>
      <c r="U22" s="2"/>
    </row>
    <row r="23" spans="1:21" ht="15.6" x14ac:dyDescent="0.3">
      <c r="A23" s="69">
        <v>0</v>
      </c>
      <c r="B23" s="48">
        <f>B13</f>
        <v>0</v>
      </c>
      <c r="C23" s="75">
        <f>POWER(B23,2)-(4*B23)+2</f>
        <v>2</v>
      </c>
      <c r="D23" s="70">
        <v>1</v>
      </c>
      <c r="E23" s="75">
        <f>D23*C23</f>
        <v>2</v>
      </c>
      <c r="F23" s="2"/>
      <c r="G23" s="2"/>
      <c r="H23" s="2"/>
      <c r="I23" s="69">
        <v>0</v>
      </c>
      <c r="J23" s="51">
        <f>J13</f>
        <v>0</v>
      </c>
      <c r="K23" s="75">
        <f>POWER(J23,2)-(4*J23)+2</f>
        <v>2</v>
      </c>
      <c r="L23" s="70">
        <v>1</v>
      </c>
      <c r="M23" s="75">
        <f>K23*L23</f>
        <v>2</v>
      </c>
      <c r="N23" s="2"/>
      <c r="O23" s="2"/>
      <c r="P23" s="2"/>
      <c r="Q23" s="2"/>
      <c r="R23" s="2"/>
      <c r="S23" s="2"/>
      <c r="T23" s="2"/>
      <c r="U23" s="2"/>
    </row>
    <row r="24" spans="1:21" ht="15.6" x14ac:dyDescent="0.3">
      <c r="A24" s="69">
        <v>1</v>
      </c>
      <c r="B24" s="37">
        <f>B23+$B$16</f>
        <v>0.1</v>
      </c>
      <c r="C24" s="75">
        <f>POWER(B24,2)-(4*B24)+2</f>
        <v>1.6099999999999999</v>
      </c>
      <c r="D24" s="74">
        <v>2</v>
      </c>
      <c r="E24" s="75">
        <f>D24*C24</f>
        <v>3.2199999999999998</v>
      </c>
      <c r="F24" s="2"/>
      <c r="G24" s="2"/>
      <c r="H24" s="2"/>
      <c r="I24" s="69">
        <v>1</v>
      </c>
      <c r="J24" s="37">
        <f>J23+$J$16</f>
        <v>0.1</v>
      </c>
      <c r="K24" s="75">
        <f>POWER(J24,2)-(4*J24)+2</f>
        <v>1.6099999999999999</v>
      </c>
      <c r="L24" s="74">
        <v>4</v>
      </c>
      <c r="M24" s="75">
        <f>K24*L24</f>
        <v>6.4399999999999995</v>
      </c>
      <c r="N24" s="2"/>
      <c r="O24" s="2"/>
      <c r="P24" s="2"/>
      <c r="Q24" s="2"/>
      <c r="R24" s="2"/>
      <c r="S24" s="2"/>
      <c r="T24" s="2"/>
      <c r="U24" s="2"/>
    </row>
    <row r="25" spans="1:21" ht="15.6" x14ac:dyDescent="0.3">
      <c r="A25" s="69">
        <v>2</v>
      </c>
      <c r="B25" s="37">
        <f t="shared" ref="B25:B33" si="0">B24+$B$16</f>
        <v>0.2</v>
      </c>
      <c r="C25" s="75">
        <f t="shared" ref="C25:C33" si="1">POWER(B25,2)-(4*B25)+2</f>
        <v>1.24</v>
      </c>
      <c r="D25" s="74">
        <v>2</v>
      </c>
      <c r="E25" s="75">
        <f t="shared" ref="E25:E33" si="2">D25*C25</f>
        <v>2.48</v>
      </c>
      <c r="F25" s="2"/>
      <c r="G25" s="2"/>
      <c r="H25" s="2"/>
      <c r="I25" s="69">
        <v>2</v>
      </c>
      <c r="J25" s="37">
        <f t="shared" ref="J25:J33" si="3">J24+$J$16</f>
        <v>0.2</v>
      </c>
      <c r="K25" s="75">
        <f t="shared" ref="K25:K33" si="4">POWER(J25,2)-(4*J25)+2</f>
        <v>1.24</v>
      </c>
      <c r="L25" s="74">
        <v>2</v>
      </c>
      <c r="M25" s="75">
        <f t="shared" ref="M25:M33" si="5">K25*L25</f>
        <v>2.48</v>
      </c>
      <c r="N25" s="2"/>
      <c r="O25" s="2"/>
      <c r="P25" s="2"/>
      <c r="Q25" s="2"/>
      <c r="R25" s="2"/>
      <c r="S25" s="2"/>
      <c r="T25" s="2"/>
      <c r="U25" s="2"/>
    </row>
    <row r="26" spans="1:21" ht="15.6" x14ac:dyDescent="0.3">
      <c r="A26" s="69">
        <v>3</v>
      </c>
      <c r="B26" s="37">
        <f t="shared" si="0"/>
        <v>0.30000000000000004</v>
      </c>
      <c r="C26" s="75">
        <f t="shared" si="1"/>
        <v>0.8899999999999999</v>
      </c>
      <c r="D26" s="74">
        <v>2</v>
      </c>
      <c r="E26" s="75">
        <f t="shared" si="2"/>
        <v>1.7799999999999998</v>
      </c>
      <c r="F26" s="2"/>
      <c r="G26" s="2"/>
      <c r="H26" s="2"/>
      <c r="I26" s="69">
        <v>3</v>
      </c>
      <c r="J26" s="37">
        <f t="shared" si="3"/>
        <v>0.30000000000000004</v>
      </c>
      <c r="K26" s="75">
        <f t="shared" si="4"/>
        <v>0.8899999999999999</v>
      </c>
      <c r="L26" s="74">
        <v>4</v>
      </c>
      <c r="M26" s="75">
        <f t="shared" si="5"/>
        <v>3.5599999999999996</v>
      </c>
      <c r="N26" s="2"/>
      <c r="O26" s="2"/>
      <c r="P26" s="2"/>
      <c r="Q26" s="2"/>
      <c r="R26" s="2"/>
      <c r="S26" s="2"/>
      <c r="T26" s="2"/>
      <c r="U26" s="2"/>
    </row>
    <row r="27" spans="1:21" ht="15.6" x14ac:dyDescent="0.3">
      <c r="A27" s="69">
        <v>4</v>
      </c>
      <c r="B27" s="37">
        <f t="shared" si="0"/>
        <v>0.4</v>
      </c>
      <c r="C27" s="75">
        <f t="shared" si="1"/>
        <v>0.56000000000000005</v>
      </c>
      <c r="D27" s="74">
        <v>2</v>
      </c>
      <c r="E27" s="75">
        <f t="shared" si="2"/>
        <v>1.1200000000000001</v>
      </c>
      <c r="F27" s="2"/>
      <c r="G27" s="2"/>
      <c r="H27" s="2"/>
      <c r="I27" s="69">
        <v>4</v>
      </c>
      <c r="J27" s="37">
        <f t="shared" si="3"/>
        <v>0.4</v>
      </c>
      <c r="K27" s="75">
        <f t="shared" si="4"/>
        <v>0.56000000000000005</v>
      </c>
      <c r="L27" s="74">
        <v>2</v>
      </c>
      <c r="M27" s="75">
        <f t="shared" si="5"/>
        <v>1.1200000000000001</v>
      </c>
      <c r="N27" s="2"/>
      <c r="O27" s="2"/>
      <c r="P27" s="2"/>
      <c r="Q27" s="2"/>
      <c r="R27" s="2"/>
      <c r="S27" s="2"/>
      <c r="T27" s="2"/>
      <c r="U27" s="2"/>
    </row>
    <row r="28" spans="1:21" ht="15.6" x14ac:dyDescent="0.3">
      <c r="A28" s="69">
        <v>5</v>
      </c>
      <c r="B28" s="37">
        <f t="shared" si="0"/>
        <v>0.5</v>
      </c>
      <c r="C28" s="75">
        <f t="shared" si="1"/>
        <v>0.25</v>
      </c>
      <c r="D28" s="74">
        <v>2</v>
      </c>
      <c r="E28" s="75">
        <f t="shared" si="2"/>
        <v>0.5</v>
      </c>
      <c r="F28" s="2"/>
      <c r="G28" s="2"/>
      <c r="H28" s="2"/>
      <c r="I28" s="69">
        <v>5</v>
      </c>
      <c r="J28" s="37">
        <f t="shared" si="3"/>
        <v>0.5</v>
      </c>
      <c r="K28" s="75">
        <f t="shared" si="4"/>
        <v>0.25</v>
      </c>
      <c r="L28" s="74">
        <v>4</v>
      </c>
      <c r="M28" s="75">
        <f t="shared" si="5"/>
        <v>1</v>
      </c>
      <c r="N28" s="2"/>
      <c r="O28" s="2"/>
      <c r="P28" s="2"/>
      <c r="Q28" s="2"/>
      <c r="R28" s="2"/>
      <c r="S28" s="2"/>
      <c r="T28" s="2"/>
      <c r="U28" s="2"/>
    </row>
    <row r="29" spans="1:21" ht="15.6" x14ac:dyDescent="0.3">
      <c r="A29" s="69">
        <v>6</v>
      </c>
      <c r="B29" s="37">
        <f t="shared" si="0"/>
        <v>0.6</v>
      </c>
      <c r="C29" s="75">
        <f t="shared" si="1"/>
        <v>-4.0000000000000036E-2</v>
      </c>
      <c r="D29" s="74">
        <v>2</v>
      </c>
      <c r="E29" s="75">
        <f t="shared" si="2"/>
        <v>-8.0000000000000071E-2</v>
      </c>
      <c r="F29" s="2"/>
      <c r="G29" s="2"/>
      <c r="H29" s="2"/>
      <c r="I29" s="69">
        <v>6</v>
      </c>
      <c r="J29" s="37">
        <f t="shared" si="3"/>
        <v>0.6</v>
      </c>
      <c r="K29" s="75">
        <f t="shared" si="4"/>
        <v>-4.0000000000000036E-2</v>
      </c>
      <c r="L29" s="74">
        <v>2</v>
      </c>
      <c r="M29" s="75">
        <f t="shared" si="5"/>
        <v>-8.0000000000000071E-2</v>
      </c>
      <c r="N29" s="2"/>
      <c r="O29" s="2"/>
      <c r="P29" s="2"/>
      <c r="Q29" s="2"/>
      <c r="R29" s="2"/>
      <c r="S29" s="2"/>
      <c r="T29" s="2"/>
      <c r="U29" s="2"/>
    </row>
    <row r="30" spans="1:21" ht="15.6" x14ac:dyDescent="0.3">
      <c r="A30" s="69">
        <v>7</v>
      </c>
      <c r="B30" s="37">
        <f t="shared" si="0"/>
        <v>0.7</v>
      </c>
      <c r="C30" s="75">
        <f t="shared" si="1"/>
        <v>-0.31000000000000005</v>
      </c>
      <c r="D30" s="74">
        <v>2</v>
      </c>
      <c r="E30" s="75">
        <f t="shared" si="2"/>
        <v>-0.62000000000000011</v>
      </c>
      <c r="F30" s="2"/>
      <c r="G30" s="2"/>
      <c r="H30" s="2"/>
      <c r="I30" s="69">
        <v>7</v>
      </c>
      <c r="J30" s="37">
        <f t="shared" si="3"/>
        <v>0.7</v>
      </c>
      <c r="K30" s="75">
        <f t="shared" si="4"/>
        <v>-0.31000000000000005</v>
      </c>
      <c r="L30" s="74">
        <v>4</v>
      </c>
      <c r="M30" s="75">
        <f t="shared" si="5"/>
        <v>-1.2400000000000002</v>
      </c>
      <c r="N30" s="2"/>
      <c r="O30" s="2"/>
      <c r="P30" s="2"/>
      <c r="Q30" s="2"/>
      <c r="R30" s="2"/>
      <c r="S30" s="2"/>
      <c r="T30" s="2"/>
      <c r="U30" s="2"/>
    </row>
    <row r="31" spans="1:21" ht="15.6" x14ac:dyDescent="0.3">
      <c r="A31" s="69">
        <v>8</v>
      </c>
      <c r="B31" s="37">
        <f t="shared" si="0"/>
        <v>0.79999999999999993</v>
      </c>
      <c r="C31" s="75">
        <f t="shared" si="1"/>
        <v>-0.55999999999999961</v>
      </c>
      <c r="D31" s="74">
        <v>2</v>
      </c>
      <c r="E31" s="75">
        <f t="shared" si="2"/>
        <v>-1.1199999999999992</v>
      </c>
      <c r="F31" s="2"/>
      <c r="G31" s="2"/>
      <c r="H31" s="2"/>
      <c r="I31" s="69">
        <v>8</v>
      </c>
      <c r="J31" s="37">
        <f t="shared" si="3"/>
        <v>0.79999999999999993</v>
      </c>
      <c r="K31" s="75">
        <f t="shared" si="4"/>
        <v>-0.55999999999999961</v>
      </c>
      <c r="L31" s="74">
        <v>2</v>
      </c>
      <c r="M31" s="75">
        <f t="shared" si="5"/>
        <v>-1.1199999999999992</v>
      </c>
      <c r="N31" s="2"/>
      <c r="O31" s="2"/>
      <c r="P31" s="2"/>
      <c r="Q31" s="2"/>
      <c r="R31" s="2"/>
      <c r="S31" s="2"/>
      <c r="T31" s="2"/>
      <c r="U31" s="2"/>
    </row>
    <row r="32" spans="1:21" ht="15.6" x14ac:dyDescent="0.3">
      <c r="A32" s="69">
        <v>9</v>
      </c>
      <c r="B32" s="37">
        <f t="shared" si="0"/>
        <v>0.89999999999999991</v>
      </c>
      <c r="C32" s="75">
        <f t="shared" si="1"/>
        <v>-0.79</v>
      </c>
      <c r="D32" s="74">
        <v>2</v>
      </c>
      <c r="E32" s="75">
        <f t="shared" si="2"/>
        <v>-1.58</v>
      </c>
      <c r="F32" s="2"/>
      <c r="G32" s="2"/>
      <c r="H32" s="2"/>
      <c r="I32" s="69">
        <v>9</v>
      </c>
      <c r="J32" s="37">
        <f t="shared" si="3"/>
        <v>0.89999999999999991</v>
      </c>
      <c r="K32" s="75">
        <f t="shared" si="4"/>
        <v>-0.79</v>
      </c>
      <c r="L32" s="74">
        <v>4</v>
      </c>
      <c r="M32" s="75">
        <f t="shared" si="5"/>
        <v>-3.16</v>
      </c>
      <c r="N32" s="2"/>
      <c r="O32" s="2"/>
      <c r="P32" s="2"/>
      <c r="Q32" s="2"/>
      <c r="R32" s="2"/>
      <c r="S32" s="2"/>
      <c r="T32" s="2"/>
      <c r="U32" s="2"/>
    </row>
    <row r="33" spans="1:21" ht="15.6" x14ac:dyDescent="0.3">
      <c r="A33" s="69">
        <v>10</v>
      </c>
      <c r="B33" s="71">
        <f t="shared" si="0"/>
        <v>0.99999999999999989</v>
      </c>
      <c r="C33" s="75">
        <f t="shared" si="1"/>
        <v>-1</v>
      </c>
      <c r="D33" s="70">
        <v>1</v>
      </c>
      <c r="E33" s="75">
        <f t="shared" si="2"/>
        <v>-1</v>
      </c>
      <c r="F33" s="2"/>
      <c r="G33" s="2"/>
      <c r="H33" s="32"/>
      <c r="I33" s="69">
        <v>10</v>
      </c>
      <c r="J33" s="71">
        <f t="shared" si="3"/>
        <v>0.99999999999999989</v>
      </c>
      <c r="K33" s="75">
        <f t="shared" si="4"/>
        <v>-1</v>
      </c>
      <c r="L33" s="70">
        <v>1</v>
      </c>
      <c r="M33" s="75">
        <f t="shared" si="5"/>
        <v>-1</v>
      </c>
      <c r="N33" s="2"/>
      <c r="O33" s="2"/>
      <c r="P33" s="2"/>
      <c r="Q33" s="2"/>
      <c r="R33" s="2"/>
      <c r="S33" s="2"/>
      <c r="T33" s="2"/>
      <c r="U33" s="2"/>
    </row>
    <row r="34" spans="1:21" ht="15.6" x14ac:dyDescent="0.3">
      <c r="A34" s="72" t="s">
        <v>102</v>
      </c>
      <c r="B34" s="72"/>
      <c r="C34" s="72"/>
      <c r="D34" s="72"/>
      <c r="E34" s="76">
        <f>SUM(E23,E24,E25,E26,E27,E28,E29,E30,E31,E32,E33)</f>
        <v>6.6999999999999993</v>
      </c>
      <c r="F34" s="2"/>
      <c r="G34" s="2"/>
      <c r="H34" s="2"/>
      <c r="I34" s="72" t="s">
        <v>102</v>
      </c>
      <c r="J34" s="72"/>
      <c r="K34" s="72"/>
      <c r="L34" s="72"/>
      <c r="M34" s="76">
        <f>SUM(M23,M24,M25,M26,M27,M28,M29,M30,M31,M32,M33)</f>
        <v>10.000000000000004</v>
      </c>
      <c r="N34" s="2"/>
      <c r="O34" s="2"/>
      <c r="P34" s="2"/>
      <c r="Q34" s="2"/>
      <c r="R34" s="2"/>
      <c r="S34" s="2"/>
      <c r="T34" s="2"/>
      <c r="U34" s="2"/>
    </row>
    <row r="35" spans="1:21" ht="15.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6" x14ac:dyDescent="0.3">
      <c r="A36" s="77" t="s">
        <v>103</v>
      </c>
      <c r="B36" s="79">
        <f>B16/2</f>
        <v>0.05</v>
      </c>
      <c r="C36" s="77" t="s">
        <v>104</v>
      </c>
      <c r="D36" s="79">
        <f>E34</f>
        <v>6.6999999999999993</v>
      </c>
      <c r="E36" s="78" t="s">
        <v>105</v>
      </c>
      <c r="F36" s="80">
        <f>B36*D36</f>
        <v>0.33499999999999996</v>
      </c>
      <c r="G36" s="2"/>
      <c r="H36" s="2"/>
      <c r="I36" s="77" t="s">
        <v>106</v>
      </c>
      <c r="J36" s="79">
        <f>J16/3</f>
        <v>3.3333333333333333E-2</v>
      </c>
      <c r="K36" s="77" t="s">
        <v>104</v>
      </c>
      <c r="L36" s="79">
        <f>M34</f>
        <v>10.000000000000004</v>
      </c>
      <c r="M36" s="78" t="s">
        <v>105</v>
      </c>
      <c r="N36" s="80">
        <f>J36*L36</f>
        <v>0.33333333333333343</v>
      </c>
      <c r="O36" s="2"/>
      <c r="P36" s="2"/>
      <c r="Q36" s="2"/>
      <c r="R36" s="2"/>
      <c r="S36" s="2"/>
      <c r="T36" s="2"/>
      <c r="U36" s="2"/>
    </row>
    <row r="37" spans="1:21" ht="15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</sheetData>
  <mergeCells count="3">
    <mergeCell ref="A1:E1"/>
    <mergeCell ref="A8:F8"/>
    <mergeCell ref="I8:N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Questão 1</vt:lpstr>
      <vt:lpstr>Questão 2</vt:lpstr>
      <vt:lpstr>Questão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Luilquer</dc:creator>
  <cp:lastModifiedBy>Carlos Luilquer</cp:lastModifiedBy>
  <dcterms:created xsi:type="dcterms:W3CDTF">2015-06-05T18:19:34Z</dcterms:created>
  <dcterms:modified xsi:type="dcterms:W3CDTF">2021-09-20T22:42:06Z</dcterms:modified>
</cp:coreProperties>
</file>