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Modelagem e Simulação\Semanas\Semana 05\"/>
    </mc:Choice>
  </mc:AlternateContent>
  <xr:revisionPtr revIDLastSave="0" documentId="13_ncr:1_{D36F1315-E1CD-49D3-8D61-435B566E12F7}" xr6:coauthVersionLast="46" xr6:coauthVersionMax="46" xr10:uidLastSave="{00000000-0000-0000-0000-000000000000}"/>
  <bookViews>
    <workbookView xWindow="-108" yWindow="-108" windowWidth="23256" windowHeight="12576" activeTab="1" xr2:uid="{8A843574-7877-4513-B078-9A34921134AE}"/>
  </bookViews>
  <sheets>
    <sheet name="Exercicio 1 - semana 5" sheetId="1" r:id="rId1"/>
    <sheet name="Exercício 2 - semana 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2" l="1"/>
  <c r="M35" i="2"/>
  <c r="J35" i="2"/>
  <c r="V51" i="2"/>
  <c r="X51" i="2"/>
  <c r="AA51" i="2"/>
  <c r="Z51" i="2"/>
  <c r="Y46" i="2"/>
  <c r="W47" i="2" s="1"/>
  <c r="Y45" i="2"/>
  <c r="AA46" i="2" s="1"/>
  <c r="Y44" i="2"/>
  <c r="AA45" i="2" s="1"/>
  <c r="U39" i="2"/>
  <c r="U40" i="2" s="1"/>
  <c r="U41" i="2" s="1"/>
  <c r="U42" i="2" s="1"/>
  <c r="U43" i="2" s="1"/>
  <c r="U44" i="2" s="1"/>
  <c r="U38" i="2"/>
  <c r="U37" i="2"/>
  <c r="Z36" i="2"/>
  <c r="Y36" i="2"/>
  <c r="W37" i="2" s="1"/>
  <c r="S37" i="2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M8" i="2"/>
  <c r="M7" i="2"/>
  <c r="M6" i="2"/>
  <c r="M5" i="2"/>
  <c r="M4" i="2"/>
  <c r="M3" i="2"/>
  <c r="D19" i="1"/>
  <c r="F19" i="1"/>
  <c r="H19" i="1"/>
  <c r="I19" i="1"/>
  <c r="G3" i="1"/>
  <c r="H3" i="1"/>
  <c r="I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Y37" i="2" l="1"/>
  <c r="W38" i="2" s="1"/>
  <c r="X37" i="2"/>
  <c r="Z37" i="2" s="1"/>
  <c r="U45" i="2"/>
  <c r="X44" i="2"/>
  <c r="Z44" i="2" s="1"/>
  <c r="Y47" i="2"/>
  <c r="W48" i="2" s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U46" i="2" l="1"/>
  <c r="X45" i="2"/>
  <c r="Z45" i="2" s="1"/>
  <c r="Y48" i="2"/>
  <c r="W49" i="2" s="1"/>
  <c r="Y38" i="2"/>
  <c r="W39" i="2" s="1"/>
  <c r="X38" i="2"/>
  <c r="Z38" i="2" s="1"/>
  <c r="G4" i="1"/>
  <c r="E5" i="1" s="1"/>
  <c r="F4" i="1"/>
  <c r="H4" i="1" s="1"/>
  <c r="X39" i="2" l="1"/>
  <c r="Z39" i="2" s="1"/>
  <c r="Y39" i="2"/>
  <c r="W40" i="2" s="1"/>
  <c r="Y49" i="2"/>
  <c r="W50" i="2" s="1"/>
  <c r="X46" i="2"/>
  <c r="Z46" i="2" s="1"/>
  <c r="U47" i="2"/>
  <c r="G5" i="1"/>
  <c r="E6" i="1" s="1"/>
  <c r="F5" i="1"/>
  <c r="H5" i="1" s="1"/>
  <c r="U48" i="2" l="1"/>
  <c r="X47" i="2"/>
  <c r="Z47" i="2" s="1"/>
  <c r="Y50" i="2"/>
  <c r="Y40" i="2"/>
  <c r="W41" i="2" s="1"/>
  <c r="X40" i="2"/>
  <c r="Z40" i="2" s="1"/>
  <c r="F6" i="1"/>
  <c r="H6" i="1" s="1"/>
  <c r="G6" i="1"/>
  <c r="E7" i="1" s="1"/>
  <c r="Y41" i="2" l="1"/>
  <c r="W42" i="2" s="1"/>
  <c r="X41" i="2"/>
  <c r="Z41" i="2" s="1"/>
  <c r="U49" i="2"/>
  <c r="X48" i="2"/>
  <c r="Z48" i="2" s="1"/>
  <c r="F7" i="1"/>
  <c r="H7" i="1" s="1"/>
  <c r="G7" i="1"/>
  <c r="E8" i="1" s="1"/>
  <c r="U50" i="2" l="1"/>
  <c r="X50" i="2" s="1"/>
  <c r="Z50" i="2" s="1"/>
  <c r="X49" i="2"/>
  <c r="Z49" i="2" s="1"/>
  <c r="Y42" i="2"/>
  <c r="W43" i="2" s="1"/>
  <c r="X42" i="2"/>
  <c r="Z42" i="2" s="1"/>
  <c r="F8" i="1"/>
  <c r="H8" i="1" s="1"/>
  <c r="G8" i="1"/>
  <c r="E9" i="1" s="1"/>
  <c r="Y43" i="2" l="1"/>
  <c r="AA44" i="2" s="1"/>
  <c r="X43" i="2"/>
  <c r="Z43" i="2" s="1"/>
  <c r="G9" i="1"/>
  <c r="E10" i="1" s="1"/>
  <c r="F9" i="1"/>
  <c r="H9" i="1" s="1"/>
  <c r="G10" i="1" l="1"/>
  <c r="E11" i="1" s="1"/>
  <c r="F10" i="1"/>
  <c r="H10" i="1" s="1"/>
  <c r="F11" i="1" l="1"/>
  <c r="H11" i="1" s="1"/>
  <c r="G11" i="1"/>
  <c r="E12" i="1" s="1"/>
  <c r="G12" i="1" l="1"/>
  <c r="E13" i="1" s="1"/>
  <c r="F12" i="1"/>
  <c r="H12" i="1" s="1"/>
  <c r="G13" i="1" l="1"/>
  <c r="E14" i="1" s="1"/>
  <c r="F13" i="1"/>
  <c r="H13" i="1" s="1"/>
  <c r="G14" i="1" l="1"/>
  <c r="E15" i="1" s="1"/>
  <c r="F14" i="1"/>
  <c r="H14" i="1" s="1"/>
  <c r="F15" i="1" l="1"/>
  <c r="H15" i="1" s="1"/>
  <c r="G15" i="1"/>
  <c r="E16" i="1" s="1"/>
  <c r="G16" i="1" l="1"/>
  <c r="E17" i="1" s="1"/>
  <c r="F16" i="1"/>
  <c r="H16" i="1" s="1"/>
  <c r="G17" i="1" l="1"/>
  <c r="F17" i="1"/>
  <c r="H17" i="1" s="1"/>
</calcChain>
</file>

<file path=xl/sharedStrings.xml><?xml version="1.0" encoding="utf-8"?>
<sst xmlns="http://schemas.openxmlformats.org/spreadsheetml/2006/main" count="111" uniqueCount="77">
  <si>
    <t>cliente</t>
  </si>
  <si>
    <t>TEC</t>
  </si>
  <si>
    <t>Tempo de chegada no relógio</t>
  </si>
  <si>
    <t>Tempo de serviço</t>
  </si>
  <si>
    <t>Tempo de inicío de serviço no relogio</t>
  </si>
  <si>
    <t>Tempo cleintes na fila</t>
  </si>
  <si>
    <t>Tempo final do serviço relógio</t>
  </si>
  <si>
    <t>Tempo do clinte no sistema</t>
  </si>
  <si>
    <t>Tempo livre do operador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</si>
  <si>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</si>
  <si>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</si>
  <si>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</si>
  <si>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</si>
  <si>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</si>
  <si>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</si>
  <si>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</si>
  <si>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</si>
  <si>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</si>
  <si>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Tempo médio de espera na fila</t>
  </si>
  <si>
    <t>Probabilidade de um cliente esperar na fila</t>
  </si>
  <si>
    <t>Probabilidade do operador livre</t>
  </si>
  <si>
    <t>Tempo médio de serviço</t>
  </si>
  <si>
    <t xml:space="preserve">Tempo médio despendido no sistema </t>
  </si>
  <si>
    <t>10,85 min</t>
  </si>
  <si>
    <t>93.33 %</t>
  </si>
  <si>
    <t>1.51 %</t>
  </si>
  <si>
    <t>29,79 min</t>
  </si>
  <si>
    <t>18,93 min</t>
  </si>
  <si>
    <t>Distribuição de frequências das observações dos tempos de chegada</t>
  </si>
  <si>
    <t>Classes</t>
  </si>
  <si>
    <t>Ponto Médio(xi)</t>
  </si>
  <si>
    <t>Observações</t>
  </si>
  <si>
    <t>Frequência Acumulada</t>
  </si>
  <si>
    <t>Intervalos de Valores</t>
  </si>
  <si>
    <t>0-&gt;5</t>
  </si>
  <si>
    <t>5-&gt;10</t>
  </si>
  <si>
    <t>10-&gt;15</t>
  </si>
  <si>
    <t>15-&gt;20</t>
  </si>
  <si>
    <t>20-&gt;25</t>
  </si>
  <si>
    <t>25-&gt;30</t>
  </si>
  <si>
    <t>30-&gt;35</t>
  </si>
  <si>
    <t>35-&gt;40</t>
  </si>
  <si>
    <t>40-&gt;45</t>
  </si>
  <si>
    <t>[0,01: 0,35]</t>
  </si>
  <si>
    <t>[0,36: 0,54]</t>
  </si>
  <si>
    <t>[0,55: 0,73]</t>
  </si>
  <si>
    <t>[0,74: 0,86]</t>
  </si>
  <si>
    <t>[0,87: 0,89]</t>
  </si>
  <si>
    <t>[0,90: 0,96]</t>
  </si>
  <si>
    <t>[0,97]</t>
  </si>
  <si>
    <t>[0,98: 0,99]</t>
  </si>
  <si>
    <t>[0,00]</t>
  </si>
  <si>
    <t>Tabela 1 com NA's</t>
  </si>
  <si>
    <t>Distribuição de frequências das observações dos tempos de seriço</t>
  </si>
  <si>
    <t>9→9,55</t>
  </si>
  <si>
    <t>9,55→10,10</t>
  </si>
  <si>
    <t>10,10→10,65</t>
  </si>
  <si>
    <t>10,65→11,20</t>
  </si>
  <si>
    <t>11,20→11,75</t>
  </si>
  <si>
    <t>11,75→12,30</t>
  </si>
  <si>
    <t>12,30→12,85</t>
  </si>
  <si>
    <t>12,85→13,40</t>
  </si>
  <si>
    <t>13,40→13,95</t>
  </si>
  <si>
    <t>13,95→14,50</t>
  </si>
  <si>
    <t>[0,01: 0,06]</t>
  </si>
  <si>
    <t>[0,07: 0,11]</t>
  </si>
  <si>
    <t>[0,12: 0,34]</t>
  </si>
  <si>
    <t>[0,35: 0,54]</t>
  </si>
  <si>
    <t>[0,55: 0,75]</t>
  </si>
  <si>
    <t>[0,76: 0,87]</t>
  </si>
  <si>
    <t>[0,88: 0,96]</t>
  </si>
  <si>
    <t>Tabela 2 com NA's</t>
  </si>
  <si>
    <t>(min)</t>
  </si>
  <si>
    <t>%</t>
  </si>
  <si>
    <t xml:space="preserve">Cálculos da tabela com os valores aleatórios </t>
  </si>
  <si>
    <t>Dados da Semana 03</t>
  </si>
  <si>
    <t>Dados da Semana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</si>
</sst>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2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3" borderId="0" xfId="0" applyFont="1" applyFill="1" applyAlignment="1"/>
    <xf numFmtId="0" fontId="4" fillId="0" borderId="0" xfId="0" applyFont="1"/>
    <xf numFmtId="0" fontId="2" fillId="0" borderId="0" xfId="0" applyFont="1" applyBorder="1" applyAlignment="1">
      <alignment horizontal="center" vertical="center" wrapText="1"/>
    </xf>
    <xf numFmtId="9" fontId="2" fillId="0" borderId="0" xfId="1" applyNumberFormat="1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616079</xdr:colOff>
      <xdr:row>21</xdr:row>
      <xdr:rowOff>28161</xdr:rowOff>
    </xdr:from>
    <xdr:to>
      <xdr:col>12</xdr:col>
      <xdr:colOff>234728</xdr:colOff>
      <xdr:row>29</xdr:row>
      <xdr:rowOff>170157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6547BF-71E1-41C3-932F-A29E6DD6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6201" y="4017065"/>
          <a:ext cx="4588214" cy="2401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41</xdr:row>
      <xdr:rowOff>183931</xdr:rowOff>
    </xdr:from>
    <xdr:to>
      <xdr:col>14</xdr:col>
      <xdr:colOff>131828</xdr:colOff>
      <xdr:row>55</xdr:row>
      <xdr:rowOff>10388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89D432-B154-4638-B916-9424F805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262" y="8791903"/>
          <a:ext cx="4588214" cy="24014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165039-47AD-4FF4-A5F6-56BEA3AEB07F}" name="Tabela4" displayName="Tabela4" ref="A2:I17" totalsRowShown="0" headerRowDxfId="27" dataDxfId="25" headerRowBorderDxfId="26" tableBorderDxfId="24" totalsRowBorderDxfId="23">
  <autoFilter ref="A2:I17" xr:uid="{382DC914-43C9-4D59-BED6-EA17F3643471}"/>
  <tableColumns count="9">
    <tableColumn id="1" xr3:uid="{255CE0AB-E9B8-474E-AFF3-4EB2569D3D07}" name="Coluna1" dataDxfId="22">
      <calculatedColumnFormula>1+A2</calculatedColumnFormula>
    </tableColumn>
    <tableColumn id="2" xr3:uid="{BF825D31-4526-46AA-B6BD-CF09E0C1965C}" name="Coluna2" dataDxfId="21"/>
    <tableColumn id="3" xr3:uid="{24808CCD-DE3F-4CE4-9C99-DAE00CEFA6E2}" name="Coluna3" dataDxfId="20">
      <calculatedColumnFormula>C2+B3</calculatedColumnFormula>
    </tableColumn>
    <tableColumn id="4" xr3:uid="{D642678D-E995-48CF-BE97-52BF24F5AA84}" name="Coluna4" dataDxfId="19"/>
    <tableColumn id="5" xr3:uid="{0250A2FF-4341-4C7B-B297-F2E381E53C4B}" name="Coluna5" dataDxfId="18">
      <calculatedColumnFormula>G2</calculatedColumnFormula>
    </tableColumn>
    <tableColumn id="6" xr3:uid="{0DB68407-8395-43B4-BCBA-6BE70F3304D5}" name="Coluna6" dataDxfId="17">
      <calculatedColumnFormula>E3-C3</calculatedColumnFormula>
    </tableColumn>
    <tableColumn id="7" xr3:uid="{537DDF14-A3EB-4DD7-839A-5C1E300E10B0}" name="Coluna7" dataDxfId="16">
      <calculatedColumnFormula>E3+D3</calculatedColumnFormula>
    </tableColumn>
    <tableColumn id="8" xr3:uid="{B94A6CEA-9170-4278-90D7-167E3B0CC7AA}" name="Coluna8" dataDxfId="15">
      <calculatedColumnFormula>F3+D3</calculatedColumnFormula>
    </tableColumn>
    <tableColumn id="9" xr3:uid="{09B1C20A-655A-4912-B74A-334900642442}" name="Coluna9" dataDxfId="1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8228A-8268-498D-B7AF-6D0C1FCAB92F}" name="Tabela44" displayName="Tabela44" ref="S35:AA50" totalsRowShown="0" headerRowDxfId="13" dataDxfId="11" headerRowBorderDxfId="12" tableBorderDxfId="10" totalsRowBorderDxfId="9">
  <autoFilter ref="S35:AA50" xr:uid="{5AE36EC3-CEA9-4E26-B385-B447036B05CA}"/>
  <tableColumns count="9">
    <tableColumn id="1" xr3:uid="{D884A3A3-1C7B-4C02-9F90-72C87E1464FE}" name="Coluna1" dataDxfId="8">
      <calculatedColumnFormula>1+S35</calculatedColumnFormula>
    </tableColumn>
    <tableColumn id="2" xr3:uid="{AF403422-B162-443C-ADF5-F7678BA903FE}" name="Coluna2" dataDxfId="7"/>
    <tableColumn id="3" xr3:uid="{107E5F0B-AFE2-4EC1-A99B-686B5390424E}" name="Coluna3" dataDxfId="6"/>
    <tableColumn id="4" xr3:uid="{0B09E82D-337B-401E-A964-6E573D5F3C3D}" name="Coluna4" dataDxfId="5"/>
    <tableColumn id="5" xr3:uid="{9EC11A69-11B9-4523-9C76-164CFD402D6D}" name="Coluna5" dataDxfId="4"/>
    <tableColumn id="6" xr3:uid="{2AD6589D-838F-43C9-A8BE-483C6A040D96}" name="Coluna6" dataDxfId="3"/>
    <tableColumn id="7" xr3:uid="{FE59D34A-F466-4FCD-81EE-46EB63CED194}" name="Coluna7" dataDxfId="2"/>
    <tableColumn id="8" xr3:uid="{033CE1DB-14D1-431A-8971-4C0C258ADEA0}" name="Coluna8" dataDxfId="1">
      <calculatedColumnFormula>V36+X36</calculatedColumnFormula>
    </tableColumn>
    <tableColumn id="9" xr3:uid="{027D3BD5-88E0-4BA1-90E3-8ED7C0B952F6}" name="Coluna9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D33-4F53-40BA-A837-3F74EE32CA17}">
  <dimension ref="A1:N24"/>
  <sheetViews>
    <sheetView zoomScale="70" zoomScaleNormal="70" workbookViewId="0">
      <selection activeCell="A21" sqref="A21:E21"/>
    </sheetView>
  </sheetViews>
  <sheetFormatPr defaultRowHeight="13.8" x14ac:dyDescent="0.3"/>
  <cols>
    <col min="1" max="2" width="9.21875" style="1" customWidth="1"/>
    <col min="3" max="3" width="12.21875" style="1" customWidth="1"/>
    <col min="4" max="4" width="9.21875" style="1" customWidth="1"/>
    <col min="5" max="5" width="15.44140625" style="1" customWidth="1"/>
    <col min="6" max="6" width="9.21875" style="1" customWidth="1"/>
    <col min="7" max="7" width="11.109375" style="1" customWidth="1"/>
    <col min="8" max="8" width="11.33203125" style="1" customWidth="1"/>
    <col min="9" max="9" width="11.21875" style="1" customWidth="1"/>
    <col min="10" max="10" width="8.88671875" style="1"/>
    <col min="11" max="11" width="11.88671875" style="1" bestFit="1" customWidth="1"/>
    <col min="12" max="16384" width="8.88671875" style="1"/>
  </cols>
  <sheetData>
    <row r="1" spans="1:14" ht="55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9"/>
    </row>
    <row r="2" spans="1:14" ht="14.4" hidden="1" customHeight="1" x14ac:dyDescent="0.3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6" t="s">
        <v>17</v>
      </c>
      <c r="K2" s="13"/>
      <c r="L2" s="14"/>
      <c r="M2" s="14"/>
      <c r="N2" s="14"/>
    </row>
    <row r="3" spans="1:14" x14ac:dyDescent="0.3">
      <c r="A3" s="7">
        <v>1</v>
      </c>
      <c r="B3" s="8">
        <v>2.5</v>
      </c>
      <c r="C3" s="8">
        <v>2.5</v>
      </c>
      <c r="D3" s="8">
        <v>10.375</v>
      </c>
      <c r="E3" s="8">
        <v>2.5</v>
      </c>
      <c r="F3" s="8">
        <v>0</v>
      </c>
      <c r="G3" s="8">
        <f>D3+E3</f>
        <v>12.875</v>
      </c>
      <c r="H3" s="8">
        <f>D3</f>
        <v>10.375</v>
      </c>
      <c r="I3" s="9">
        <f>C3</f>
        <v>2.5</v>
      </c>
      <c r="K3" s="15"/>
      <c r="L3" s="15"/>
      <c r="M3" s="15"/>
      <c r="N3" s="15"/>
    </row>
    <row r="4" spans="1:14" ht="14.4" customHeight="1" x14ac:dyDescent="0.3">
      <c r="A4" s="7">
        <f>1+A3</f>
        <v>2</v>
      </c>
      <c r="B4" s="8">
        <v>2.5</v>
      </c>
      <c r="C4" s="8">
        <v>5</v>
      </c>
      <c r="D4" s="8">
        <v>10.375</v>
      </c>
      <c r="E4" s="8">
        <f t="shared" ref="E4:E17" si="0">G3</f>
        <v>12.875</v>
      </c>
      <c r="F4" s="8">
        <f t="shared" ref="F4:F17" si="1">E4-C4</f>
        <v>7.875</v>
      </c>
      <c r="G4" s="8">
        <f t="shared" ref="G4:G17" si="2">E4+D4</f>
        <v>23.25</v>
      </c>
      <c r="H4" s="8">
        <f t="shared" ref="H4:H14" si="3">F4+D4</f>
        <v>18.25</v>
      </c>
      <c r="I4" s="9">
        <v>0</v>
      </c>
      <c r="K4" s="14"/>
      <c r="L4" s="14"/>
      <c r="M4" s="31"/>
      <c r="N4" s="31"/>
    </row>
    <row r="5" spans="1:14" x14ac:dyDescent="0.3">
      <c r="A5" s="7">
        <f t="shared" ref="A5:A16" si="4">1+A4</f>
        <v>3</v>
      </c>
      <c r="B5" s="8">
        <v>7.5</v>
      </c>
      <c r="C5" s="8">
        <v>12.5</v>
      </c>
      <c r="D5" s="8">
        <v>11.475</v>
      </c>
      <c r="E5" s="8">
        <f t="shared" si="0"/>
        <v>23.25</v>
      </c>
      <c r="F5" s="8">
        <f t="shared" si="1"/>
        <v>10.75</v>
      </c>
      <c r="G5" s="8">
        <f t="shared" si="2"/>
        <v>34.725000000000001</v>
      </c>
      <c r="H5" s="8">
        <f t="shared" si="3"/>
        <v>22.225000000000001</v>
      </c>
      <c r="I5" s="9">
        <v>0</v>
      </c>
      <c r="K5" s="15"/>
      <c r="L5" s="15"/>
      <c r="M5" s="15"/>
      <c r="N5" s="15"/>
    </row>
    <row r="6" spans="1:14" x14ac:dyDescent="0.3">
      <c r="A6" s="7">
        <f t="shared" si="4"/>
        <v>4</v>
      </c>
      <c r="B6" s="8">
        <v>12.5</v>
      </c>
      <c r="C6" s="8">
        <f t="shared" ref="C6:C17" si="5">C5+B6</f>
        <v>25</v>
      </c>
      <c r="D6" s="8">
        <v>10.375</v>
      </c>
      <c r="E6" s="8">
        <f t="shared" si="0"/>
        <v>34.725000000000001</v>
      </c>
      <c r="F6" s="8">
        <f t="shared" si="1"/>
        <v>9.7250000000000014</v>
      </c>
      <c r="G6" s="8">
        <f t="shared" si="2"/>
        <v>45.1</v>
      </c>
      <c r="H6" s="8">
        <f t="shared" si="3"/>
        <v>20.100000000000001</v>
      </c>
      <c r="I6" s="9">
        <v>0</v>
      </c>
      <c r="K6" s="14"/>
      <c r="L6" s="14"/>
      <c r="M6" s="32"/>
      <c r="N6" s="32"/>
    </row>
    <row r="7" spans="1:14" x14ac:dyDescent="0.3">
      <c r="A7" s="7">
        <f t="shared" si="4"/>
        <v>5</v>
      </c>
      <c r="B7" s="8">
        <v>17.5</v>
      </c>
      <c r="C7" s="8">
        <f t="shared" si="5"/>
        <v>42.5</v>
      </c>
      <c r="D7" s="8">
        <v>11.475</v>
      </c>
      <c r="E7" s="8">
        <f t="shared" si="0"/>
        <v>45.1</v>
      </c>
      <c r="F7" s="8">
        <f t="shared" si="1"/>
        <v>2.6000000000000014</v>
      </c>
      <c r="G7" s="8">
        <f t="shared" si="2"/>
        <v>56.575000000000003</v>
      </c>
      <c r="H7" s="8">
        <f t="shared" si="3"/>
        <v>14.075000000000001</v>
      </c>
      <c r="I7" s="9">
        <v>0</v>
      </c>
      <c r="K7" s="15"/>
      <c r="L7" s="15"/>
      <c r="M7" s="15"/>
      <c r="N7" s="15"/>
    </row>
    <row r="8" spans="1:14" x14ac:dyDescent="0.3">
      <c r="A8" s="7">
        <f t="shared" si="4"/>
        <v>6</v>
      </c>
      <c r="B8" s="8">
        <v>2.5</v>
      </c>
      <c r="C8" s="8">
        <f t="shared" si="5"/>
        <v>45</v>
      </c>
      <c r="D8" s="8">
        <v>14.225</v>
      </c>
      <c r="E8" s="8">
        <f t="shared" si="0"/>
        <v>56.575000000000003</v>
      </c>
      <c r="F8" s="8">
        <f t="shared" si="1"/>
        <v>11.575000000000003</v>
      </c>
      <c r="G8" s="8">
        <f t="shared" si="2"/>
        <v>70.8</v>
      </c>
      <c r="H8" s="8">
        <f t="shared" si="3"/>
        <v>25.800000000000004</v>
      </c>
      <c r="I8" s="9">
        <v>0</v>
      </c>
      <c r="K8" s="14"/>
      <c r="L8" s="14"/>
      <c r="M8" s="33"/>
      <c r="N8" s="33"/>
    </row>
    <row r="9" spans="1:14" x14ac:dyDescent="0.3">
      <c r="A9" s="7">
        <f t="shared" si="4"/>
        <v>7</v>
      </c>
      <c r="B9" s="8">
        <v>7.5</v>
      </c>
      <c r="C9" s="8">
        <f t="shared" si="5"/>
        <v>52.5</v>
      </c>
      <c r="D9" s="8">
        <v>9.8249999999999993</v>
      </c>
      <c r="E9" s="8">
        <f t="shared" si="0"/>
        <v>70.8</v>
      </c>
      <c r="F9" s="8">
        <f t="shared" si="1"/>
        <v>18.299999999999997</v>
      </c>
      <c r="G9" s="8">
        <f t="shared" si="2"/>
        <v>80.625</v>
      </c>
      <c r="H9" s="8">
        <f t="shared" si="3"/>
        <v>28.124999999999996</v>
      </c>
      <c r="I9" s="9">
        <v>0</v>
      </c>
      <c r="K9" s="15"/>
      <c r="L9" s="15"/>
      <c r="M9" s="15"/>
      <c r="N9" s="15"/>
    </row>
    <row r="10" spans="1:14" x14ac:dyDescent="0.3">
      <c r="A10" s="7">
        <f t="shared" si="4"/>
        <v>8</v>
      </c>
      <c r="B10" s="8">
        <v>7.5</v>
      </c>
      <c r="C10" s="8">
        <f t="shared" si="5"/>
        <v>60</v>
      </c>
      <c r="D10" s="8">
        <v>9.8249999999999993</v>
      </c>
      <c r="E10" s="8">
        <f t="shared" si="0"/>
        <v>80.625</v>
      </c>
      <c r="F10" s="8">
        <f t="shared" si="1"/>
        <v>20.625</v>
      </c>
      <c r="G10" s="8">
        <f t="shared" si="2"/>
        <v>90.45</v>
      </c>
      <c r="H10" s="8">
        <f t="shared" si="3"/>
        <v>30.45</v>
      </c>
      <c r="I10" s="9">
        <v>0</v>
      </c>
      <c r="K10" s="16"/>
      <c r="L10" s="16"/>
      <c r="M10" s="17"/>
      <c r="N10" s="18"/>
    </row>
    <row r="11" spans="1:14" x14ac:dyDescent="0.3">
      <c r="A11" s="7">
        <f t="shared" si="4"/>
        <v>9</v>
      </c>
      <c r="B11" s="8">
        <v>12.5</v>
      </c>
      <c r="C11" s="8">
        <f t="shared" si="5"/>
        <v>72.5</v>
      </c>
      <c r="D11" s="8">
        <v>10.375</v>
      </c>
      <c r="E11" s="8">
        <f t="shared" si="0"/>
        <v>90.45</v>
      </c>
      <c r="F11" s="8">
        <f t="shared" si="1"/>
        <v>17.950000000000003</v>
      </c>
      <c r="G11" s="8">
        <f t="shared" si="2"/>
        <v>100.825</v>
      </c>
      <c r="H11" s="8">
        <f t="shared" si="3"/>
        <v>28.325000000000003</v>
      </c>
      <c r="I11" s="9">
        <v>0</v>
      </c>
    </row>
    <row r="12" spans="1:14" x14ac:dyDescent="0.3">
      <c r="A12" s="7">
        <f t="shared" si="4"/>
        <v>10</v>
      </c>
      <c r="B12" s="8">
        <v>2.5</v>
      </c>
      <c r="C12" s="8">
        <f t="shared" si="5"/>
        <v>75</v>
      </c>
      <c r="D12" s="8">
        <v>9.8249999999999993</v>
      </c>
      <c r="E12" s="8">
        <f t="shared" si="0"/>
        <v>100.825</v>
      </c>
      <c r="F12" s="8">
        <f t="shared" si="1"/>
        <v>25.825000000000003</v>
      </c>
      <c r="G12" s="8">
        <f t="shared" si="2"/>
        <v>110.65</v>
      </c>
      <c r="H12" s="8">
        <f t="shared" si="3"/>
        <v>35.650000000000006</v>
      </c>
      <c r="I12" s="9">
        <v>0</v>
      </c>
    </row>
    <row r="13" spans="1:14" x14ac:dyDescent="0.3">
      <c r="A13" s="7">
        <f t="shared" si="4"/>
        <v>11</v>
      </c>
      <c r="B13" s="8">
        <v>17.5</v>
      </c>
      <c r="C13" s="8">
        <f t="shared" si="5"/>
        <v>92.5</v>
      </c>
      <c r="D13" s="8">
        <v>11.475</v>
      </c>
      <c r="E13" s="8">
        <f t="shared" si="0"/>
        <v>110.65</v>
      </c>
      <c r="F13" s="8">
        <f t="shared" si="1"/>
        <v>18.150000000000006</v>
      </c>
      <c r="G13" s="8">
        <f t="shared" si="2"/>
        <v>122.125</v>
      </c>
      <c r="H13" s="8">
        <f t="shared" si="3"/>
        <v>29.625000000000007</v>
      </c>
      <c r="I13" s="9">
        <v>0</v>
      </c>
    </row>
    <row r="14" spans="1:14" x14ac:dyDescent="0.3">
      <c r="A14" s="7">
        <f t="shared" si="4"/>
        <v>12</v>
      </c>
      <c r="B14" s="8">
        <v>2.5</v>
      </c>
      <c r="C14" s="8">
        <f t="shared" si="5"/>
        <v>95</v>
      </c>
      <c r="D14" s="8">
        <v>12.025</v>
      </c>
      <c r="E14" s="8">
        <f t="shared" si="0"/>
        <v>122.125</v>
      </c>
      <c r="F14" s="8">
        <f t="shared" si="1"/>
        <v>27.125</v>
      </c>
      <c r="G14" s="8">
        <f t="shared" si="2"/>
        <v>134.15</v>
      </c>
      <c r="H14" s="8">
        <f t="shared" si="3"/>
        <v>39.15</v>
      </c>
      <c r="I14" s="9">
        <v>0</v>
      </c>
    </row>
    <row r="15" spans="1:14" x14ac:dyDescent="0.3">
      <c r="A15" s="7">
        <f t="shared" si="4"/>
        <v>13</v>
      </c>
      <c r="B15" s="8">
        <v>7.5</v>
      </c>
      <c r="C15" s="8">
        <f t="shared" si="5"/>
        <v>102.5</v>
      </c>
      <c r="D15" s="8">
        <v>10.375</v>
      </c>
      <c r="E15" s="8">
        <f t="shared" si="0"/>
        <v>134.15</v>
      </c>
      <c r="F15" s="8">
        <f t="shared" si="1"/>
        <v>31.650000000000006</v>
      </c>
      <c r="G15" s="8">
        <f t="shared" si="2"/>
        <v>144.52500000000001</v>
      </c>
      <c r="H15" s="8">
        <f t="shared" ref="H15:H17" si="6">F15+D15</f>
        <v>42.025000000000006</v>
      </c>
      <c r="I15" s="9">
        <v>0</v>
      </c>
      <c r="K15" s="47"/>
      <c r="L15" s="47"/>
    </row>
    <row r="16" spans="1:14" x14ac:dyDescent="0.3">
      <c r="A16" s="7">
        <f t="shared" si="4"/>
        <v>14</v>
      </c>
      <c r="B16" s="8">
        <v>2.5</v>
      </c>
      <c r="C16" s="8">
        <f t="shared" si="5"/>
        <v>105</v>
      </c>
      <c r="D16" s="8">
        <v>10.375</v>
      </c>
      <c r="E16" s="8">
        <f t="shared" si="0"/>
        <v>144.52500000000001</v>
      </c>
      <c r="F16" s="8">
        <f t="shared" si="1"/>
        <v>39.525000000000006</v>
      </c>
      <c r="G16" s="8">
        <f t="shared" si="2"/>
        <v>154.9</v>
      </c>
      <c r="H16" s="8">
        <f t="shared" si="6"/>
        <v>49.900000000000006</v>
      </c>
      <c r="I16" s="9">
        <v>0</v>
      </c>
      <c r="K16" s="48"/>
      <c r="L16" s="47"/>
    </row>
    <row r="17" spans="1:12" x14ac:dyDescent="0.3">
      <c r="A17" s="10">
        <f>1+A16</f>
        <v>15</v>
      </c>
      <c r="B17" s="11">
        <v>7.5</v>
      </c>
      <c r="C17" s="11">
        <f t="shared" si="5"/>
        <v>112.5</v>
      </c>
      <c r="D17" s="11">
        <v>10.375</v>
      </c>
      <c r="E17" s="11">
        <f t="shared" si="0"/>
        <v>154.9</v>
      </c>
      <c r="F17" s="11">
        <f t="shared" si="1"/>
        <v>42.400000000000006</v>
      </c>
      <c r="G17" s="11">
        <f t="shared" si="2"/>
        <v>165.27500000000001</v>
      </c>
      <c r="H17" s="11">
        <f t="shared" si="6"/>
        <v>52.775000000000006</v>
      </c>
      <c r="I17" s="12">
        <v>0</v>
      </c>
      <c r="K17" s="48"/>
      <c r="L17" s="47"/>
    </row>
    <row r="18" spans="1:12" x14ac:dyDescent="0.3">
      <c r="K18" s="48"/>
      <c r="L18" s="47"/>
    </row>
    <row r="19" spans="1:12" x14ac:dyDescent="0.3">
      <c r="D19" s="20">
        <f>SUM(D3,D4,D5,D6,D7,D8,D9,D10,D11,D12,D13,D14,D15,D16,D17)</f>
        <v>162.77500000000001</v>
      </c>
      <c r="F19" s="20">
        <f>SUM(F4,F5,F6,F7,F8,F9,F10,F11,F12,F13,F14,F15,F16,F17)</f>
        <v>284.07500000000005</v>
      </c>
      <c r="G19" s="20">
        <v>180</v>
      </c>
      <c r="H19" s="20">
        <f>SUM(H3,H4,H5,H7,H6,H8,H9,H10,H11,H12,H13,H14,H15,H16,H17)</f>
        <v>446.85</v>
      </c>
      <c r="I19" s="20">
        <f>SUM(I3,I4,I5,I7,I8,I9,I10,I11,I12,I13,I14,I15,I16,I17)</f>
        <v>2.5</v>
      </c>
      <c r="K19" s="48"/>
      <c r="L19" s="47"/>
    </row>
    <row r="20" spans="1:12" x14ac:dyDescent="0.3">
      <c r="K20" s="47"/>
      <c r="L20" s="47"/>
    </row>
    <row r="21" spans="1:12" x14ac:dyDescent="0.3">
      <c r="A21" s="49" t="s">
        <v>76</v>
      </c>
      <c r="B21" s="49"/>
      <c r="C21" s="49"/>
      <c r="D21" s="49"/>
      <c r="E21" s="49"/>
      <c r="G21" s="45" t="s">
        <v>75</v>
      </c>
      <c r="H21" s="45"/>
      <c r="I21" s="45"/>
      <c r="J21" s="45"/>
      <c r="K21" s="45"/>
      <c r="L21" s="46"/>
    </row>
    <row r="22" spans="1:12" ht="82.8" x14ac:dyDescent="0.3">
      <c r="A22" s="3" t="s">
        <v>18</v>
      </c>
      <c r="B22" s="3" t="s">
        <v>19</v>
      </c>
      <c r="C22" s="3" t="s">
        <v>20</v>
      </c>
      <c r="D22" s="3" t="s">
        <v>21</v>
      </c>
      <c r="E22" s="3" t="s">
        <v>22</v>
      </c>
    </row>
    <row r="23" spans="1:12" x14ac:dyDescent="0.3">
      <c r="A23" s="34" t="s">
        <v>27</v>
      </c>
      <c r="B23" s="36" t="s">
        <v>24</v>
      </c>
      <c r="C23" s="36" t="s">
        <v>25</v>
      </c>
      <c r="D23" s="36" t="s">
        <v>23</v>
      </c>
      <c r="E23" s="38" t="s">
        <v>26</v>
      </c>
    </row>
    <row r="24" spans="1:12" x14ac:dyDescent="0.3">
      <c r="A24" s="35"/>
      <c r="B24" s="37"/>
      <c r="C24" s="37"/>
      <c r="D24" s="37"/>
      <c r="E24" s="39"/>
    </row>
  </sheetData>
  <mergeCells count="10">
    <mergeCell ref="M4:N4"/>
    <mergeCell ref="M6:N6"/>
    <mergeCell ref="M8:N8"/>
    <mergeCell ref="A23:A24"/>
    <mergeCell ref="B23:B24"/>
    <mergeCell ref="C23:C24"/>
    <mergeCell ref="D23:D24"/>
    <mergeCell ref="E23:E24"/>
    <mergeCell ref="G21:L21"/>
    <mergeCell ref="A21:E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67A2-B73D-438D-BF46-434F9CF28834}">
  <dimension ref="A1:AC460"/>
  <sheetViews>
    <sheetView tabSelected="1" topLeftCell="E16" zoomScale="85" zoomScaleNormal="85" workbookViewId="0">
      <selection activeCell="J32" sqref="J32:AA33"/>
    </sheetView>
  </sheetViews>
  <sheetFormatPr defaultRowHeight="14.4" x14ac:dyDescent="0.3"/>
  <cols>
    <col min="2" max="2" width="13.77734375" customWidth="1"/>
    <col min="3" max="3" width="13.44140625" customWidth="1"/>
    <col min="4" max="4" width="19.5546875" customWidth="1"/>
    <col min="5" max="5" width="18.44140625" customWidth="1"/>
    <col min="6" max="6" width="1.109375" hidden="1" customWidth="1"/>
    <col min="7" max="7" width="7.44140625" customWidth="1"/>
    <col min="9" max="9" width="6.88671875" customWidth="1"/>
    <col min="10" max="10" width="13.44140625" customWidth="1"/>
    <col min="11" max="11" width="11.5546875" customWidth="1"/>
    <col min="12" max="12" width="12.88671875" customWidth="1"/>
    <col min="13" max="13" width="11.88671875" customWidth="1"/>
    <col min="14" max="14" width="15.21875" customWidth="1"/>
    <col min="15" max="15" width="2" customWidth="1"/>
  </cols>
  <sheetData>
    <row r="1" spans="1:29" ht="15.6" x14ac:dyDescent="0.3">
      <c r="A1" s="50" t="s">
        <v>28</v>
      </c>
      <c r="B1" s="50"/>
      <c r="C1" s="50"/>
      <c r="D1" s="50"/>
      <c r="E1" s="50"/>
      <c r="F1" s="50"/>
      <c r="G1" s="50"/>
      <c r="H1" s="23"/>
      <c r="I1" s="23"/>
      <c r="J1" s="44" t="s">
        <v>53</v>
      </c>
      <c r="K1" s="44"/>
      <c r="L1" s="44"/>
      <c r="M1" s="44"/>
      <c r="N1" s="44"/>
      <c r="O1" s="44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31.2" x14ac:dyDescent="0.3">
      <c r="A2" s="27" t="s">
        <v>29</v>
      </c>
      <c r="B2" s="27" t="s">
        <v>30</v>
      </c>
      <c r="C2" s="27" t="s">
        <v>31</v>
      </c>
      <c r="D2" s="27" t="s">
        <v>32</v>
      </c>
      <c r="E2" s="27" t="s">
        <v>33</v>
      </c>
      <c r="F2" s="25"/>
      <c r="G2" s="23"/>
      <c r="H2" s="23"/>
      <c r="I2" s="23"/>
      <c r="J2" s="27" t="s">
        <v>29</v>
      </c>
      <c r="K2" s="27" t="s">
        <v>30</v>
      </c>
      <c r="L2" s="27" t="s">
        <v>31</v>
      </c>
      <c r="M2" s="27" t="s">
        <v>32</v>
      </c>
      <c r="N2" s="27" t="s">
        <v>33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5.6" x14ac:dyDescent="0.3">
      <c r="A3" s="28" t="s">
        <v>34</v>
      </c>
      <c r="B3" s="28">
        <v>2.5</v>
      </c>
      <c r="C3" s="28">
        <v>35</v>
      </c>
      <c r="D3" s="28">
        <v>0.35</v>
      </c>
      <c r="E3" s="28" t="s">
        <v>43</v>
      </c>
      <c r="F3" s="25"/>
      <c r="G3" s="23"/>
      <c r="H3" s="23"/>
      <c r="I3" s="23"/>
      <c r="J3" s="28" t="s">
        <v>54</v>
      </c>
      <c r="K3" s="28">
        <v>9.2750000000000004</v>
      </c>
      <c r="L3" s="28">
        <v>6</v>
      </c>
      <c r="M3" s="28">
        <f>L3/100</f>
        <v>0.06</v>
      </c>
      <c r="N3" s="28" t="s">
        <v>64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15.6" x14ac:dyDescent="0.3">
      <c r="A4" s="28" t="s">
        <v>35</v>
      </c>
      <c r="B4" s="28">
        <v>7.5</v>
      </c>
      <c r="C4" s="28">
        <v>19</v>
      </c>
      <c r="D4" s="28">
        <v>0.54</v>
      </c>
      <c r="E4" s="28" t="s">
        <v>44</v>
      </c>
      <c r="F4" s="25"/>
      <c r="G4" s="23"/>
      <c r="H4" s="23"/>
      <c r="I4" s="23"/>
      <c r="J4" s="28" t="s">
        <v>55</v>
      </c>
      <c r="K4" s="28">
        <v>9.8249999999999993</v>
      </c>
      <c r="L4" s="28">
        <v>5</v>
      </c>
      <c r="M4" s="28">
        <f>(L3+L4)/100</f>
        <v>0.11</v>
      </c>
      <c r="N4" s="28" t="s">
        <v>65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15.6" x14ac:dyDescent="0.3">
      <c r="A5" s="28" t="s">
        <v>36</v>
      </c>
      <c r="B5" s="28">
        <v>12.5</v>
      </c>
      <c r="C5" s="28">
        <v>19</v>
      </c>
      <c r="D5" s="28">
        <v>0.73</v>
      </c>
      <c r="E5" s="28" t="s">
        <v>45</v>
      </c>
      <c r="F5" s="25"/>
      <c r="G5" s="23"/>
      <c r="H5" s="23"/>
      <c r="I5" s="23"/>
      <c r="J5" s="28" t="s">
        <v>56</v>
      </c>
      <c r="K5" s="28">
        <v>10.375</v>
      </c>
      <c r="L5" s="28">
        <v>23</v>
      </c>
      <c r="M5" s="28">
        <f>(L3+L4+L5)/100</f>
        <v>0.34</v>
      </c>
      <c r="N5" s="28" t="s">
        <v>66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6" x14ac:dyDescent="0.3">
      <c r="A6" s="28" t="s">
        <v>37</v>
      </c>
      <c r="B6" s="28">
        <v>17.5</v>
      </c>
      <c r="C6" s="28">
        <v>13</v>
      </c>
      <c r="D6" s="28">
        <v>0.86</v>
      </c>
      <c r="E6" s="28" t="s">
        <v>46</v>
      </c>
      <c r="F6" s="25"/>
      <c r="G6" s="23"/>
      <c r="H6" s="23"/>
      <c r="I6" s="23"/>
      <c r="J6" s="28" t="s">
        <v>57</v>
      </c>
      <c r="K6" s="28">
        <v>10.925000000000001</v>
      </c>
      <c r="L6" s="28">
        <v>20</v>
      </c>
      <c r="M6" s="28">
        <f>(L6+L5+L4+L3)/100</f>
        <v>0.54</v>
      </c>
      <c r="N6" s="28" t="s">
        <v>67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.6" x14ac:dyDescent="0.3">
      <c r="A7" s="28" t="s">
        <v>38</v>
      </c>
      <c r="B7" s="28">
        <v>22.5</v>
      </c>
      <c r="C7" s="28">
        <v>3</v>
      </c>
      <c r="D7" s="28">
        <v>0.89</v>
      </c>
      <c r="E7" s="28" t="s">
        <v>47</v>
      </c>
      <c r="F7" s="25"/>
      <c r="G7" s="23"/>
      <c r="H7" s="23"/>
      <c r="I7" s="23"/>
      <c r="J7" s="28" t="s">
        <v>58</v>
      </c>
      <c r="K7" s="28">
        <v>11.475</v>
      </c>
      <c r="L7" s="28">
        <v>21</v>
      </c>
      <c r="M7" s="28">
        <f>(L7+L6+L5+L4+L3)/100</f>
        <v>0.75</v>
      </c>
      <c r="N7" s="28" t="s">
        <v>68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.6" x14ac:dyDescent="0.3">
      <c r="A8" s="28" t="s">
        <v>39</v>
      </c>
      <c r="B8" s="28">
        <v>27.5</v>
      </c>
      <c r="C8" s="28">
        <v>7</v>
      </c>
      <c r="D8" s="28">
        <v>0.96</v>
      </c>
      <c r="E8" s="28" t="s">
        <v>48</v>
      </c>
      <c r="F8" s="25"/>
      <c r="G8" s="23"/>
      <c r="H8" s="23"/>
      <c r="I8" s="23"/>
      <c r="J8" s="28" t="s">
        <v>59</v>
      </c>
      <c r="K8" s="28">
        <v>12.025</v>
      </c>
      <c r="L8" s="28">
        <v>12</v>
      </c>
      <c r="M8" s="28">
        <f>(L8+L7+L6+L5+L4+L3)/100</f>
        <v>0.87</v>
      </c>
      <c r="N8" s="28" t="s">
        <v>69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.6" x14ac:dyDescent="0.3">
      <c r="A9" s="28" t="s">
        <v>40</v>
      </c>
      <c r="B9" s="28">
        <v>32.5</v>
      </c>
      <c r="C9" s="28">
        <v>1</v>
      </c>
      <c r="D9" s="28">
        <v>0.97</v>
      </c>
      <c r="E9" s="28" t="s">
        <v>49</v>
      </c>
      <c r="F9" s="25"/>
      <c r="G9" s="23"/>
      <c r="H9" s="23"/>
      <c r="I9" s="23"/>
      <c r="J9" s="28" t="s">
        <v>60</v>
      </c>
      <c r="K9" s="28">
        <v>12.574999999999999</v>
      </c>
      <c r="L9" s="28">
        <v>9</v>
      </c>
      <c r="M9" s="28">
        <v>0.96</v>
      </c>
      <c r="N9" s="28" t="s">
        <v>70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.6" x14ac:dyDescent="0.3">
      <c r="A10" s="28" t="s">
        <v>41</v>
      </c>
      <c r="B10" s="28">
        <v>37.5</v>
      </c>
      <c r="C10" s="28">
        <v>2</v>
      </c>
      <c r="D10" s="28">
        <v>0.99</v>
      </c>
      <c r="E10" s="28" t="s">
        <v>50</v>
      </c>
      <c r="F10" s="25"/>
      <c r="G10" s="23"/>
      <c r="H10" s="23"/>
      <c r="I10" s="23"/>
      <c r="J10" s="28" t="s">
        <v>61</v>
      </c>
      <c r="K10" s="28">
        <v>13.125</v>
      </c>
      <c r="L10" s="28">
        <v>1</v>
      </c>
      <c r="M10" s="28">
        <v>0.97</v>
      </c>
      <c r="N10" s="28" t="s">
        <v>49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.6" x14ac:dyDescent="0.3">
      <c r="A11" s="28" t="s">
        <v>42</v>
      </c>
      <c r="B11" s="28">
        <v>42.5</v>
      </c>
      <c r="C11" s="28">
        <v>1</v>
      </c>
      <c r="D11" s="28">
        <v>1</v>
      </c>
      <c r="E11" s="28" t="s">
        <v>51</v>
      </c>
      <c r="F11" s="25"/>
      <c r="G11" s="23"/>
      <c r="H11" s="23"/>
      <c r="I11" s="23"/>
      <c r="J11" s="28" t="s">
        <v>62</v>
      </c>
      <c r="K11" s="28">
        <v>13.675000000000001</v>
      </c>
      <c r="L11" s="28">
        <v>2</v>
      </c>
      <c r="M11" s="28">
        <v>0.99</v>
      </c>
      <c r="N11" s="28" t="s">
        <v>50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.6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8" t="s">
        <v>63</v>
      </c>
      <c r="K12" s="28">
        <v>14.225</v>
      </c>
      <c r="L12" s="25">
        <v>1</v>
      </c>
      <c r="M12" s="28">
        <v>1</v>
      </c>
      <c r="N12" s="26" t="s">
        <v>51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x14ac:dyDescent="0.3">
      <c r="A13" s="43" t="s">
        <v>52</v>
      </c>
      <c r="B13" s="43"/>
      <c r="C13" s="43"/>
      <c r="D13" s="29"/>
      <c r="E13" s="29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x14ac:dyDescent="0.3">
      <c r="A14" s="25">
        <v>1</v>
      </c>
      <c r="B14" s="25">
        <v>0.43</v>
      </c>
      <c r="C14" s="25">
        <v>7.5</v>
      </c>
      <c r="D14" s="23"/>
      <c r="E14" s="23"/>
      <c r="F14" s="23"/>
      <c r="G14" s="23"/>
      <c r="H14" s="23"/>
      <c r="I14" s="23"/>
      <c r="J14" s="23"/>
      <c r="K14" s="43" t="s">
        <v>71</v>
      </c>
      <c r="L14" s="43"/>
      <c r="M14" s="4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3">
      <c r="A15" s="25">
        <v>2</v>
      </c>
      <c r="B15" s="25">
        <v>0.25</v>
      </c>
      <c r="C15" s="25">
        <v>2.5</v>
      </c>
      <c r="D15" s="23"/>
      <c r="E15" s="23"/>
      <c r="F15" s="23"/>
      <c r="G15" s="23"/>
      <c r="H15" s="23"/>
      <c r="I15" s="23"/>
      <c r="J15" s="23"/>
      <c r="K15" s="25">
        <v>1</v>
      </c>
      <c r="L15" s="25">
        <v>0.17</v>
      </c>
      <c r="M15" s="25">
        <v>10.375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3">
      <c r="A16" s="25">
        <v>3</v>
      </c>
      <c r="B16" s="25">
        <v>0.14000000000000001</v>
      </c>
      <c r="C16" s="25">
        <v>2.5</v>
      </c>
      <c r="D16" s="23"/>
      <c r="E16" s="23"/>
      <c r="F16" s="23"/>
      <c r="G16" s="23"/>
      <c r="H16" s="23"/>
      <c r="I16" s="23"/>
      <c r="J16" s="23"/>
      <c r="K16" s="25">
        <v>2</v>
      </c>
      <c r="L16" s="25">
        <v>0.71</v>
      </c>
      <c r="M16" s="25">
        <v>11.475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3">
      <c r="A17" s="25">
        <v>4</v>
      </c>
      <c r="B17" s="25">
        <v>0.09</v>
      </c>
      <c r="C17" s="25">
        <v>2.5</v>
      </c>
      <c r="D17" s="23"/>
      <c r="E17" s="23"/>
      <c r="F17" s="23"/>
      <c r="G17" s="23"/>
      <c r="H17" s="23"/>
      <c r="I17" s="23"/>
      <c r="J17" s="23"/>
      <c r="K17" s="25">
        <v>3</v>
      </c>
      <c r="L17" s="25">
        <v>0.61</v>
      </c>
      <c r="M17" s="25">
        <v>11.475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3">
      <c r="A18" s="25">
        <v>5</v>
      </c>
      <c r="B18" s="25">
        <v>0.95</v>
      </c>
      <c r="C18" s="25">
        <v>27.5</v>
      </c>
      <c r="D18" s="23"/>
      <c r="E18" s="23"/>
      <c r="F18" s="23"/>
      <c r="G18" s="23"/>
      <c r="H18" s="23"/>
      <c r="I18" s="23"/>
      <c r="J18" s="23"/>
      <c r="K18" s="25">
        <v>4</v>
      </c>
      <c r="L18" s="25">
        <v>0.81</v>
      </c>
      <c r="M18" s="25">
        <v>12.025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3">
      <c r="A19" s="25">
        <v>6</v>
      </c>
      <c r="B19" s="25">
        <v>0.6</v>
      </c>
      <c r="C19" s="25">
        <v>12.5</v>
      </c>
      <c r="D19" s="23"/>
      <c r="E19" s="23"/>
      <c r="F19" s="23"/>
      <c r="G19" s="23"/>
      <c r="H19" s="23"/>
      <c r="I19" s="23"/>
      <c r="J19" s="23"/>
      <c r="K19" s="25">
        <v>5</v>
      </c>
      <c r="L19" s="25">
        <v>0.82</v>
      </c>
      <c r="M19" s="25">
        <v>12.025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3">
      <c r="A20" s="25">
        <v>7</v>
      </c>
      <c r="B20" s="25">
        <v>0.5</v>
      </c>
      <c r="C20" s="25">
        <v>7.5</v>
      </c>
      <c r="D20" s="23"/>
      <c r="E20" s="23"/>
      <c r="F20" s="23"/>
      <c r="G20" s="23"/>
      <c r="H20" s="23"/>
      <c r="I20" s="23"/>
      <c r="J20" s="23"/>
      <c r="K20" s="25">
        <v>6</v>
      </c>
      <c r="L20" s="25">
        <v>2E-3</v>
      </c>
      <c r="M20" s="25">
        <v>9.2750000000000004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3">
      <c r="A21" s="25">
        <v>8</v>
      </c>
      <c r="B21" s="25">
        <v>0.77</v>
      </c>
      <c r="C21" s="25">
        <v>17.5</v>
      </c>
      <c r="D21" s="23"/>
      <c r="E21" s="23"/>
      <c r="F21" s="23"/>
      <c r="G21" s="23"/>
      <c r="H21" s="23"/>
      <c r="I21" s="23"/>
      <c r="J21" s="23"/>
      <c r="K21" s="25">
        <v>7</v>
      </c>
      <c r="L21" s="25">
        <v>0.75</v>
      </c>
      <c r="M21" s="25">
        <v>11.475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3">
      <c r="A22" s="25">
        <v>9</v>
      </c>
      <c r="B22" s="25">
        <v>0.86</v>
      </c>
      <c r="C22" s="25">
        <v>17.5</v>
      </c>
      <c r="D22" s="23"/>
      <c r="E22" s="23"/>
      <c r="F22" s="23"/>
      <c r="G22" s="23"/>
      <c r="H22" s="23"/>
      <c r="I22" s="23"/>
      <c r="J22" s="23"/>
      <c r="K22" s="25">
        <v>8</v>
      </c>
      <c r="L22" s="25">
        <v>0.26</v>
      </c>
      <c r="M22" s="25">
        <v>10.375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3">
      <c r="A23" s="25">
        <v>10</v>
      </c>
      <c r="B23" s="25">
        <v>0.62</v>
      </c>
      <c r="C23" s="25">
        <v>12.5</v>
      </c>
      <c r="D23" s="23"/>
      <c r="E23" s="23"/>
      <c r="F23" s="23"/>
      <c r="G23" s="23"/>
      <c r="H23" s="23"/>
      <c r="I23" s="23"/>
      <c r="J23" s="23"/>
      <c r="K23" s="25">
        <v>9</v>
      </c>
      <c r="L23" s="25">
        <v>1E-3</v>
      </c>
      <c r="M23" s="25">
        <v>9.2750000000000004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3">
      <c r="A24" s="25">
        <v>11</v>
      </c>
      <c r="B24" s="25">
        <v>0.7</v>
      </c>
      <c r="C24" s="25">
        <v>12.5</v>
      </c>
      <c r="D24" s="23"/>
      <c r="E24" s="23"/>
      <c r="F24" s="23"/>
      <c r="G24" s="23"/>
      <c r="H24" s="23"/>
      <c r="I24" s="23"/>
      <c r="J24" s="23"/>
      <c r="K24" s="25">
        <v>10</v>
      </c>
      <c r="L24" s="25">
        <v>0.39</v>
      </c>
      <c r="M24" s="25">
        <v>10.925000000000001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3">
      <c r="A25" s="25">
        <v>12</v>
      </c>
      <c r="B25" s="25">
        <v>0.14000000000000001</v>
      </c>
      <c r="C25" s="25">
        <v>2.5</v>
      </c>
      <c r="D25" s="23"/>
      <c r="E25" s="23"/>
      <c r="F25" s="23"/>
      <c r="G25" s="23"/>
      <c r="H25" s="23"/>
      <c r="I25" s="23"/>
      <c r="J25" s="23"/>
      <c r="K25" s="25">
        <v>11</v>
      </c>
      <c r="L25" s="25">
        <v>0.37</v>
      </c>
      <c r="M25" s="25">
        <v>10.925000000000001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3">
      <c r="A26" s="25">
        <v>13</v>
      </c>
      <c r="B26" s="25">
        <v>0.37</v>
      </c>
      <c r="C26" s="25">
        <v>7.5</v>
      </c>
      <c r="D26" s="23"/>
      <c r="E26" s="23"/>
      <c r="F26" s="23"/>
      <c r="G26" s="23"/>
      <c r="H26" s="23"/>
      <c r="I26" s="23"/>
      <c r="J26" s="23"/>
      <c r="K26" s="25">
        <v>12</v>
      </c>
      <c r="L26" s="25">
        <v>0.5</v>
      </c>
      <c r="M26" s="25">
        <v>10.925000000000001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3">
      <c r="A27" s="25">
        <v>14</v>
      </c>
      <c r="B27" s="25">
        <v>0.03</v>
      </c>
      <c r="C27" s="25">
        <v>2.5</v>
      </c>
      <c r="D27" s="23"/>
      <c r="E27" s="23"/>
      <c r="F27" s="23"/>
      <c r="G27" s="23"/>
      <c r="H27" s="23"/>
      <c r="I27" s="23"/>
      <c r="J27" s="23"/>
      <c r="K27" s="25">
        <v>13</v>
      </c>
      <c r="L27" s="25">
        <v>0.55000000000000004</v>
      </c>
      <c r="M27" s="25">
        <v>11.475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3">
      <c r="A28" s="25">
        <v>15</v>
      </c>
      <c r="B28" s="25">
        <v>0.46</v>
      </c>
      <c r="C28" s="25">
        <v>7.5</v>
      </c>
      <c r="D28" s="23"/>
      <c r="E28" s="23"/>
      <c r="F28" s="23"/>
      <c r="G28" s="23"/>
      <c r="H28" s="23"/>
      <c r="I28" s="23"/>
      <c r="J28" s="23"/>
      <c r="K28" s="25">
        <v>14</v>
      </c>
      <c r="L28" s="25">
        <v>0.1</v>
      </c>
      <c r="M28" s="25">
        <v>9.8249999999999993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5">
        <v>15</v>
      </c>
      <c r="L29" s="25">
        <v>0.26</v>
      </c>
      <c r="M29" s="25">
        <v>10.375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6" customHeight="1" x14ac:dyDescent="0.3">
      <c r="A32" s="23"/>
      <c r="B32" s="23"/>
      <c r="C32" s="23"/>
      <c r="D32" s="23"/>
      <c r="E32" s="23"/>
      <c r="F32" s="23"/>
      <c r="G32" s="23"/>
      <c r="H32" s="23"/>
      <c r="I32" s="23"/>
      <c r="J32" s="42" t="s">
        <v>74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23"/>
      <c r="AC32" s="23"/>
    </row>
    <row r="33" spans="1:29" x14ac:dyDescent="0.3">
      <c r="A33" s="23"/>
      <c r="B33" s="23"/>
      <c r="C33" s="23"/>
      <c r="D33" s="23"/>
      <c r="E33" s="23"/>
      <c r="F33" s="23"/>
      <c r="G33" s="23"/>
      <c r="H33" s="23"/>
      <c r="I33" s="2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23"/>
      <c r="AC33" s="23"/>
    </row>
    <row r="34" spans="1:29" ht="82.8" x14ac:dyDescent="0.3">
      <c r="A34" s="23"/>
      <c r="B34" s="23"/>
      <c r="C34" s="23"/>
      <c r="D34" s="23"/>
      <c r="E34" s="23"/>
      <c r="F34" s="23"/>
      <c r="G34" s="23"/>
      <c r="H34" s="23"/>
      <c r="I34" s="23"/>
      <c r="J34" s="3" t="s">
        <v>18</v>
      </c>
      <c r="K34" s="3" t="s">
        <v>19</v>
      </c>
      <c r="L34" s="3" t="s">
        <v>20</v>
      </c>
      <c r="M34" s="3" t="s">
        <v>21</v>
      </c>
      <c r="N34" s="3" t="s">
        <v>22</v>
      </c>
      <c r="O34" s="23"/>
      <c r="P34" s="23"/>
      <c r="Q34" s="23"/>
      <c r="R34" s="23"/>
      <c r="S34" s="3" t="s">
        <v>0</v>
      </c>
      <c r="T34" s="3" t="s">
        <v>1</v>
      </c>
      <c r="U34" s="3" t="s">
        <v>2</v>
      </c>
      <c r="V34" s="3" t="s">
        <v>3</v>
      </c>
      <c r="W34" s="3" t="s">
        <v>4</v>
      </c>
      <c r="X34" s="3" t="s">
        <v>5</v>
      </c>
      <c r="Y34" s="3" t="s">
        <v>6</v>
      </c>
      <c r="Z34" s="3" t="s">
        <v>7</v>
      </c>
      <c r="AA34" s="3" t="s">
        <v>8</v>
      </c>
      <c r="AB34" s="23"/>
      <c r="AC34" s="23"/>
    </row>
    <row r="35" spans="1:29" ht="14.4" hidden="1" customHeight="1" x14ac:dyDescent="0.3">
      <c r="A35" s="23"/>
      <c r="B35" s="23"/>
      <c r="C35" s="23"/>
      <c r="D35" s="23"/>
      <c r="E35" s="23"/>
      <c r="F35" s="23"/>
      <c r="G35" s="23"/>
      <c r="H35" s="23"/>
      <c r="I35" s="23"/>
      <c r="J35" s="40">
        <f>X51/S50</f>
        <v>10.153333333333338</v>
      </c>
      <c r="K35" s="36">
        <v>73.33</v>
      </c>
      <c r="L35" s="36">
        <v>8</v>
      </c>
      <c r="M35" s="36">
        <f>V51/S50</f>
        <v>10.815</v>
      </c>
      <c r="N35" s="36">
        <f>Z51/S50</f>
        <v>20.968333333333341</v>
      </c>
      <c r="O35" s="23"/>
      <c r="P35" s="23"/>
      <c r="Q35" s="23"/>
      <c r="R35" s="23"/>
      <c r="S35" s="21" t="s">
        <v>9</v>
      </c>
      <c r="T35" s="22" t="s">
        <v>10</v>
      </c>
      <c r="U35" s="22" t="s">
        <v>11</v>
      </c>
      <c r="V35" s="22" t="s">
        <v>12</v>
      </c>
      <c r="W35" s="22" t="s">
        <v>13</v>
      </c>
      <c r="X35" s="22" t="s">
        <v>14</v>
      </c>
      <c r="Y35" s="22" t="s">
        <v>15</v>
      </c>
      <c r="Z35" s="22" t="s">
        <v>16</v>
      </c>
      <c r="AA35" s="6" t="s">
        <v>17</v>
      </c>
      <c r="AB35" s="23"/>
      <c r="AC35" s="23"/>
    </row>
    <row r="36" spans="1:29" x14ac:dyDescent="0.3">
      <c r="A36" s="23"/>
      <c r="B36" s="23"/>
      <c r="C36" s="23"/>
      <c r="D36" s="23"/>
      <c r="E36" s="23"/>
      <c r="F36" s="23"/>
      <c r="G36" s="23"/>
      <c r="H36" s="23"/>
      <c r="I36" s="23"/>
      <c r="J36" s="41"/>
      <c r="K36" s="37"/>
      <c r="L36" s="37"/>
      <c r="M36" s="37"/>
      <c r="N36" s="37"/>
      <c r="O36" s="23"/>
      <c r="P36" s="23"/>
      <c r="Q36" s="23"/>
      <c r="R36" s="23"/>
      <c r="S36" s="7">
        <v>1</v>
      </c>
      <c r="T36" s="25">
        <v>7.5</v>
      </c>
      <c r="U36" s="8">
        <v>7.5</v>
      </c>
      <c r="V36" s="25">
        <v>10.375</v>
      </c>
      <c r="W36" s="8">
        <v>7.5</v>
      </c>
      <c r="X36" s="8">
        <v>0</v>
      </c>
      <c r="Y36" s="8">
        <f>Tabela44[[#This Row],[Coluna4]]+Tabela44[[#This Row],[Coluna5]]</f>
        <v>17.875</v>
      </c>
      <c r="Z36" s="8">
        <f t="shared" ref="Z36" si="0">V36+X36</f>
        <v>10.375</v>
      </c>
      <c r="AA36" s="9">
        <v>7.5</v>
      </c>
      <c r="AB36" s="23"/>
      <c r="AC36" s="23"/>
    </row>
    <row r="37" spans="1:29" ht="14.4" customHeigh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4" t="s">
        <v>72</v>
      </c>
      <c r="K37" s="24" t="s">
        <v>73</v>
      </c>
      <c r="L37" s="24" t="s">
        <v>73</v>
      </c>
      <c r="M37" s="24" t="s">
        <v>72</v>
      </c>
      <c r="N37" s="24" t="s">
        <v>72</v>
      </c>
      <c r="O37" s="23"/>
      <c r="P37" s="23"/>
      <c r="Q37" s="23"/>
      <c r="R37" s="23"/>
      <c r="S37" s="7">
        <f>1+S36</f>
        <v>2</v>
      </c>
      <c r="T37" s="25">
        <v>2.5</v>
      </c>
      <c r="U37" s="8">
        <f>T36+T37</f>
        <v>10</v>
      </c>
      <c r="V37" s="25">
        <v>11.475</v>
      </c>
      <c r="W37" s="8">
        <f t="shared" ref="W37:W43" si="1">Y36</f>
        <v>17.875</v>
      </c>
      <c r="X37" s="8">
        <f>W37-U37</f>
        <v>7.875</v>
      </c>
      <c r="Y37" s="8">
        <f>Tabela44[[#This Row],[Coluna4]]+Tabela44[[#This Row],[Coluna5]]</f>
        <v>29.35</v>
      </c>
      <c r="Z37" s="8">
        <f>Tabela44[[#This Row],[Coluna4]]+Tabela44[[#This Row],[Coluna6]]</f>
        <v>19.350000000000001</v>
      </c>
      <c r="AA37" s="9">
        <v>0</v>
      </c>
      <c r="AB37" s="23"/>
      <c r="AC37" s="23"/>
    </row>
    <row r="38" spans="1:29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7">
        <f t="shared" ref="S38:S49" si="2">1+S37</f>
        <v>3</v>
      </c>
      <c r="T38" s="25">
        <v>2.5</v>
      </c>
      <c r="U38" s="8">
        <f>U37+Tabela44[[#This Row],[Coluna2]]</f>
        <v>12.5</v>
      </c>
      <c r="V38" s="25">
        <v>11.475</v>
      </c>
      <c r="W38" s="8">
        <f t="shared" si="1"/>
        <v>29.35</v>
      </c>
      <c r="X38" s="8">
        <f>Tabela44[[#This Row],[Coluna5]]-Tabela44[[#This Row],[Coluna3]]</f>
        <v>16.850000000000001</v>
      </c>
      <c r="Y38" s="8">
        <f>Tabela44[[#This Row],[Coluna5]]+Tabela44[[#This Row],[Coluna4]]</f>
        <v>40.825000000000003</v>
      </c>
      <c r="Z38" s="8">
        <f>Tabela44[[#This Row],[Coluna4]]+Tabela44[[#This Row],[Coluna6]]</f>
        <v>28.325000000000003</v>
      </c>
      <c r="AA38" s="9">
        <v>0</v>
      </c>
      <c r="AB38" s="23"/>
      <c r="AC38" s="23"/>
    </row>
    <row r="39" spans="1:29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7">
        <f t="shared" si="2"/>
        <v>4</v>
      </c>
      <c r="T39" s="25">
        <v>2.5</v>
      </c>
      <c r="U39" s="8">
        <f>U38+Tabela44[[#This Row],[Coluna2]]</f>
        <v>15</v>
      </c>
      <c r="V39" s="25">
        <v>12.025</v>
      </c>
      <c r="W39" s="8">
        <f t="shared" si="1"/>
        <v>40.825000000000003</v>
      </c>
      <c r="X39" s="8">
        <f>Tabela44[[#This Row],[Coluna5]]-Tabela44[[#This Row],[Coluna3]]</f>
        <v>25.825000000000003</v>
      </c>
      <c r="Y39" s="8">
        <f>Tabela44[[#This Row],[Coluna5]]+Tabela44[[#This Row],[Coluna4]]</f>
        <v>52.85</v>
      </c>
      <c r="Z39" s="8">
        <f>Tabela44[[#This Row],[Coluna4]]+Tabela44[[#This Row],[Coluna6]]</f>
        <v>37.85</v>
      </c>
      <c r="AA39" s="9">
        <v>0</v>
      </c>
      <c r="AB39" s="23"/>
      <c r="AC39" s="23"/>
    </row>
    <row r="40" spans="1:29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7">
        <f t="shared" si="2"/>
        <v>5</v>
      </c>
      <c r="T40" s="25">
        <v>27.5</v>
      </c>
      <c r="U40" s="8">
        <f>U39+Tabela44[[#This Row],[Coluna2]]</f>
        <v>42.5</v>
      </c>
      <c r="V40" s="25">
        <v>12.025</v>
      </c>
      <c r="W40" s="8">
        <f t="shared" si="1"/>
        <v>52.85</v>
      </c>
      <c r="X40" s="8">
        <f>Tabela44[[#This Row],[Coluna5]]-Tabela44[[#This Row],[Coluna3]]</f>
        <v>10.350000000000001</v>
      </c>
      <c r="Y40" s="8">
        <f>Tabela44[[#This Row],[Coluna5]]+Tabela44[[#This Row],[Coluna4]]</f>
        <v>64.875</v>
      </c>
      <c r="Z40" s="8">
        <f>Tabela44[[#This Row],[Coluna4]]+Tabela44[[#This Row],[Coluna6]]</f>
        <v>22.375</v>
      </c>
      <c r="AA40" s="9">
        <v>0</v>
      </c>
      <c r="AB40" s="23"/>
      <c r="AC40" s="23"/>
    </row>
    <row r="41" spans="1:29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7">
        <f t="shared" si="2"/>
        <v>6</v>
      </c>
      <c r="T41" s="25">
        <v>12.5</v>
      </c>
      <c r="U41" s="8">
        <f>U40+Tabela44[[#This Row],[Coluna2]]</f>
        <v>55</v>
      </c>
      <c r="V41" s="25">
        <v>9.2750000000000004</v>
      </c>
      <c r="W41" s="8">
        <f t="shared" si="1"/>
        <v>64.875</v>
      </c>
      <c r="X41" s="8">
        <f>Tabela44[[#This Row],[Coluna5]]-Tabela44[[#This Row],[Coluna3]]</f>
        <v>9.875</v>
      </c>
      <c r="Y41" s="8">
        <f>Tabela44[[#This Row],[Coluna5]]+Tabela44[[#This Row],[Coluna4]]</f>
        <v>74.150000000000006</v>
      </c>
      <c r="Z41" s="8">
        <f>Tabela44[[#This Row],[Coluna4]]+Tabela44[[#This Row],[Coluna6]]</f>
        <v>19.149999999999999</v>
      </c>
      <c r="AA41" s="9">
        <v>0</v>
      </c>
      <c r="AB41" s="23"/>
      <c r="AC41" s="23"/>
    </row>
    <row r="42" spans="1:29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7">
        <f t="shared" si="2"/>
        <v>7</v>
      </c>
      <c r="T42" s="25">
        <v>7.5</v>
      </c>
      <c r="U42" s="8">
        <f>U41+Tabela44[[#This Row],[Coluna2]]</f>
        <v>62.5</v>
      </c>
      <c r="V42" s="25">
        <v>11.475</v>
      </c>
      <c r="W42" s="8">
        <f t="shared" si="1"/>
        <v>74.150000000000006</v>
      </c>
      <c r="X42" s="8">
        <f>Tabela44[[#This Row],[Coluna5]]-Tabela44[[#This Row],[Coluna3]]</f>
        <v>11.650000000000006</v>
      </c>
      <c r="Y42" s="8">
        <f>Tabela44[[#This Row],[Coluna5]]+Tabela44[[#This Row],[Coluna4]]</f>
        <v>85.625</v>
      </c>
      <c r="Z42" s="8">
        <f>Tabela44[[#This Row],[Coluna4]]+Tabela44[[#This Row],[Coluna6]]</f>
        <v>23.125000000000007</v>
      </c>
      <c r="AA42" s="9">
        <v>0</v>
      </c>
      <c r="AB42" s="23"/>
      <c r="AC42" s="23"/>
    </row>
    <row r="43" spans="1:29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7">
        <f t="shared" si="2"/>
        <v>8</v>
      </c>
      <c r="T43" s="25">
        <v>17.5</v>
      </c>
      <c r="U43" s="8">
        <f>U42+Tabela44[[#This Row],[Coluna2]]</f>
        <v>80</v>
      </c>
      <c r="V43" s="25">
        <v>10.375</v>
      </c>
      <c r="W43" s="8">
        <f t="shared" si="1"/>
        <v>85.625</v>
      </c>
      <c r="X43" s="8">
        <f>Tabela44[[#This Row],[Coluna5]]-Tabela44[[#This Row],[Coluna3]]</f>
        <v>5.625</v>
      </c>
      <c r="Y43" s="8">
        <f>Tabela44[[#This Row],[Coluna5]]+Tabela44[[#This Row],[Coluna4]]</f>
        <v>96</v>
      </c>
      <c r="Z43" s="8">
        <f>Tabela44[[#This Row],[Coluna4]]+Tabela44[[#This Row],[Coluna6]]</f>
        <v>16</v>
      </c>
      <c r="AA43" s="9">
        <v>0</v>
      </c>
      <c r="AB43" s="23"/>
      <c r="AC43" s="23"/>
    </row>
    <row r="44" spans="1:29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7">
        <f t="shared" si="2"/>
        <v>9</v>
      </c>
      <c r="T44" s="25">
        <v>17.5</v>
      </c>
      <c r="U44" s="8">
        <f>U43+Tabela44[[#This Row],[Coluna2]]</f>
        <v>97.5</v>
      </c>
      <c r="V44" s="25">
        <v>9.2750000000000004</v>
      </c>
      <c r="W44" s="8">
        <v>97.5</v>
      </c>
      <c r="X44" s="8">
        <f>Tabela44[[#This Row],[Coluna5]]-Tabela44[[#This Row],[Coluna3]]</f>
        <v>0</v>
      </c>
      <c r="Y44" s="8">
        <f>Tabela44[[#This Row],[Coluna5]]+Tabela44[[#This Row],[Coluna4]]</f>
        <v>106.77500000000001</v>
      </c>
      <c r="Z44" s="8">
        <f>Tabela44[[#This Row],[Coluna4]]+Tabela44[[#This Row],[Coluna6]]</f>
        <v>9.2750000000000004</v>
      </c>
      <c r="AA44" s="9">
        <f>Tabela44[[#This Row],[Coluna5]]-Y43</f>
        <v>1.5</v>
      </c>
      <c r="AB44" s="23"/>
      <c r="AC44" s="23"/>
    </row>
    <row r="45" spans="1:29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7">
        <f t="shared" si="2"/>
        <v>10</v>
      </c>
      <c r="T45" s="25">
        <v>12.5</v>
      </c>
      <c r="U45" s="8">
        <f>U44+Tabela44[[#This Row],[Coluna2]]</f>
        <v>110</v>
      </c>
      <c r="V45" s="25">
        <v>10.925000000000001</v>
      </c>
      <c r="W45" s="8">
        <v>110</v>
      </c>
      <c r="X45" s="8">
        <f>Tabela44[[#This Row],[Coluna5]]-Tabela44[[#This Row],[Coluna3]]</f>
        <v>0</v>
      </c>
      <c r="Y45" s="8">
        <f>Tabela44[[#This Row],[Coluna5]]+Tabela44[[#This Row],[Coluna4]]</f>
        <v>120.925</v>
      </c>
      <c r="Z45" s="8">
        <f>Tabela44[[#This Row],[Coluna4]]+Tabela44[[#This Row],[Coluna6]]</f>
        <v>10.925000000000001</v>
      </c>
      <c r="AA45" s="9">
        <f>Tabela44[[#This Row],[Coluna5]]-Y44</f>
        <v>3.2249999999999943</v>
      </c>
      <c r="AB45" s="23"/>
      <c r="AC45" s="23"/>
    </row>
    <row r="46" spans="1:29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7">
        <f t="shared" si="2"/>
        <v>11</v>
      </c>
      <c r="T46" s="25">
        <v>12.5</v>
      </c>
      <c r="U46" s="8">
        <f>U45+Tabela44[[#This Row],[Coluna2]]</f>
        <v>122.5</v>
      </c>
      <c r="V46" s="25">
        <v>10.925000000000001</v>
      </c>
      <c r="W46" s="8">
        <v>122.5</v>
      </c>
      <c r="X46" s="8">
        <f>Tabela44[[#This Row],[Coluna5]]-Tabela44[[#This Row],[Coluna3]]</f>
        <v>0</v>
      </c>
      <c r="Y46" s="8">
        <f>Tabela44[[#This Row],[Coluna5]]+Tabela44[[#This Row],[Coluna4]]</f>
        <v>133.42500000000001</v>
      </c>
      <c r="Z46" s="8">
        <f>Tabela44[[#This Row],[Coluna4]]+Tabela44[[#This Row],[Coluna6]]</f>
        <v>10.925000000000001</v>
      </c>
      <c r="AA46" s="9">
        <f>Tabela44[[#This Row],[Coluna5]]-Y45</f>
        <v>1.5750000000000028</v>
      </c>
      <c r="AB46" s="23"/>
      <c r="AC46" s="23"/>
    </row>
    <row r="47" spans="1:29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7">
        <f t="shared" si="2"/>
        <v>12</v>
      </c>
      <c r="T47" s="25">
        <v>2.5</v>
      </c>
      <c r="U47" s="8">
        <f>U46+Tabela44[[#This Row],[Coluna2]]</f>
        <v>125</v>
      </c>
      <c r="V47" s="25">
        <v>10.925000000000001</v>
      </c>
      <c r="W47" s="8">
        <f>Y46</f>
        <v>133.42500000000001</v>
      </c>
      <c r="X47" s="8">
        <f>Tabela44[[#This Row],[Coluna5]]-Tabela44[[#This Row],[Coluna3]]</f>
        <v>8.4250000000000114</v>
      </c>
      <c r="Y47" s="8">
        <f>Tabela44[[#This Row],[Coluna5]]+Tabela44[[#This Row],[Coluna4]]</f>
        <v>144.35000000000002</v>
      </c>
      <c r="Z47" s="8">
        <f>Tabela44[[#This Row],[Coluna4]]+Tabela44[[#This Row],[Coluna6]]</f>
        <v>19.350000000000012</v>
      </c>
      <c r="AA47" s="9">
        <v>0</v>
      </c>
      <c r="AB47" s="23"/>
      <c r="AC47" s="23"/>
    </row>
    <row r="48" spans="1:29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7">
        <f t="shared" si="2"/>
        <v>13</v>
      </c>
      <c r="T48" s="25">
        <v>7.5</v>
      </c>
      <c r="U48" s="8">
        <f>U47+Tabela44[[#This Row],[Coluna2]]</f>
        <v>132.5</v>
      </c>
      <c r="V48" s="25">
        <v>11.475</v>
      </c>
      <c r="W48" s="8">
        <f>Y47</f>
        <v>144.35000000000002</v>
      </c>
      <c r="X48" s="8">
        <f>Tabela44[[#This Row],[Coluna5]]-Tabela44[[#This Row],[Coluna3]]</f>
        <v>11.850000000000023</v>
      </c>
      <c r="Y48" s="8">
        <f>Tabela44[[#This Row],[Coluna5]]+Tabela44[[#This Row],[Coluna4]]</f>
        <v>155.82500000000002</v>
      </c>
      <c r="Z48" s="8">
        <f>Tabela44[[#This Row],[Coluna4]]+Tabela44[[#This Row],[Coluna6]]</f>
        <v>23.325000000000024</v>
      </c>
      <c r="AA48" s="9">
        <v>0</v>
      </c>
      <c r="AB48" s="23"/>
      <c r="AC48" s="23"/>
    </row>
    <row r="49" spans="1:29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7">
        <f t="shared" si="2"/>
        <v>14</v>
      </c>
      <c r="T49" s="25">
        <v>2.5</v>
      </c>
      <c r="U49" s="8">
        <f>U48+Tabela44[[#This Row],[Coluna2]]</f>
        <v>135</v>
      </c>
      <c r="V49" s="25">
        <v>9.8249999999999993</v>
      </c>
      <c r="W49" s="8">
        <f>Y48</f>
        <v>155.82500000000002</v>
      </c>
      <c r="X49" s="8">
        <f>Tabela44[[#This Row],[Coluna5]]-Tabela44[[#This Row],[Coluna3]]</f>
        <v>20.825000000000017</v>
      </c>
      <c r="Y49" s="8">
        <f>Tabela44[[#This Row],[Coluna5]]+Tabela44[[#This Row],[Coluna4]]</f>
        <v>165.65</v>
      </c>
      <c r="Z49" s="8">
        <f>Tabela44[[#This Row],[Coluna4]]+Tabela44[[#This Row],[Coluna6]]</f>
        <v>30.650000000000016</v>
      </c>
      <c r="AA49" s="9">
        <v>0</v>
      </c>
      <c r="AB49" s="23"/>
      <c r="AC49" s="23"/>
    </row>
    <row r="50" spans="1:29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10">
        <f>1+S49</f>
        <v>15</v>
      </c>
      <c r="T50" s="25">
        <v>7.5</v>
      </c>
      <c r="U50" s="8">
        <f>U49+Tabela44[[#This Row],[Coluna2]]</f>
        <v>142.5</v>
      </c>
      <c r="V50" s="25">
        <v>10.375</v>
      </c>
      <c r="W50" s="8">
        <f>Y49</f>
        <v>165.65</v>
      </c>
      <c r="X50" s="8">
        <f>Tabela44[[#This Row],[Coluna5]]-Tabela44[[#This Row],[Coluna3]]</f>
        <v>23.150000000000006</v>
      </c>
      <c r="Y50" s="8">
        <f>Tabela44[[#This Row],[Coluna5]]+Tabela44[[#This Row],[Coluna4]]</f>
        <v>176.02500000000001</v>
      </c>
      <c r="Z50" s="8">
        <f>Tabela44[[#This Row],[Coluna4]]+Tabela44[[#This Row],[Coluna6]]</f>
        <v>33.525000000000006</v>
      </c>
      <c r="AA50" s="9">
        <v>0</v>
      </c>
      <c r="AB50" s="23"/>
      <c r="AC50" s="23"/>
    </row>
    <row r="51" spans="1:29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30">
        <f>SUM(V50,V49,V48,V47,V46,V45,V44,V43,V42,V41,V40,V39,V38,V37,V36)</f>
        <v>162.22499999999999</v>
      </c>
      <c r="W51" s="23"/>
      <c r="X51" s="30">
        <f>SUM(X50,X49,X48,X47,X43,X42,X41,X40,X39,X38,X37)</f>
        <v>152.30000000000007</v>
      </c>
      <c r="Y51" s="23"/>
      <c r="Z51" s="30">
        <f>SUM(Z50,Z49,Z48,Z47,Z46,Z45,Z44,Z43,Z42,Z41,Z40,Z39,Z38,Z37,Z36)</f>
        <v>314.52500000000009</v>
      </c>
      <c r="AA51" s="30">
        <f>SUM(AA46,AA45,AA44,AA36)</f>
        <v>13.799999999999997</v>
      </c>
      <c r="AB51" s="23"/>
      <c r="AC51" s="23"/>
    </row>
    <row r="52" spans="1:29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1:29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1:29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1:29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1:29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1:29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1:29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1:29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1:29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1:29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29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1:29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1:29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1:29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1:29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1:29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1:29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1:29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1:29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1:29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spans="1:29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spans="1:29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spans="1:29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spans="1:29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spans="1:29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spans="1:29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spans="1:29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spans="1:29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spans="1:29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spans="1:29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spans="1:29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spans="1:29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spans="1:29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spans="1:29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29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spans="1:29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 spans="1:29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 spans="1:29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spans="1:29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 spans="1:29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spans="1:29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 spans="1:29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 spans="1:29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 spans="1:29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spans="1:29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 spans="1:29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 spans="1:29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 spans="1:29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 spans="1:29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 spans="1:29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 spans="1:29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 spans="1:29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 spans="1:29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 spans="1:29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 spans="1:29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 spans="1:29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 spans="1:29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 spans="1:29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 spans="1:29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spans="1:29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 spans="1:29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 spans="1:29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 spans="1:29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 spans="1:29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 spans="1:29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 spans="1:29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 spans="1:29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 spans="1:29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 spans="1:29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 spans="1:29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 spans="1:29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 spans="1:29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 spans="1:29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 spans="1:29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 spans="1:29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 spans="1:29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 spans="1:29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 spans="1:29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 spans="1:29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spans="1:29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spans="1:29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 spans="1:29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 spans="1:29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spans="1:29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 spans="1:29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 spans="1:29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 spans="1:29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 spans="1:29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spans="1:29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 spans="1:29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 spans="1:29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 spans="1:29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 spans="1:29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 spans="1:29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 spans="1:29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 spans="1:29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spans="1:29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spans="1:29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spans="1:29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 spans="1:29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 spans="1:29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spans="1:29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 spans="1:29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 spans="1:29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1:29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spans="1:29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spans="1:29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 spans="1:29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 spans="1:29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 spans="1:29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 spans="1:29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 spans="1:29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 spans="1:29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 spans="1:29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 spans="1:29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 spans="1:29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 spans="1:29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 spans="1:29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 spans="1:29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1:29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spans="1:29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 spans="1:29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 spans="1:29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 spans="1:29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 spans="1:29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 spans="1:29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 spans="1:29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 spans="1:29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 spans="1:29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 spans="1:29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 spans="1:29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spans="1:29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spans="1:29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spans="1:29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spans="1:29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spans="1:29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 spans="1:29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spans="1:29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spans="1:29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spans="1:29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spans="1:29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spans="1:29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spans="1:29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spans="1:29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spans="1:29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spans="1:29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spans="1:29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spans="1:29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spans="1:29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spans="1:29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1:29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spans="1:29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spans="1:29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1:29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spans="1:29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1:29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spans="1:29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spans="1:29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spans="1:29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spans="1:29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spans="1:29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spans="1:29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spans="1:29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spans="1:29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spans="1:29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spans="1:29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spans="1:29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spans="1:29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spans="1:29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spans="1:29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spans="1:29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spans="1:29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spans="1:29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spans="1:29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spans="1:29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spans="1:29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spans="1:29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spans="1:29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spans="1:29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spans="1:29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 spans="1:29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 spans="1:29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 spans="1:29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 spans="1:29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spans="1:29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spans="1:29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spans="1:29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 spans="1:29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 spans="1:29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 spans="1:29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 spans="1:29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 spans="1:29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 spans="1:29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 spans="1:29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 spans="1:29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 spans="1:29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 spans="1:29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 spans="1:29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 spans="1:29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 spans="1:29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 spans="1:29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 spans="1:29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 spans="1:29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 spans="1:29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 spans="1:29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 spans="1:29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 spans="1:29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 spans="1:29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 spans="1:29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 spans="1:29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 spans="1:29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 spans="1:29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 spans="1:29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 spans="1:29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 spans="1:29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 spans="1:29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 spans="1:29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 spans="1:29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 spans="1:29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 spans="1:29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 spans="1:29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 spans="1:29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 spans="1:29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 spans="1:29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 spans="1:29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 spans="1:29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 spans="1:29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 spans="1:29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 spans="1:29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 spans="1:29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 spans="1:29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 spans="1:29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 spans="1:29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 spans="1:29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 spans="1:29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 spans="1:29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 spans="1:29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 spans="1:29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 spans="1:29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 spans="1:29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 spans="1:29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 spans="1:29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 spans="1:29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 spans="1:29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spans="1:29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 spans="1:29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 spans="1:29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 spans="1:29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 spans="1:29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 spans="1:29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 spans="1:29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 spans="1:29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 spans="1:29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 spans="1:29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 spans="1:29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 spans="1:29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 spans="1:29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 spans="1:29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 spans="1:29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 spans="1:29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 spans="1:29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 spans="1:29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 spans="1:29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 spans="1:29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 spans="1:29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 spans="1:29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 spans="1:29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 spans="1:29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 spans="1:29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 spans="1:29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 spans="1:29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 spans="1:29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 spans="1:29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 spans="1:29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 spans="1:29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 spans="1:29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 spans="1:29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 spans="1:29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 spans="1:29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 spans="1:29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 spans="1:29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 spans="1:29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 spans="1:29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 spans="1:29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 spans="1:29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 spans="1:29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 spans="1:29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 spans="1:29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 spans="1:29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 spans="1:29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 spans="1:29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 spans="1:29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 spans="1:29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 spans="1:29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 spans="1:29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 spans="1:29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 spans="1:29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 spans="1:29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 spans="1:29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spans="1:29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spans="1:29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spans="1:29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 spans="1:29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 spans="1:29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 spans="1:29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 spans="1:29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 spans="1:29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 spans="1:29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 spans="1:29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 spans="1:29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 spans="1:29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 spans="1:29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 spans="1:29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spans="1:29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spans="1:29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 spans="1:29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 spans="1:29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 spans="1:29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 spans="1:29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 spans="1:29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 spans="1:29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 spans="1:29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 spans="1:29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 spans="1:29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 spans="1:29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 spans="1:29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 spans="1:29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 spans="1:29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 spans="1:29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 spans="1:29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 spans="1:29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 spans="1:29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spans="1:29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 spans="1:29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 spans="1:29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 spans="1:29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 spans="1:29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 spans="1:29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 spans="1:29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 spans="1:29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 spans="1:29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spans="1:29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spans="1:29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spans="1:29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spans="1:29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spans="1:29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spans="1:29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spans="1:29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spans="1:29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spans="1:29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spans="1:29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</sheetData>
  <mergeCells count="10">
    <mergeCell ref="J35:J36"/>
    <mergeCell ref="K35:K36"/>
    <mergeCell ref="J32:AA33"/>
    <mergeCell ref="A1:G1"/>
    <mergeCell ref="A13:C13"/>
    <mergeCell ref="J1:O1"/>
    <mergeCell ref="K14:M14"/>
    <mergeCell ref="L35:L36"/>
    <mergeCell ref="M35:M36"/>
    <mergeCell ref="N35:N3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1 - semana 5</vt:lpstr>
      <vt:lpstr>Exercício 2 - semana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Pires</dc:creator>
  <cp:lastModifiedBy>Carlos Luilquer</cp:lastModifiedBy>
  <dcterms:created xsi:type="dcterms:W3CDTF">2018-08-09T17:45:25Z</dcterms:created>
  <dcterms:modified xsi:type="dcterms:W3CDTF">2021-07-19T00:22:07Z</dcterms:modified>
</cp:coreProperties>
</file>