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urso_luis_a_lilly_com/Documents/Documents/Development/R/Risk Analysis/"/>
    </mc:Choice>
  </mc:AlternateContent>
  <xr:revisionPtr revIDLastSave="266" documentId="8_{56EFBD82-71BC-484B-B3E2-8573CE90D833}" xr6:coauthVersionLast="47" xr6:coauthVersionMax="47" xr10:uidLastSave="{6B884494-F1BA-4CA1-96E6-1D5A230E5AED}"/>
  <bookViews>
    <workbookView xWindow="14010" yWindow="-16320" windowWidth="29040" windowHeight="16440" activeTab="4" xr2:uid="{078EFBBF-B166-E142-AA4B-D43E54530C85}"/>
  </bookViews>
  <sheets>
    <sheet name="Risco e Volatilidade" sheetId="3" r:id="rId1"/>
    <sheet name="Correlação" sheetId="4" r:id="rId2"/>
    <sheet name="Markowitz" sheetId="5" r:id="rId3"/>
    <sheet name="Sheet1" sheetId="7" r:id="rId4"/>
    <sheet name="Sheet2" sheetId="8" r:id="rId5"/>
    <sheet name="Risco Crédito" sheetId="1" r:id="rId6"/>
    <sheet name="Risco Operacional" sheetId="2" r:id="rId7"/>
    <sheet name="Fluxos de Caixa e Riscos" sheetId="6" r:id="rId8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/>
  <c r="L3" i="7" a="1"/>
  <c r="L3" i="7" s="1"/>
  <c r="M3" i="7" s="1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F2" i="7"/>
  <c r="F2" i="5"/>
  <c r="E13" i="5" s="1"/>
  <c r="E30" i="5" s="1"/>
  <c r="C39" i="5"/>
  <c r="B39" i="5"/>
  <c r="D39" i="5" s="1"/>
  <c r="D38" i="5"/>
  <c r="D37" i="5"/>
  <c r="D36" i="5"/>
  <c r="D35" i="5"/>
  <c r="D34" i="5"/>
  <c r="D33" i="5"/>
  <c r="D32" i="5"/>
  <c r="D31" i="5"/>
  <c r="D30" i="5"/>
  <c r="D2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B30" i="1"/>
  <c r="B43" i="1" s="1"/>
  <c r="D26" i="1"/>
  <c r="C26" i="1"/>
  <c r="B26" i="1"/>
  <c r="E26" i="1" s="1"/>
  <c r="C37" i="1" s="1"/>
  <c r="C50" i="1" s="1"/>
  <c r="D25" i="1"/>
  <c r="C25" i="1"/>
  <c r="D24" i="1"/>
  <c r="B24" i="1"/>
  <c r="C23" i="1"/>
  <c r="B23" i="1"/>
  <c r="D22" i="1"/>
  <c r="C21" i="1"/>
  <c r="B20" i="1"/>
  <c r="C10" i="1"/>
  <c r="E10" i="1" s="1"/>
  <c r="B32" i="1" s="1"/>
  <c r="E8" i="1"/>
  <c r="G3" i="1"/>
  <c r="F3" i="1"/>
  <c r="C14" i="1" s="1"/>
  <c r="F4" i="1"/>
  <c r="D14" i="1" s="1"/>
  <c r="F2" i="1"/>
  <c r="G2" i="1" s="1"/>
  <c r="E21" i="3"/>
  <c r="E20" i="3"/>
  <c r="E23" i="3" s="1"/>
  <c r="D23" i="3"/>
  <c r="D21" i="3"/>
  <c r="D24" i="3" s="1"/>
  <c r="D20" i="3"/>
  <c r="W4" i="3"/>
  <c r="I14" i="3"/>
  <c r="I9" i="3"/>
  <c r="I13" i="3" s="1"/>
  <c r="J9" i="3"/>
  <c r="J13" i="3" s="1"/>
  <c r="I10" i="3"/>
  <c r="J10" i="3"/>
  <c r="I11" i="3"/>
  <c r="J11" i="3"/>
  <c r="J14" i="3" s="1"/>
  <c r="H10" i="3"/>
  <c r="H11" i="3"/>
  <c r="H9" i="3"/>
  <c r="H14" i="3" s="1"/>
  <c r="B9" i="3"/>
  <c r="B13" i="3" s="1"/>
  <c r="B14" i="3"/>
  <c r="B16" i="3" s="1"/>
  <c r="C13" i="3"/>
  <c r="C9" i="3"/>
  <c r="C14" i="3" s="1"/>
  <c r="C16" i="3" s="1"/>
  <c r="D9" i="3"/>
  <c r="C10" i="3"/>
  <c r="D10" i="3"/>
  <c r="D14" i="3" s="1"/>
  <c r="C11" i="3"/>
  <c r="D11" i="3"/>
  <c r="B10" i="3"/>
  <c r="B11" i="3"/>
  <c r="C9" i="5"/>
  <c r="B9" i="5"/>
  <c r="C8" i="5"/>
  <c r="B8" i="5"/>
  <c r="D19" i="5" s="1"/>
  <c r="L118" i="4"/>
  <c r="I118" i="4"/>
  <c r="F118" i="4"/>
  <c r="C118" i="4"/>
  <c r="L117" i="4"/>
  <c r="I117" i="4"/>
  <c r="F117" i="4"/>
  <c r="C117" i="4"/>
  <c r="L116" i="4"/>
  <c r="I116" i="4"/>
  <c r="F116" i="4"/>
  <c r="C116" i="4"/>
  <c r="L115" i="4"/>
  <c r="I115" i="4"/>
  <c r="F115" i="4"/>
  <c r="C115" i="4"/>
  <c r="L114" i="4"/>
  <c r="I114" i="4"/>
  <c r="F114" i="4"/>
  <c r="C114" i="4"/>
  <c r="L113" i="4"/>
  <c r="I113" i="4"/>
  <c r="F113" i="4"/>
  <c r="C113" i="4"/>
  <c r="L112" i="4"/>
  <c r="I112" i="4"/>
  <c r="F112" i="4"/>
  <c r="C112" i="4"/>
  <c r="L111" i="4"/>
  <c r="I111" i="4"/>
  <c r="F111" i="4"/>
  <c r="C111" i="4"/>
  <c r="L110" i="4"/>
  <c r="I110" i="4"/>
  <c r="F110" i="4"/>
  <c r="C110" i="4"/>
  <c r="L109" i="4"/>
  <c r="I109" i="4"/>
  <c r="F109" i="4"/>
  <c r="C109" i="4"/>
  <c r="L108" i="4"/>
  <c r="I108" i="4"/>
  <c r="F108" i="4"/>
  <c r="C108" i="4"/>
  <c r="L107" i="4"/>
  <c r="I107" i="4"/>
  <c r="F107" i="4"/>
  <c r="C107" i="4"/>
  <c r="L106" i="4"/>
  <c r="I106" i="4"/>
  <c r="F106" i="4"/>
  <c r="C106" i="4"/>
  <c r="L105" i="4"/>
  <c r="I105" i="4"/>
  <c r="F105" i="4"/>
  <c r="C105" i="4"/>
  <c r="L104" i="4"/>
  <c r="I104" i="4"/>
  <c r="F104" i="4"/>
  <c r="C104" i="4"/>
  <c r="L103" i="4"/>
  <c r="I103" i="4"/>
  <c r="F103" i="4"/>
  <c r="C103" i="4"/>
  <c r="L102" i="4"/>
  <c r="I102" i="4"/>
  <c r="F102" i="4"/>
  <c r="C102" i="4"/>
  <c r="L101" i="4"/>
  <c r="I101" i="4"/>
  <c r="F101" i="4"/>
  <c r="C101" i="4"/>
  <c r="L100" i="4"/>
  <c r="I100" i="4"/>
  <c r="F100" i="4"/>
  <c r="C100" i="4"/>
  <c r="L99" i="4"/>
  <c r="I99" i="4"/>
  <c r="F99" i="4"/>
  <c r="C99" i="4"/>
  <c r="L98" i="4"/>
  <c r="I98" i="4"/>
  <c r="F98" i="4"/>
  <c r="C98" i="4"/>
  <c r="L97" i="4"/>
  <c r="I97" i="4"/>
  <c r="F97" i="4"/>
  <c r="C97" i="4"/>
  <c r="L96" i="4"/>
  <c r="I96" i="4"/>
  <c r="F96" i="4"/>
  <c r="C96" i="4"/>
  <c r="L95" i="4"/>
  <c r="I95" i="4"/>
  <c r="F95" i="4"/>
  <c r="C95" i="4"/>
  <c r="L94" i="4"/>
  <c r="I94" i="4"/>
  <c r="F94" i="4"/>
  <c r="C94" i="4"/>
  <c r="L93" i="4"/>
  <c r="I93" i="4"/>
  <c r="F93" i="4"/>
  <c r="C93" i="4"/>
  <c r="L92" i="4"/>
  <c r="I92" i="4"/>
  <c r="F92" i="4"/>
  <c r="C92" i="4"/>
  <c r="L91" i="4"/>
  <c r="I91" i="4"/>
  <c r="F91" i="4"/>
  <c r="C91" i="4"/>
  <c r="L90" i="4"/>
  <c r="I90" i="4"/>
  <c r="F90" i="4"/>
  <c r="C90" i="4"/>
  <c r="L89" i="4"/>
  <c r="I89" i="4"/>
  <c r="F89" i="4"/>
  <c r="C89" i="4"/>
  <c r="L88" i="4"/>
  <c r="I88" i="4"/>
  <c r="F88" i="4"/>
  <c r="C88" i="4"/>
  <c r="L87" i="4"/>
  <c r="I87" i="4"/>
  <c r="F87" i="4"/>
  <c r="C87" i="4"/>
  <c r="L86" i="4"/>
  <c r="I86" i="4"/>
  <c r="F86" i="4"/>
  <c r="C86" i="4"/>
  <c r="L85" i="4"/>
  <c r="I85" i="4"/>
  <c r="F85" i="4"/>
  <c r="C85" i="4"/>
  <c r="L84" i="4"/>
  <c r="I84" i="4"/>
  <c r="F84" i="4"/>
  <c r="C84" i="4"/>
  <c r="L83" i="4"/>
  <c r="I83" i="4"/>
  <c r="F83" i="4"/>
  <c r="C83" i="4"/>
  <c r="L82" i="4"/>
  <c r="I82" i="4"/>
  <c r="F82" i="4"/>
  <c r="C82" i="4"/>
  <c r="L81" i="4"/>
  <c r="I81" i="4"/>
  <c r="F81" i="4"/>
  <c r="C81" i="4"/>
  <c r="L80" i="4"/>
  <c r="I80" i="4"/>
  <c r="F80" i="4"/>
  <c r="C80" i="4"/>
  <c r="L79" i="4"/>
  <c r="I79" i="4"/>
  <c r="F79" i="4"/>
  <c r="C79" i="4"/>
  <c r="L78" i="4"/>
  <c r="I78" i="4"/>
  <c r="F78" i="4"/>
  <c r="C78" i="4"/>
  <c r="L77" i="4"/>
  <c r="I77" i="4"/>
  <c r="F77" i="4"/>
  <c r="C77" i="4"/>
  <c r="L76" i="4"/>
  <c r="I76" i="4"/>
  <c r="F76" i="4"/>
  <c r="C76" i="4"/>
  <c r="L75" i="4"/>
  <c r="I75" i="4"/>
  <c r="F75" i="4"/>
  <c r="C75" i="4"/>
  <c r="L74" i="4"/>
  <c r="I74" i="4"/>
  <c r="F74" i="4"/>
  <c r="C74" i="4"/>
  <c r="L73" i="4"/>
  <c r="I73" i="4"/>
  <c r="F73" i="4"/>
  <c r="C73" i="4"/>
  <c r="L72" i="4"/>
  <c r="I72" i="4"/>
  <c r="F72" i="4"/>
  <c r="C72" i="4"/>
  <c r="L71" i="4"/>
  <c r="I71" i="4"/>
  <c r="F71" i="4"/>
  <c r="C71" i="4"/>
  <c r="L70" i="4"/>
  <c r="I70" i="4"/>
  <c r="F70" i="4"/>
  <c r="C70" i="4"/>
  <c r="L69" i="4"/>
  <c r="I69" i="4"/>
  <c r="F69" i="4"/>
  <c r="C69" i="4"/>
  <c r="L68" i="4"/>
  <c r="I68" i="4"/>
  <c r="F68" i="4"/>
  <c r="C68" i="4"/>
  <c r="L67" i="4"/>
  <c r="I67" i="4"/>
  <c r="F67" i="4"/>
  <c r="C67" i="4"/>
  <c r="L66" i="4"/>
  <c r="I66" i="4"/>
  <c r="F66" i="4"/>
  <c r="C66" i="4"/>
  <c r="L65" i="4"/>
  <c r="I65" i="4"/>
  <c r="F65" i="4"/>
  <c r="C65" i="4"/>
  <c r="L64" i="4"/>
  <c r="I64" i="4"/>
  <c r="F64" i="4"/>
  <c r="C64" i="4"/>
  <c r="L63" i="4"/>
  <c r="I63" i="4"/>
  <c r="F63" i="4"/>
  <c r="C63" i="4"/>
  <c r="L62" i="4"/>
  <c r="I62" i="4"/>
  <c r="F62" i="4"/>
  <c r="C62" i="4"/>
  <c r="L61" i="4"/>
  <c r="I61" i="4"/>
  <c r="F61" i="4"/>
  <c r="C61" i="4"/>
  <c r="L60" i="4"/>
  <c r="I60" i="4"/>
  <c r="F60" i="4"/>
  <c r="C60" i="4"/>
  <c r="L59" i="4"/>
  <c r="I59" i="4"/>
  <c r="F59" i="4"/>
  <c r="C59" i="4"/>
  <c r="L58" i="4"/>
  <c r="I58" i="4"/>
  <c r="F58" i="4"/>
  <c r="C58" i="4"/>
  <c r="L57" i="4"/>
  <c r="I57" i="4"/>
  <c r="F57" i="4"/>
  <c r="C57" i="4"/>
  <c r="L56" i="4"/>
  <c r="I56" i="4"/>
  <c r="F56" i="4"/>
  <c r="C56" i="4"/>
  <c r="L55" i="4"/>
  <c r="I55" i="4"/>
  <c r="F55" i="4"/>
  <c r="C55" i="4"/>
  <c r="L54" i="4"/>
  <c r="I54" i="4"/>
  <c r="F54" i="4"/>
  <c r="C54" i="4"/>
  <c r="L53" i="4"/>
  <c r="I53" i="4"/>
  <c r="F53" i="4"/>
  <c r="C53" i="4"/>
  <c r="L52" i="4"/>
  <c r="I52" i="4"/>
  <c r="F52" i="4"/>
  <c r="C52" i="4"/>
  <c r="L51" i="4"/>
  <c r="I51" i="4"/>
  <c r="F51" i="4"/>
  <c r="C51" i="4"/>
  <c r="L50" i="4"/>
  <c r="I50" i="4"/>
  <c r="F50" i="4"/>
  <c r="C50" i="4"/>
  <c r="L49" i="4"/>
  <c r="I49" i="4"/>
  <c r="F49" i="4"/>
  <c r="C49" i="4"/>
  <c r="L48" i="4"/>
  <c r="I48" i="4"/>
  <c r="F48" i="4"/>
  <c r="C48" i="4"/>
  <c r="L47" i="4"/>
  <c r="I47" i="4"/>
  <c r="F47" i="4"/>
  <c r="C47" i="4"/>
  <c r="L46" i="4"/>
  <c r="I46" i="4"/>
  <c r="F46" i="4"/>
  <c r="C46" i="4"/>
  <c r="L45" i="4"/>
  <c r="I45" i="4"/>
  <c r="F45" i="4"/>
  <c r="C45" i="4"/>
  <c r="L44" i="4"/>
  <c r="I44" i="4"/>
  <c r="F44" i="4"/>
  <c r="C44" i="4"/>
  <c r="L43" i="4"/>
  <c r="I43" i="4"/>
  <c r="F43" i="4"/>
  <c r="C43" i="4"/>
  <c r="L42" i="4"/>
  <c r="I42" i="4"/>
  <c r="F42" i="4"/>
  <c r="C42" i="4"/>
  <c r="L41" i="4"/>
  <c r="I41" i="4"/>
  <c r="F41" i="4"/>
  <c r="C41" i="4"/>
  <c r="L40" i="4"/>
  <c r="I40" i="4"/>
  <c r="F40" i="4"/>
  <c r="C40" i="4"/>
  <c r="L39" i="4"/>
  <c r="I39" i="4"/>
  <c r="F39" i="4"/>
  <c r="C39" i="4"/>
  <c r="L38" i="4"/>
  <c r="I38" i="4"/>
  <c r="F38" i="4"/>
  <c r="C38" i="4"/>
  <c r="L37" i="4"/>
  <c r="I37" i="4"/>
  <c r="F37" i="4"/>
  <c r="C37" i="4"/>
  <c r="L36" i="4"/>
  <c r="I36" i="4"/>
  <c r="F36" i="4"/>
  <c r="C36" i="4"/>
  <c r="L35" i="4"/>
  <c r="I35" i="4"/>
  <c r="F35" i="4"/>
  <c r="C35" i="4"/>
  <c r="L34" i="4"/>
  <c r="I34" i="4"/>
  <c r="F34" i="4"/>
  <c r="C34" i="4"/>
  <c r="L33" i="4"/>
  <c r="I33" i="4"/>
  <c r="F33" i="4"/>
  <c r="C33" i="4"/>
  <c r="L32" i="4"/>
  <c r="I32" i="4"/>
  <c r="F32" i="4"/>
  <c r="C32" i="4"/>
  <c r="L31" i="4"/>
  <c r="I31" i="4"/>
  <c r="F31" i="4"/>
  <c r="C31" i="4"/>
  <c r="L30" i="4"/>
  <c r="I30" i="4"/>
  <c r="F30" i="4"/>
  <c r="C30" i="4"/>
  <c r="L29" i="4"/>
  <c r="I29" i="4"/>
  <c r="F29" i="4"/>
  <c r="C29" i="4"/>
  <c r="L28" i="4"/>
  <c r="I28" i="4"/>
  <c r="F28" i="4"/>
  <c r="C28" i="4"/>
  <c r="L27" i="4"/>
  <c r="I27" i="4"/>
  <c r="F27" i="4"/>
  <c r="C27" i="4"/>
  <c r="L26" i="4"/>
  <c r="I26" i="4"/>
  <c r="F26" i="4"/>
  <c r="C26" i="4"/>
  <c r="L25" i="4"/>
  <c r="I25" i="4"/>
  <c r="F25" i="4"/>
  <c r="C25" i="4"/>
  <c r="L24" i="4"/>
  <c r="I24" i="4"/>
  <c r="F24" i="4"/>
  <c r="C24" i="4"/>
  <c r="L23" i="4"/>
  <c r="I23" i="4"/>
  <c r="F23" i="4"/>
  <c r="C23" i="4"/>
  <c r="L22" i="4"/>
  <c r="I22" i="4"/>
  <c r="F22" i="4"/>
  <c r="C22" i="4"/>
  <c r="L21" i="4"/>
  <c r="I21" i="4"/>
  <c r="F21" i="4"/>
  <c r="C21" i="4"/>
  <c r="L20" i="4"/>
  <c r="I20" i="4"/>
  <c r="F20" i="4"/>
  <c r="C20" i="4"/>
  <c r="L19" i="4"/>
  <c r="I19" i="4"/>
  <c r="F19" i="4"/>
  <c r="C19" i="4"/>
  <c r="L18" i="4"/>
  <c r="I18" i="4"/>
  <c r="F18" i="4"/>
  <c r="C18" i="4"/>
  <c r="L17" i="4"/>
  <c r="I17" i="4"/>
  <c r="F17" i="4"/>
  <c r="C17" i="4"/>
  <c r="L16" i="4"/>
  <c r="I16" i="4"/>
  <c r="F16" i="4"/>
  <c r="C16" i="4"/>
  <c r="L15" i="4"/>
  <c r="I15" i="4"/>
  <c r="F15" i="4"/>
  <c r="C15" i="4"/>
  <c r="L14" i="4"/>
  <c r="I14" i="4"/>
  <c r="F14" i="4"/>
  <c r="C14" i="4"/>
  <c r="L13" i="4"/>
  <c r="I13" i="4"/>
  <c r="F13" i="4"/>
  <c r="C13" i="4"/>
  <c r="L12" i="4"/>
  <c r="I12" i="4"/>
  <c r="F12" i="4"/>
  <c r="C12" i="4"/>
  <c r="L11" i="4"/>
  <c r="I11" i="4"/>
  <c r="F11" i="4"/>
  <c r="C11" i="4"/>
  <c r="L10" i="4"/>
  <c r="I10" i="4"/>
  <c r="F10" i="4"/>
  <c r="C10" i="4"/>
  <c r="L9" i="4"/>
  <c r="I9" i="4"/>
  <c r="F9" i="4"/>
  <c r="C9" i="4"/>
  <c r="L8" i="4"/>
  <c r="I8" i="4"/>
  <c r="F8" i="4"/>
  <c r="C8" i="4"/>
  <c r="L7" i="4"/>
  <c r="I7" i="4"/>
  <c r="F7" i="4"/>
  <c r="C7" i="4"/>
  <c r="L6" i="4"/>
  <c r="I6" i="4"/>
  <c r="F6" i="4"/>
  <c r="C6" i="4"/>
  <c r="L5" i="4"/>
  <c r="I5" i="4"/>
  <c r="F5" i="4"/>
  <c r="C5" i="4"/>
  <c r="L4" i="4"/>
  <c r="I4" i="4"/>
  <c r="F4" i="4"/>
  <c r="C4" i="4"/>
  <c r="L3" i="4"/>
  <c r="I3" i="4"/>
  <c r="F3" i="4"/>
  <c r="C3" i="4"/>
  <c r="O2" i="4"/>
  <c r="E14" i="3"/>
  <c r="E9" i="3"/>
  <c r="E13" i="3"/>
  <c r="K13" i="3"/>
  <c r="E11" i="3"/>
  <c r="K10" i="3"/>
  <c r="K9" i="3"/>
  <c r="K14" i="3"/>
  <c r="K11" i="3"/>
  <c r="E10" i="3"/>
  <c r="E4" i="8" a="1"/>
  <c r="D4" i="8" a="1"/>
  <c r="H15" i="8" l="1"/>
  <c r="H14" i="8"/>
  <c r="H13" i="8"/>
  <c r="H12" i="8"/>
  <c r="H11" i="8"/>
  <c r="H10" i="8"/>
  <c r="H9" i="8"/>
  <c r="H8" i="8"/>
  <c r="H7" i="8"/>
  <c r="H6" i="8"/>
  <c r="G15" i="8"/>
  <c r="G14" i="8"/>
  <c r="G13" i="8"/>
  <c r="G12" i="8"/>
  <c r="G11" i="8"/>
  <c r="G10" i="8"/>
  <c r="G9" i="8"/>
  <c r="G8" i="8"/>
  <c r="G7" i="8"/>
  <c r="G6" i="8"/>
  <c r="E4" i="8"/>
  <c r="H5" i="8" s="1"/>
  <c r="D4" i="8"/>
  <c r="G5" i="8" s="1"/>
  <c r="K3" i="8" s="1"/>
  <c r="P2" i="7"/>
  <c r="E20" i="5"/>
  <c r="E37" i="5" s="1"/>
  <c r="B45" i="1"/>
  <c r="E14" i="1"/>
  <c r="B36" i="1" s="1"/>
  <c r="D18" i="5"/>
  <c r="E17" i="5"/>
  <c r="E34" i="5" s="1"/>
  <c r="G4" i="1"/>
  <c r="G5" i="1" s="1"/>
  <c r="B15" i="1"/>
  <c r="C15" i="1"/>
  <c r="D12" i="5"/>
  <c r="D17" i="5"/>
  <c r="H13" i="3"/>
  <c r="D13" i="5"/>
  <c r="D16" i="5"/>
  <c r="B12" i="1"/>
  <c r="D15" i="1"/>
  <c r="D13" i="3"/>
  <c r="D16" i="3" s="1"/>
  <c r="D14" i="5"/>
  <c r="D15" i="5"/>
  <c r="C12" i="1"/>
  <c r="D22" i="5"/>
  <c r="E12" i="5"/>
  <c r="E29" i="5" s="1"/>
  <c r="B9" i="1"/>
  <c r="E9" i="1" s="1"/>
  <c r="B31" i="1" s="1"/>
  <c r="B13" i="1"/>
  <c r="D21" i="5"/>
  <c r="E22" i="5"/>
  <c r="E39" i="5" s="1"/>
  <c r="D13" i="1"/>
  <c r="D20" i="5"/>
  <c r="E21" i="5"/>
  <c r="E38" i="5" s="1"/>
  <c r="D11" i="1"/>
  <c r="E11" i="1" s="1"/>
  <c r="B33" i="1" s="1"/>
  <c r="E19" i="5"/>
  <c r="E36" i="5" s="1"/>
  <c r="E18" i="5"/>
  <c r="E35" i="5" s="1"/>
  <c r="E16" i="5"/>
  <c r="E33" i="5" s="1"/>
  <c r="E15" i="5"/>
  <c r="E32" i="5" s="1"/>
  <c r="E14" i="5"/>
  <c r="E31" i="5" s="1"/>
  <c r="D3" i="1"/>
  <c r="D4" i="1"/>
  <c r="D2" i="1"/>
  <c r="G18" i="8" l="1"/>
  <c r="H18" i="8"/>
  <c r="G17" i="8"/>
  <c r="H17" i="8"/>
  <c r="C22" i="1"/>
  <c r="C20" i="1"/>
  <c r="E20" i="1" s="1"/>
  <c r="C31" i="1" s="1"/>
  <c r="C44" i="1" s="1"/>
  <c r="C24" i="1"/>
  <c r="E24" i="1" s="1"/>
  <c r="C35" i="1" s="1"/>
  <c r="C48" i="1" s="1"/>
  <c r="C19" i="1"/>
  <c r="D36" i="1"/>
  <c r="B49" i="1"/>
  <c r="E13" i="1"/>
  <c r="B35" i="1" s="1"/>
  <c r="B19" i="1"/>
  <c r="E19" i="1" s="1"/>
  <c r="B25" i="1"/>
  <c r="E25" i="1" s="1"/>
  <c r="C36" i="1" s="1"/>
  <c r="C49" i="1" s="1"/>
  <c r="B22" i="1"/>
  <c r="B21" i="1"/>
  <c r="D20" i="1"/>
  <c r="D21" i="1"/>
  <c r="D23" i="1"/>
  <c r="E23" i="1" s="1"/>
  <c r="C34" i="1" s="1"/>
  <c r="C47" i="1" s="1"/>
  <c r="D19" i="1"/>
  <c r="B46" i="1"/>
  <c r="F47" i="1" s="1"/>
  <c r="B44" i="1"/>
  <c r="E12" i="1"/>
  <c r="B34" i="1" s="1"/>
  <c r="E15" i="1"/>
  <c r="B37" i="1" s="1"/>
  <c r="B47" i="1" l="1"/>
  <c r="D34" i="1"/>
  <c r="D35" i="1"/>
  <c r="B48" i="1"/>
  <c r="D37" i="1"/>
  <c r="B50" i="1"/>
  <c r="C30" i="1"/>
  <c r="E27" i="1"/>
  <c r="D31" i="1"/>
  <c r="E21" i="1"/>
  <c r="C32" i="1" s="1"/>
  <c r="E22" i="1"/>
  <c r="C33" i="1" s="1"/>
  <c r="C46" i="1" l="1"/>
  <c r="D33" i="1"/>
  <c r="C45" i="1"/>
  <c r="D32" i="1"/>
  <c r="C43" i="1"/>
  <c r="D43" i="1" s="1"/>
  <c r="D44" i="1" s="1"/>
  <c r="D45" i="1" s="1"/>
  <c r="D46" i="1" s="1"/>
  <c r="D47" i="1" s="1"/>
  <c r="D48" i="1" s="1"/>
  <c r="D49" i="1" s="1"/>
  <c r="D50" i="1" s="1"/>
  <c r="D30" i="1"/>
  <c r="D38" i="1" s="1"/>
  <c r="F50" i="1" s="1"/>
  <c r="F5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</futureMetadata>
  <cellMetadata count="1">
    <bk>
      <rc t="1" v="0"/>
    </bk>
  </cellMetadata>
  <valueMetadata count="2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</valueMetadata>
</metadata>
</file>

<file path=xl/sharedStrings.xml><?xml version="1.0" encoding="utf-8"?>
<sst xmlns="http://schemas.openxmlformats.org/spreadsheetml/2006/main" count="151" uniqueCount="113">
  <si>
    <t>Créditos</t>
  </si>
  <si>
    <t>A</t>
  </si>
  <si>
    <t>B</t>
  </si>
  <si>
    <t>C</t>
  </si>
  <si>
    <t>Exposição</t>
  </si>
  <si>
    <t>Prob Default</t>
  </si>
  <si>
    <t>Prob. Não Default</t>
  </si>
  <si>
    <t>Taxa Recuperação</t>
  </si>
  <si>
    <t>Risco Operacional</t>
  </si>
  <si>
    <t>Núm. Eventos</t>
  </si>
  <si>
    <t>Probabilidades</t>
  </si>
  <si>
    <t>Magnitude</t>
  </si>
  <si>
    <t>Média</t>
  </si>
  <si>
    <t>Período</t>
  </si>
  <si>
    <t>PETR4</t>
  </si>
  <si>
    <t>IBOVESPA</t>
  </si>
  <si>
    <t>Café Arábica</t>
  </si>
  <si>
    <t>Data</t>
  </si>
  <si>
    <t>ibov</t>
  </si>
  <si>
    <t>Dólar</t>
  </si>
  <si>
    <t>petr4</t>
  </si>
  <si>
    <t>vale3</t>
  </si>
  <si>
    <t>Ativo A</t>
  </si>
  <si>
    <t>Ativo B</t>
  </si>
  <si>
    <t>Ano 1</t>
  </si>
  <si>
    <t>Correlação</t>
  </si>
  <si>
    <t>Ano 2</t>
  </si>
  <si>
    <t>Ano 3</t>
  </si>
  <si>
    <t>Ano 4</t>
  </si>
  <si>
    <t>Ano 5</t>
  </si>
  <si>
    <t>Retorno Médio</t>
  </si>
  <si>
    <t>Risco</t>
  </si>
  <si>
    <t>Fluxo de Caixa Original</t>
  </si>
  <si>
    <t>Ano 0</t>
  </si>
  <si>
    <t>Custos extras com terceiros</t>
  </si>
  <si>
    <t>Atrasos no projeto</t>
  </si>
  <si>
    <t>Problemas na instalação</t>
  </si>
  <si>
    <t>Nova revisão</t>
  </si>
  <si>
    <t>FATORES DE RISCOS</t>
  </si>
  <si>
    <t>Problemas legais e Ambientais</t>
  </si>
  <si>
    <t>VALORES</t>
  </si>
  <si>
    <t>Distribuição</t>
  </si>
  <si>
    <t>Mínimo</t>
  </si>
  <si>
    <t>Mais Prov</t>
  </si>
  <si>
    <t>Máximo</t>
  </si>
  <si>
    <t>RECEITA</t>
  </si>
  <si>
    <t>INVESTIMENTO</t>
  </si>
  <si>
    <t>DESPESAS OPERACIONAIS - OPEX</t>
  </si>
  <si>
    <t>TAXA DE DESCONTO</t>
  </si>
  <si>
    <t>Desvio Padrão</t>
  </si>
  <si>
    <t>Retornos Discretos</t>
  </si>
  <si>
    <t>Retornos Contínuos</t>
  </si>
  <si>
    <t>RISCO</t>
  </si>
  <si>
    <t>VOLATILIDADE</t>
  </si>
  <si>
    <t xml:space="preserve">PETR3 </t>
  </si>
  <si>
    <t>(site da B3)</t>
  </si>
  <si>
    <t>Peso A</t>
  </si>
  <si>
    <t>Peso B</t>
  </si>
  <si>
    <t>Ret. Carteira</t>
  </si>
  <si>
    <t>Risco Carteira</t>
  </si>
  <si>
    <t>Ret. Discreto</t>
  </si>
  <si>
    <t>Ret. Médio</t>
  </si>
  <si>
    <t>Ret. Contínuo</t>
  </si>
  <si>
    <t>CV</t>
  </si>
  <si>
    <t>Exposição Dado Default</t>
  </si>
  <si>
    <t>Prob. Default X Exposição Default</t>
  </si>
  <si>
    <t>TOTAL</t>
  </si>
  <si>
    <t>PERDA ESPERADA</t>
  </si>
  <si>
    <t>Distribuição de Perdas</t>
  </si>
  <si>
    <t>Núm. Perdas</t>
  </si>
  <si>
    <t>Perda A</t>
  </si>
  <si>
    <t>Perda B</t>
  </si>
  <si>
    <t>Perda C</t>
  </si>
  <si>
    <t>Perda Total</t>
  </si>
  <si>
    <t>Probabilidades de Perdas</t>
  </si>
  <si>
    <t>Prob. Total</t>
  </si>
  <si>
    <t>Perda x Prob. Total</t>
  </si>
  <si>
    <t>Perda Esperada</t>
  </si>
  <si>
    <t>Prob. Acumulada</t>
  </si>
  <si>
    <t>Escolhe uma Métrica de Risco</t>
  </si>
  <si>
    <t>"Critério de Confiança"</t>
  </si>
  <si>
    <t>Pior Perda Esperada</t>
  </si>
  <si>
    <t>Perda NÃO Esperada</t>
  </si>
  <si>
    <t>1 - Quando a curva mexe jogando o risco pra fora</t>
  </si>
  <si>
    <t>2 - Nem todos risco é diversificavel, pois existe uma fator sistemico que é externo, exemplo: Risco de Guerra, Inflação, etc.</t>
  </si>
  <si>
    <t>DIVERSIFICAÇÃO:</t>
  </si>
  <si>
    <t>O que definie a fronteira ideal, é o quanto de risco o investidor quer assumir (entre as barras azuis, por exemplo)</t>
  </si>
  <si>
    <t>e</t>
  </si>
  <si>
    <t>Valor Investido</t>
  </si>
  <si>
    <t>Idade</t>
  </si>
  <si>
    <t>Serie</t>
  </si>
  <si>
    <t>Correl</t>
  </si>
  <si>
    <t>Start Date</t>
  </si>
  <si>
    <t>Finish Date</t>
  </si>
  <si>
    <t>PETR3</t>
  </si>
  <si>
    <t>VALE3</t>
  </si>
  <si>
    <t>Ret.Pet</t>
  </si>
  <si>
    <t>Ret.Val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</si>
  <si>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</si>
  <si>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</si>
  <si>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</si>
  <si>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</si>
  <si>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</si>
  <si>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</si>
  <si>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</si>
  <si>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</si>
  <si>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</si>
  <si>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</si>
  <si>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</si>
  <si>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</si>
  <si>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Ret@</t>
  </si>
  <si>
    <t>Risk@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</si>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</sst>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-* #,##0_-;\-* #,##0_-;_-* &quot;-&quot;??_-;_-@_-"/>
    <numFmt numFmtId="167" formatCode="0.000"/>
    <numFmt numFmtId="168" formatCode="0.0%"/>
    <numFmt numFmtId="169" formatCode="0.000%"/>
    <numFmt numFmtId="170" formatCode="0.0000%"/>
    <numFmt numFmtId="171" formatCode="0.00000%"/>
    <numFmt numFmtId="172" formatCode="0.000000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10" fontId="0" fillId="0" borderId="0" xfId="2" applyNumberFormat="1" applyFont="1" applyAlignment="1">
      <alignment horizontal="center"/>
    </xf>
    <xf numFmtId="0" fontId="2" fillId="0" borderId="0" xfId="0" applyFont="1"/>
    <xf numFmtId="165" fontId="0" fillId="0" borderId="0" xfId="3" applyFont="1"/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2" borderId="0" xfId="0" applyFill="1"/>
    <xf numFmtId="165" fontId="0" fillId="2" borderId="0" xfId="3" applyFont="1" applyFill="1"/>
    <xf numFmtId="9" fontId="0" fillId="2" borderId="0" xfId="0" applyNumberFormat="1" applyFill="1" applyAlignment="1">
      <alignment horizontal="center"/>
    </xf>
    <xf numFmtId="17" fontId="0" fillId="0" borderId="0" xfId="0" applyNumberFormat="1"/>
    <xf numFmtId="166" fontId="0" fillId="0" borderId="0" xfId="3" applyNumberFormat="1" applyFont="1"/>
    <xf numFmtId="0" fontId="3" fillId="0" borderId="0" xfId="4"/>
    <xf numFmtId="17" fontId="3" fillId="0" borderId="0" xfId="4" applyNumberFormat="1"/>
    <xf numFmtId="167" fontId="0" fillId="0" borderId="0" xfId="0" applyNumberFormat="1"/>
    <xf numFmtId="0" fontId="4" fillId="0" borderId="0" xfId="0" applyFont="1" applyAlignment="1">
      <alignment horizontal="center"/>
    </xf>
    <xf numFmtId="165" fontId="2" fillId="0" borderId="0" xfId="3" applyFont="1"/>
    <xf numFmtId="165" fontId="2" fillId="0" borderId="0" xfId="0" applyNumberFormat="1" applyFont="1"/>
    <xf numFmtId="10" fontId="0" fillId="0" borderId="0" xfId="2" applyNumberFormat="1" applyFont="1"/>
    <xf numFmtId="0" fontId="5" fillId="0" borderId="0" xfId="0" applyFont="1"/>
    <xf numFmtId="10" fontId="0" fillId="0" borderId="0" xfId="0" applyNumberFormat="1"/>
    <xf numFmtId="170" fontId="0" fillId="0" borderId="0" xfId="2" applyNumberFormat="1" applyFont="1" applyAlignment="1">
      <alignment horizontal="center"/>
    </xf>
    <xf numFmtId="0" fontId="0" fillId="4" borderId="0" xfId="0" applyFill="1"/>
    <xf numFmtId="0" fontId="2" fillId="5" borderId="0" xfId="0" applyFont="1" applyFill="1"/>
    <xf numFmtId="169" fontId="0" fillId="0" borderId="0" xfId="2" applyNumberFormat="1" applyFont="1"/>
    <xf numFmtId="169" fontId="0" fillId="0" borderId="0" xfId="0" applyNumberFormat="1"/>
    <xf numFmtId="171" fontId="0" fillId="0" borderId="0" xfId="2" applyNumberFormat="1" applyFont="1"/>
    <xf numFmtId="172" fontId="0" fillId="0" borderId="0" xfId="2" applyNumberFormat="1" applyFont="1"/>
    <xf numFmtId="0" fontId="0" fillId="6" borderId="0" xfId="0" applyFill="1"/>
    <xf numFmtId="164" fontId="0" fillId="7" borderId="0" xfId="0" applyNumberFormat="1" applyFill="1"/>
    <xf numFmtId="0" fontId="0" fillId="0" borderId="0" xfId="0" applyFill="1" applyBorder="1" applyAlignment="1">
      <alignment horizontal="center"/>
    </xf>
    <xf numFmtId="164" fontId="0" fillId="0" borderId="0" xfId="1" applyFont="1" applyAlignment="1">
      <alignment horizontal="center"/>
    </xf>
    <xf numFmtId="10" fontId="0" fillId="7" borderId="0" xfId="0" applyNumberFormat="1" applyFill="1"/>
    <xf numFmtId="9" fontId="0" fillId="8" borderId="0" xfId="0" applyNumberFormat="1" applyFill="1" applyAlignment="1">
      <alignment horizontal="center"/>
    </xf>
    <xf numFmtId="164" fontId="0" fillId="8" borderId="0" xfId="0" applyNumberFormat="1" applyFill="1"/>
    <xf numFmtId="10" fontId="0" fillId="8" borderId="0" xfId="0" applyNumberFormat="1" applyFill="1" applyAlignment="1">
      <alignment horizontal="center"/>
    </xf>
    <xf numFmtId="0" fontId="2" fillId="3" borderId="1" xfId="0" applyFont="1" applyFill="1" applyBorder="1"/>
    <xf numFmtId="10" fontId="2" fillId="3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6" borderId="1" xfId="0" applyFill="1" applyBorder="1"/>
    <xf numFmtId="10" fontId="0" fillId="6" borderId="1" xfId="0" applyNumberForma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168" fontId="0" fillId="0" borderId="1" xfId="0" applyNumberForma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2" fillId="2" borderId="3" xfId="0" applyFont="1" applyFill="1" applyBorder="1"/>
    <xf numFmtId="10" fontId="0" fillId="0" borderId="4" xfId="2" applyNumberFormat="1" applyFont="1" applyBorder="1" applyAlignment="1">
      <alignment horizontal="center"/>
    </xf>
    <xf numFmtId="10" fontId="0" fillId="0" borderId="4" xfId="2" applyNumberFormat="1" applyFont="1" applyFill="1" applyBorder="1" applyAlignment="1">
      <alignment horizontal="center"/>
    </xf>
    <xf numFmtId="10" fontId="0" fillId="0" borderId="5" xfId="2" applyNumberFormat="1" applyFont="1" applyBorder="1" applyAlignment="1">
      <alignment horizontal="center"/>
    </xf>
    <xf numFmtId="0" fontId="2" fillId="2" borderId="6" xfId="0" applyFont="1" applyFill="1" applyBorder="1"/>
    <xf numFmtId="10" fontId="0" fillId="0" borderId="7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6" fillId="0" borderId="0" xfId="0" applyFont="1"/>
    <xf numFmtId="10" fontId="0" fillId="0" borderId="1" xfId="0" applyNumberFormat="1" applyBorder="1"/>
    <xf numFmtId="0" fontId="0" fillId="0" borderId="9" xfId="0" applyBorder="1"/>
    <xf numFmtId="10" fontId="0" fillId="0" borderId="9" xfId="0" applyNumberFormat="1" applyBorder="1"/>
    <xf numFmtId="0" fontId="2" fillId="8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12" xfId="0" applyFont="1" applyFill="1" applyBorder="1"/>
    <xf numFmtId="0" fontId="0" fillId="3" borderId="1" xfId="0" applyFill="1" applyBorder="1"/>
    <xf numFmtId="10" fontId="0" fillId="3" borderId="1" xfId="0" applyNumberFormat="1" applyFill="1" applyBorder="1"/>
    <xf numFmtId="0" fontId="0" fillId="5" borderId="1" xfId="0" applyFill="1" applyBorder="1"/>
    <xf numFmtId="10" fontId="0" fillId="5" borderId="1" xfId="0" applyNumberFormat="1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left" wrapText="1"/>
    </xf>
    <xf numFmtId="0" fontId="0" fillId="6" borderId="0" xfId="0" applyFill="1" applyAlignment="1">
      <alignment horizontal="center"/>
    </xf>
    <xf numFmtId="9" fontId="0" fillId="0" borderId="1" xfId="2" applyFont="1" applyBorder="1" applyAlignment="1">
      <alignment horizontal="center"/>
    </xf>
    <xf numFmtId="14" fontId="0" fillId="0" borderId="1" xfId="0" applyNumberFormat="1" applyBorder="1"/>
    <xf numFmtId="0" fontId="8" fillId="0" borderId="0" xfId="5"/>
  </cellXfs>
  <cellStyles count="6">
    <cellStyle name="Comma" xfId="3" builtinId="3"/>
    <cellStyle name="Currency" xfId="1" builtinId="4"/>
    <cellStyle name="Hyperlink" xfId="5" builtinId="8"/>
    <cellStyle name="Normal" xfId="0" builtinId="0"/>
    <cellStyle name="Normal 2" xfId="4" xr:uid="{A798CBE1-19AB-0341-B931-CA378DB9408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Ibovespa</a:t>
            </a:r>
            <a:r>
              <a:rPr lang="en-US" baseline="0"/>
              <a:t> X Dólar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Ibovespa</c:v>
          </c:tx>
          <c:marker>
            <c:symbol val="none"/>
          </c:marker>
          <c:xVal>
            <c:numRef>
              <c:f>Correlação!$A$2:$A$118</c:f>
              <c:numCache>
                <c:formatCode>mmm\-yy</c:formatCode>
                <c:ptCount val="117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  <c:pt idx="111">
                  <c:v>43556</c:v>
                </c:pt>
                <c:pt idx="112">
                  <c:v>43586</c:v>
                </c:pt>
                <c:pt idx="113">
                  <c:v>43617</c:v>
                </c:pt>
                <c:pt idx="114">
                  <c:v>43647</c:v>
                </c:pt>
                <c:pt idx="115">
                  <c:v>43678</c:v>
                </c:pt>
                <c:pt idx="116">
                  <c:v>43709</c:v>
                </c:pt>
              </c:numCache>
            </c:numRef>
          </c:xVal>
          <c:yVal>
            <c:numRef>
              <c:f>Correlação!$B$2:$B$118</c:f>
              <c:numCache>
                <c:formatCode>General</c:formatCode>
                <c:ptCount val="117"/>
                <c:pt idx="0">
                  <c:v>65401</c:v>
                </c:pt>
                <c:pt idx="1">
                  <c:v>66503</c:v>
                </c:pt>
                <c:pt idx="2">
                  <c:v>70371</c:v>
                </c:pt>
                <c:pt idx="3">
                  <c:v>67529</c:v>
                </c:pt>
                <c:pt idx="4">
                  <c:v>63046</c:v>
                </c:pt>
                <c:pt idx="5">
                  <c:v>60935</c:v>
                </c:pt>
                <c:pt idx="6">
                  <c:v>67515</c:v>
                </c:pt>
                <c:pt idx="7">
                  <c:v>65145</c:v>
                </c:pt>
                <c:pt idx="8">
                  <c:v>69429</c:v>
                </c:pt>
                <c:pt idx="9">
                  <c:v>70673</c:v>
                </c:pt>
                <c:pt idx="10">
                  <c:v>67705</c:v>
                </c:pt>
                <c:pt idx="11">
                  <c:v>69304</c:v>
                </c:pt>
                <c:pt idx="12">
                  <c:v>66574</c:v>
                </c:pt>
                <c:pt idx="13">
                  <c:v>67383</c:v>
                </c:pt>
                <c:pt idx="14">
                  <c:v>68586</c:v>
                </c:pt>
                <c:pt idx="15">
                  <c:v>66132</c:v>
                </c:pt>
                <c:pt idx="16">
                  <c:v>64620</c:v>
                </c:pt>
                <c:pt idx="17">
                  <c:v>62403</c:v>
                </c:pt>
                <c:pt idx="18">
                  <c:v>58823</c:v>
                </c:pt>
                <c:pt idx="19">
                  <c:v>56495</c:v>
                </c:pt>
                <c:pt idx="20">
                  <c:v>52324</c:v>
                </c:pt>
                <c:pt idx="21">
                  <c:v>58338</c:v>
                </c:pt>
                <c:pt idx="22">
                  <c:v>56874</c:v>
                </c:pt>
                <c:pt idx="23">
                  <c:v>56754</c:v>
                </c:pt>
                <c:pt idx="24">
                  <c:v>63072</c:v>
                </c:pt>
                <c:pt idx="25">
                  <c:v>65811</c:v>
                </c:pt>
                <c:pt idx="26">
                  <c:v>64510</c:v>
                </c:pt>
                <c:pt idx="27">
                  <c:v>61820</c:v>
                </c:pt>
                <c:pt idx="28">
                  <c:v>54490</c:v>
                </c:pt>
                <c:pt idx="29">
                  <c:v>54354</c:v>
                </c:pt>
                <c:pt idx="30">
                  <c:v>56097</c:v>
                </c:pt>
                <c:pt idx="31">
                  <c:v>57061</c:v>
                </c:pt>
                <c:pt idx="32">
                  <c:v>59175</c:v>
                </c:pt>
                <c:pt idx="33">
                  <c:v>57068</c:v>
                </c:pt>
                <c:pt idx="34">
                  <c:v>57474</c:v>
                </c:pt>
                <c:pt idx="35">
                  <c:v>60952</c:v>
                </c:pt>
                <c:pt idx="36">
                  <c:v>59761</c:v>
                </c:pt>
                <c:pt idx="37">
                  <c:v>57424</c:v>
                </c:pt>
                <c:pt idx="38">
                  <c:v>56352</c:v>
                </c:pt>
                <c:pt idx="39">
                  <c:v>55910</c:v>
                </c:pt>
                <c:pt idx="40">
                  <c:v>53506</c:v>
                </c:pt>
                <c:pt idx="41">
                  <c:v>47457</c:v>
                </c:pt>
                <c:pt idx="42">
                  <c:v>48234</c:v>
                </c:pt>
                <c:pt idx="43">
                  <c:v>50011</c:v>
                </c:pt>
                <c:pt idx="44">
                  <c:v>52338</c:v>
                </c:pt>
                <c:pt idx="45">
                  <c:v>54256</c:v>
                </c:pt>
                <c:pt idx="46">
                  <c:v>52482</c:v>
                </c:pt>
                <c:pt idx="47">
                  <c:v>51507</c:v>
                </c:pt>
                <c:pt idx="48">
                  <c:v>47638</c:v>
                </c:pt>
                <c:pt idx="49">
                  <c:v>47094</c:v>
                </c:pt>
                <c:pt idx="50">
                  <c:v>50414</c:v>
                </c:pt>
                <c:pt idx="51">
                  <c:v>51626</c:v>
                </c:pt>
                <c:pt idx="52">
                  <c:v>51239</c:v>
                </c:pt>
                <c:pt idx="53">
                  <c:v>53168</c:v>
                </c:pt>
                <c:pt idx="54">
                  <c:v>55829</c:v>
                </c:pt>
                <c:pt idx="55">
                  <c:v>61288</c:v>
                </c:pt>
                <c:pt idx="56">
                  <c:v>54115</c:v>
                </c:pt>
                <c:pt idx="57">
                  <c:v>54628</c:v>
                </c:pt>
                <c:pt idx="58">
                  <c:v>54724</c:v>
                </c:pt>
                <c:pt idx="59">
                  <c:v>50007</c:v>
                </c:pt>
                <c:pt idx="60">
                  <c:v>46907</c:v>
                </c:pt>
                <c:pt idx="61">
                  <c:v>51583</c:v>
                </c:pt>
                <c:pt idx="62">
                  <c:v>51150</c:v>
                </c:pt>
                <c:pt idx="63">
                  <c:v>56229</c:v>
                </c:pt>
                <c:pt idx="64">
                  <c:v>52760</c:v>
                </c:pt>
                <c:pt idx="65">
                  <c:v>53080</c:v>
                </c:pt>
                <c:pt idx="66">
                  <c:v>50864</c:v>
                </c:pt>
                <c:pt idx="67">
                  <c:v>46625</c:v>
                </c:pt>
                <c:pt idx="68">
                  <c:v>45059</c:v>
                </c:pt>
                <c:pt idx="69">
                  <c:v>45868</c:v>
                </c:pt>
                <c:pt idx="70">
                  <c:v>45120</c:v>
                </c:pt>
                <c:pt idx="71">
                  <c:v>43349</c:v>
                </c:pt>
                <c:pt idx="72">
                  <c:v>40405</c:v>
                </c:pt>
                <c:pt idx="73">
                  <c:v>42793</c:v>
                </c:pt>
                <c:pt idx="74">
                  <c:v>50055</c:v>
                </c:pt>
                <c:pt idx="75">
                  <c:v>53910</c:v>
                </c:pt>
                <c:pt idx="76">
                  <c:v>48471</c:v>
                </c:pt>
                <c:pt idx="77">
                  <c:v>51526</c:v>
                </c:pt>
                <c:pt idx="78">
                  <c:v>57308</c:v>
                </c:pt>
                <c:pt idx="79">
                  <c:v>57901</c:v>
                </c:pt>
                <c:pt idx="80">
                  <c:v>58367</c:v>
                </c:pt>
                <c:pt idx="81">
                  <c:v>64924</c:v>
                </c:pt>
                <c:pt idx="82">
                  <c:v>61906</c:v>
                </c:pt>
                <c:pt idx="83">
                  <c:v>60227</c:v>
                </c:pt>
                <c:pt idx="84">
                  <c:v>64670</c:v>
                </c:pt>
                <c:pt idx="85">
                  <c:v>66662</c:v>
                </c:pt>
                <c:pt idx="86">
                  <c:v>64984</c:v>
                </c:pt>
                <c:pt idx="87">
                  <c:v>65403</c:v>
                </c:pt>
                <c:pt idx="88">
                  <c:v>62711</c:v>
                </c:pt>
                <c:pt idx="89">
                  <c:v>62899</c:v>
                </c:pt>
                <c:pt idx="90">
                  <c:v>65920</c:v>
                </c:pt>
                <c:pt idx="91">
                  <c:v>70835.05</c:v>
                </c:pt>
                <c:pt idx="92">
                  <c:v>74293.509999999995</c:v>
                </c:pt>
                <c:pt idx="93">
                  <c:v>74308.490000000005</c:v>
                </c:pt>
                <c:pt idx="94">
                  <c:v>71970.990000000005</c:v>
                </c:pt>
                <c:pt idx="95">
                  <c:v>76402.080000000002</c:v>
                </c:pt>
                <c:pt idx="96">
                  <c:v>84912.7</c:v>
                </c:pt>
                <c:pt idx="97">
                  <c:v>85353.600000000006</c:v>
                </c:pt>
                <c:pt idx="98">
                  <c:v>85365.56</c:v>
                </c:pt>
                <c:pt idx="99">
                  <c:v>86115.5</c:v>
                </c:pt>
                <c:pt idx="100">
                  <c:v>76753.61</c:v>
                </c:pt>
                <c:pt idx="101">
                  <c:v>72762.52</c:v>
                </c:pt>
                <c:pt idx="102">
                  <c:v>79220.44</c:v>
                </c:pt>
                <c:pt idx="103">
                  <c:v>76677.53</c:v>
                </c:pt>
                <c:pt idx="104">
                  <c:v>79342.429999999993</c:v>
                </c:pt>
                <c:pt idx="105">
                  <c:v>87423.55</c:v>
                </c:pt>
                <c:pt idx="106">
                  <c:v>89504.03</c:v>
                </c:pt>
                <c:pt idx="107">
                  <c:v>87887.27</c:v>
                </c:pt>
                <c:pt idx="108">
                  <c:v>97393.75</c:v>
                </c:pt>
                <c:pt idx="109">
                  <c:v>95584.35</c:v>
                </c:pt>
                <c:pt idx="110">
                  <c:v>95414.56</c:v>
                </c:pt>
                <c:pt idx="111">
                  <c:v>96353.33</c:v>
                </c:pt>
                <c:pt idx="112">
                  <c:v>97030.32</c:v>
                </c:pt>
                <c:pt idx="113">
                  <c:v>100967.2</c:v>
                </c:pt>
                <c:pt idx="114">
                  <c:v>101812.13</c:v>
                </c:pt>
                <c:pt idx="115">
                  <c:v>101134.61</c:v>
                </c:pt>
                <c:pt idx="116">
                  <c:v>104531.93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6-854B-9B12-222977DC0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8778456"/>
        <c:axId val="-2025599528"/>
      </c:scatterChart>
      <c:scatterChart>
        <c:scatterStyle val="lineMarker"/>
        <c:varyColors val="0"/>
        <c:ser>
          <c:idx val="1"/>
          <c:order val="1"/>
          <c:tx>
            <c:v>Dólar</c:v>
          </c:tx>
          <c:marker>
            <c:symbol val="none"/>
          </c:marker>
          <c:xVal>
            <c:numRef>
              <c:f>Correlação!$D$2:$D$118</c:f>
              <c:numCache>
                <c:formatCode>mmm\-yy</c:formatCode>
                <c:ptCount val="117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  <c:pt idx="111">
                  <c:v>43556</c:v>
                </c:pt>
                <c:pt idx="112">
                  <c:v>43586</c:v>
                </c:pt>
                <c:pt idx="113">
                  <c:v>43617</c:v>
                </c:pt>
                <c:pt idx="114">
                  <c:v>43647</c:v>
                </c:pt>
                <c:pt idx="115">
                  <c:v>43678</c:v>
                </c:pt>
                <c:pt idx="116">
                  <c:v>43709</c:v>
                </c:pt>
              </c:numCache>
            </c:numRef>
          </c:xVal>
          <c:yVal>
            <c:numRef>
              <c:f>Correlação!$E$2:$E$118</c:f>
              <c:numCache>
                <c:formatCode>General</c:formatCode>
                <c:ptCount val="117"/>
                <c:pt idx="0">
                  <c:v>1.8748</c:v>
                </c:pt>
                <c:pt idx="1">
                  <c:v>1.8109999999999999</c:v>
                </c:pt>
                <c:pt idx="2">
                  <c:v>1.7809999999999999</c:v>
                </c:pt>
                <c:pt idx="3">
                  <c:v>1.7305999999999999</c:v>
                </c:pt>
                <c:pt idx="4">
                  <c:v>1.8167</c:v>
                </c:pt>
                <c:pt idx="5">
                  <c:v>1.8015000000000001</c:v>
                </c:pt>
                <c:pt idx="6">
                  <c:v>1.7572000000000001</c:v>
                </c:pt>
                <c:pt idx="7">
                  <c:v>1.756</c:v>
                </c:pt>
                <c:pt idx="8">
                  <c:v>1.6941999999999999</c:v>
                </c:pt>
                <c:pt idx="9">
                  <c:v>1.7014</c:v>
                </c:pt>
                <c:pt idx="10">
                  <c:v>1.7161</c:v>
                </c:pt>
                <c:pt idx="11">
                  <c:v>1.6661999999999999</c:v>
                </c:pt>
                <c:pt idx="12">
                  <c:v>1.6734</c:v>
                </c:pt>
                <c:pt idx="13">
                  <c:v>1.6612</c:v>
                </c:pt>
                <c:pt idx="14">
                  <c:v>1.6287</c:v>
                </c:pt>
                <c:pt idx="15">
                  <c:v>1.5732999999999999</c:v>
                </c:pt>
                <c:pt idx="16">
                  <c:v>1.5799000000000001</c:v>
                </c:pt>
                <c:pt idx="17">
                  <c:v>1.5610999999999999</c:v>
                </c:pt>
                <c:pt idx="18">
                  <c:v>1.5563</c:v>
                </c:pt>
                <c:pt idx="19">
                  <c:v>1.5871999999999999</c:v>
                </c:pt>
                <c:pt idx="20">
                  <c:v>1.8544</c:v>
                </c:pt>
                <c:pt idx="21">
                  <c:v>1.6884999999999999</c:v>
                </c:pt>
                <c:pt idx="22">
                  <c:v>1.8109</c:v>
                </c:pt>
                <c:pt idx="23">
                  <c:v>1.8757999999999999</c:v>
                </c:pt>
                <c:pt idx="24">
                  <c:v>1.7391000000000001</c:v>
                </c:pt>
                <c:pt idx="25">
                  <c:v>1.7092000000000001</c:v>
                </c:pt>
                <c:pt idx="26">
                  <c:v>1.8221000000000001</c:v>
                </c:pt>
                <c:pt idx="27">
                  <c:v>1.8917999999999999</c:v>
                </c:pt>
                <c:pt idx="28">
                  <c:v>2.0223</c:v>
                </c:pt>
                <c:pt idx="29">
                  <c:v>2.0213000000000001</c:v>
                </c:pt>
                <c:pt idx="30">
                  <c:v>2.0499000000000001</c:v>
                </c:pt>
                <c:pt idx="31">
                  <c:v>2.0371999999999999</c:v>
                </c:pt>
                <c:pt idx="32">
                  <c:v>2.0306000000000002</c:v>
                </c:pt>
                <c:pt idx="33">
                  <c:v>2.0312999999999999</c:v>
                </c:pt>
                <c:pt idx="34">
                  <c:v>2.1074000000000002</c:v>
                </c:pt>
                <c:pt idx="35">
                  <c:v>2.0434999999999999</c:v>
                </c:pt>
                <c:pt idx="36">
                  <c:v>1.9883</c:v>
                </c:pt>
                <c:pt idx="37">
                  <c:v>1.9754</c:v>
                </c:pt>
                <c:pt idx="38">
                  <c:v>2.0137999999999998</c:v>
                </c:pt>
                <c:pt idx="39">
                  <c:v>2.0017</c:v>
                </c:pt>
                <c:pt idx="40">
                  <c:v>2.1318999999999999</c:v>
                </c:pt>
                <c:pt idx="41">
                  <c:v>2.2155999999999998</c:v>
                </c:pt>
                <c:pt idx="42">
                  <c:v>2.2902999999999998</c:v>
                </c:pt>
                <c:pt idx="43">
                  <c:v>2.3725000000000001</c:v>
                </c:pt>
                <c:pt idx="44">
                  <c:v>2.23</c:v>
                </c:pt>
                <c:pt idx="45">
                  <c:v>2.2025999999999999</c:v>
                </c:pt>
                <c:pt idx="46">
                  <c:v>2.3249</c:v>
                </c:pt>
                <c:pt idx="47">
                  <c:v>2.3426</c:v>
                </c:pt>
                <c:pt idx="48">
                  <c:v>2.4262999999999999</c:v>
                </c:pt>
                <c:pt idx="49">
                  <c:v>2.3334000000000001</c:v>
                </c:pt>
                <c:pt idx="50">
                  <c:v>2.2629999999999999</c:v>
                </c:pt>
                <c:pt idx="51">
                  <c:v>2.2360000000000002</c:v>
                </c:pt>
                <c:pt idx="52">
                  <c:v>2.2389999999999999</c:v>
                </c:pt>
                <c:pt idx="53">
                  <c:v>2.2025000000000001</c:v>
                </c:pt>
                <c:pt idx="54">
                  <c:v>2.2673999999999999</c:v>
                </c:pt>
                <c:pt idx="55">
                  <c:v>2.2395999999999998</c:v>
                </c:pt>
                <c:pt idx="56">
                  <c:v>2.4510000000000001</c:v>
                </c:pt>
                <c:pt idx="57">
                  <c:v>2.4441999999999999</c:v>
                </c:pt>
                <c:pt idx="58">
                  <c:v>2.5600999999999998</c:v>
                </c:pt>
                <c:pt idx="59">
                  <c:v>2.6562000000000001</c:v>
                </c:pt>
                <c:pt idx="60">
                  <c:v>2.6623000000000001</c:v>
                </c:pt>
                <c:pt idx="61">
                  <c:v>2.8782000000000001</c:v>
                </c:pt>
                <c:pt idx="62">
                  <c:v>3.2080000000000002</c:v>
                </c:pt>
                <c:pt idx="63">
                  <c:v>2.9935999999999998</c:v>
                </c:pt>
                <c:pt idx="64">
                  <c:v>3.1787999999999998</c:v>
                </c:pt>
                <c:pt idx="65">
                  <c:v>3.1025999999999998</c:v>
                </c:pt>
                <c:pt idx="66">
                  <c:v>3.3940000000000001</c:v>
                </c:pt>
                <c:pt idx="67">
                  <c:v>3.6467000000000001</c:v>
                </c:pt>
                <c:pt idx="68">
                  <c:v>3.9729000000000001</c:v>
                </c:pt>
                <c:pt idx="69">
                  <c:v>3.8589000000000002</c:v>
                </c:pt>
                <c:pt idx="70">
                  <c:v>3.8506</c:v>
                </c:pt>
                <c:pt idx="71">
                  <c:v>3.9047999999999998</c:v>
                </c:pt>
                <c:pt idx="72">
                  <c:v>4.0427999999999997</c:v>
                </c:pt>
                <c:pt idx="73">
                  <c:v>3.9796</c:v>
                </c:pt>
                <c:pt idx="74">
                  <c:v>3.5589</c:v>
                </c:pt>
                <c:pt idx="75">
                  <c:v>3.4508000000000001</c:v>
                </c:pt>
                <c:pt idx="76">
                  <c:v>3.5951</c:v>
                </c:pt>
                <c:pt idx="77">
                  <c:v>3.2098</c:v>
                </c:pt>
                <c:pt idx="78">
                  <c:v>3.2389999999999999</c:v>
                </c:pt>
                <c:pt idx="79">
                  <c:v>3.2403</c:v>
                </c:pt>
                <c:pt idx="80">
                  <c:v>3.2462</c:v>
                </c:pt>
                <c:pt idx="81">
                  <c:v>3.1810999999999998</c:v>
                </c:pt>
                <c:pt idx="82">
                  <c:v>3.3967000000000001</c:v>
                </c:pt>
                <c:pt idx="83">
                  <c:v>3.2591000000000001</c:v>
                </c:pt>
                <c:pt idx="84">
                  <c:v>3.1269999999999998</c:v>
                </c:pt>
                <c:pt idx="85">
                  <c:v>3.0992999999999999</c:v>
                </c:pt>
                <c:pt idx="86">
                  <c:v>3.1684000000000001</c:v>
                </c:pt>
                <c:pt idx="87">
                  <c:v>3.1983999999999999</c:v>
                </c:pt>
                <c:pt idx="88">
                  <c:v>3.2437</c:v>
                </c:pt>
                <c:pt idx="89">
                  <c:v>3.3081999999999998</c:v>
                </c:pt>
                <c:pt idx="90">
                  <c:v>3.1307</c:v>
                </c:pt>
                <c:pt idx="91">
                  <c:v>3.1471</c:v>
                </c:pt>
                <c:pt idx="92">
                  <c:v>3.1680000000000001</c:v>
                </c:pt>
                <c:pt idx="93">
                  <c:v>3.2768999999999999</c:v>
                </c:pt>
                <c:pt idx="94">
                  <c:v>3.2616000000000001</c:v>
                </c:pt>
                <c:pt idx="95">
                  <c:v>3.3079999999999998</c:v>
                </c:pt>
                <c:pt idx="96">
                  <c:v>3.1623999999999999</c:v>
                </c:pt>
                <c:pt idx="97">
                  <c:v>3.2448999999999999</c:v>
                </c:pt>
                <c:pt idx="98">
                  <c:v>3.3237999999999999</c:v>
                </c:pt>
                <c:pt idx="99">
                  <c:v>3.4811000000000001</c:v>
                </c:pt>
                <c:pt idx="100">
                  <c:v>3.7370000000000001</c:v>
                </c:pt>
                <c:pt idx="101">
                  <c:v>3.8557999999999999</c:v>
                </c:pt>
                <c:pt idx="102">
                  <c:v>3.7549000000000001</c:v>
                </c:pt>
                <c:pt idx="103">
                  <c:v>4.1353</c:v>
                </c:pt>
                <c:pt idx="104">
                  <c:v>4.0038999999999998</c:v>
                </c:pt>
                <c:pt idx="105">
                  <c:v>3.7176999999999998</c:v>
                </c:pt>
                <c:pt idx="106">
                  <c:v>3.8633000000000002</c:v>
                </c:pt>
                <c:pt idx="107">
                  <c:v>3.8748</c:v>
                </c:pt>
                <c:pt idx="108">
                  <c:v>3.6518999999999999</c:v>
                </c:pt>
                <c:pt idx="109">
                  <c:v>3.7385000000000002</c:v>
                </c:pt>
                <c:pt idx="110">
                  <c:v>3.8967000000000001</c:v>
                </c:pt>
                <c:pt idx="111">
                  <c:v>3.9453</c:v>
                </c:pt>
                <c:pt idx="112">
                  <c:v>3.9407000000000001</c:v>
                </c:pt>
                <c:pt idx="113">
                  <c:v>3.8321999999999998</c:v>
                </c:pt>
                <c:pt idx="114">
                  <c:v>3.7648999999999999</c:v>
                </c:pt>
                <c:pt idx="115">
                  <c:v>4.1384999999999996</c:v>
                </c:pt>
                <c:pt idx="116">
                  <c:v>4.0972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06-854B-9B12-222977DC0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5593128"/>
        <c:axId val="-2025596488"/>
      </c:scatterChart>
      <c:valAx>
        <c:axId val="-202877845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-2025599528"/>
        <c:crosses val="autoZero"/>
        <c:crossBetween val="midCat"/>
      </c:valAx>
      <c:valAx>
        <c:axId val="-20255995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28778456"/>
        <c:crosses val="autoZero"/>
        <c:crossBetween val="midCat"/>
      </c:valAx>
      <c:valAx>
        <c:axId val="-20255964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025593128"/>
        <c:crosses val="max"/>
        <c:crossBetween val="midCat"/>
      </c:valAx>
      <c:valAx>
        <c:axId val="-202559312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20255964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PETR4 X</a:t>
            </a:r>
            <a:r>
              <a:rPr lang="en-US" baseline="0"/>
              <a:t> VALE3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VALE3</c:v>
          </c:tx>
          <c:marker>
            <c:symbol val="none"/>
          </c:marker>
          <c:xVal>
            <c:numRef>
              <c:f>Correlação!$J$2:$J$118</c:f>
              <c:numCache>
                <c:formatCode>mmm\-yy</c:formatCode>
                <c:ptCount val="117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  <c:pt idx="111">
                  <c:v>43556</c:v>
                </c:pt>
                <c:pt idx="112">
                  <c:v>43586</c:v>
                </c:pt>
                <c:pt idx="113">
                  <c:v>43617</c:v>
                </c:pt>
                <c:pt idx="114">
                  <c:v>43647</c:v>
                </c:pt>
                <c:pt idx="115">
                  <c:v>43678</c:v>
                </c:pt>
                <c:pt idx="116">
                  <c:v>43709</c:v>
                </c:pt>
              </c:numCache>
            </c:numRef>
          </c:xVal>
          <c:yVal>
            <c:numRef>
              <c:f>Correlação!$K$2:$K$118</c:f>
              <c:numCache>
                <c:formatCode>General</c:formatCode>
                <c:ptCount val="117"/>
                <c:pt idx="0">
                  <c:v>32.93316136</c:v>
                </c:pt>
                <c:pt idx="1">
                  <c:v>33.970108171</c:v>
                </c:pt>
                <c:pt idx="2">
                  <c:v>38.481500138000001</c:v>
                </c:pt>
                <c:pt idx="3">
                  <c:v>36.008152516000003</c:v>
                </c:pt>
                <c:pt idx="4">
                  <c:v>33.905981652999998</c:v>
                </c:pt>
                <c:pt idx="5">
                  <c:v>29.599921983000002</c:v>
                </c:pt>
                <c:pt idx="6">
                  <c:v>32.922708184999998</c:v>
                </c:pt>
                <c:pt idx="7">
                  <c:v>31.790248397999999</c:v>
                </c:pt>
                <c:pt idx="8">
                  <c:v>35.465656809000002</c:v>
                </c:pt>
                <c:pt idx="9">
                  <c:v>36.726540513000003</c:v>
                </c:pt>
                <c:pt idx="10">
                  <c:v>36.699132646999999</c:v>
                </c:pt>
                <c:pt idx="11">
                  <c:v>37.911930720000001</c:v>
                </c:pt>
                <c:pt idx="12">
                  <c:v>39.320907771999998</c:v>
                </c:pt>
                <c:pt idx="13">
                  <c:v>38.783586327000002</c:v>
                </c:pt>
                <c:pt idx="14">
                  <c:v>36.751409068000001</c:v>
                </c:pt>
                <c:pt idx="15">
                  <c:v>36.105271641000002</c:v>
                </c:pt>
                <c:pt idx="16">
                  <c:v>35.031664413000001</c:v>
                </c:pt>
                <c:pt idx="17">
                  <c:v>34.501832274999998</c:v>
                </c:pt>
                <c:pt idx="18">
                  <c:v>34.982864085000003</c:v>
                </c:pt>
                <c:pt idx="19">
                  <c:v>31.913869465000001</c:v>
                </c:pt>
                <c:pt idx="20">
                  <c:v>30.382288676000002</c:v>
                </c:pt>
                <c:pt idx="21">
                  <c:v>31.878717930000001</c:v>
                </c:pt>
                <c:pt idx="22">
                  <c:v>30.376312098</c:v>
                </c:pt>
                <c:pt idx="23">
                  <c:v>28.771801014000001</c:v>
                </c:pt>
                <c:pt idx="24">
                  <c:v>32.600747917</c:v>
                </c:pt>
                <c:pt idx="25">
                  <c:v>31.762026214999999</c:v>
                </c:pt>
                <c:pt idx="26">
                  <c:v>31.287966122</c:v>
                </c:pt>
                <c:pt idx="27">
                  <c:v>31.851103968</c:v>
                </c:pt>
                <c:pt idx="28">
                  <c:v>28.105234699</c:v>
                </c:pt>
                <c:pt idx="29">
                  <c:v>30.004338081</c:v>
                </c:pt>
                <c:pt idx="30">
                  <c:v>27.776256159999999</c:v>
                </c:pt>
                <c:pt idx="31">
                  <c:v>25.256579626000001</c:v>
                </c:pt>
                <c:pt idx="32">
                  <c:v>27.282788352000001</c:v>
                </c:pt>
                <c:pt idx="33">
                  <c:v>28.900348210000001</c:v>
                </c:pt>
                <c:pt idx="34">
                  <c:v>29.016103944000001</c:v>
                </c:pt>
                <c:pt idx="35">
                  <c:v>32.627682839000002</c:v>
                </c:pt>
                <c:pt idx="36">
                  <c:v>31.068838957000001</c:v>
                </c:pt>
                <c:pt idx="37">
                  <c:v>29.170444922000001</c:v>
                </c:pt>
                <c:pt idx="38">
                  <c:v>26.932500735000001</c:v>
                </c:pt>
                <c:pt idx="39">
                  <c:v>27.137149474000001</c:v>
                </c:pt>
                <c:pt idx="40">
                  <c:v>24.126312452000001</c:v>
                </c:pt>
                <c:pt idx="41">
                  <c:v>23.056672983999999</c:v>
                </c:pt>
                <c:pt idx="42">
                  <c:v>24.577938006</c:v>
                </c:pt>
                <c:pt idx="43">
                  <c:v>27.271844815000001</c:v>
                </c:pt>
                <c:pt idx="44">
                  <c:v>27.303537836</c:v>
                </c:pt>
                <c:pt idx="45">
                  <c:v>29.091739829000002</c:v>
                </c:pt>
                <c:pt idx="46">
                  <c:v>29.189390423999999</c:v>
                </c:pt>
                <c:pt idx="47">
                  <c:v>29.059189630999999</c:v>
                </c:pt>
                <c:pt idx="48">
                  <c:v>26.894601435999999</c:v>
                </c:pt>
                <c:pt idx="49">
                  <c:v>26.853913687999999</c:v>
                </c:pt>
                <c:pt idx="50">
                  <c:v>25.568180851000001</c:v>
                </c:pt>
                <c:pt idx="51">
                  <c:v>24.596637204</c:v>
                </c:pt>
                <c:pt idx="52">
                  <c:v>23.760016890999999</c:v>
                </c:pt>
                <c:pt idx="53">
                  <c:v>24.462777954</c:v>
                </c:pt>
                <c:pt idx="54">
                  <c:v>27.231991189999999</c:v>
                </c:pt>
                <c:pt idx="55">
                  <c:v>24.362383516000001</c:v>
                </c:pt>
                <c:pt idx="56">
                  <c:v>22.463255405999998</c:v>
                </c:pt>
                <c:pt idx="57">
                  <c:v>21.700857637999999</c:v>
                </c:pt>
                <c:pt idx="58">
                  <c:v>20.225199318000001</c:v>
                </c:pt>
                <c:pt idx="59">
                  <c:v>19.018631633999998</c:v>
                </c:pt>
                <c:pt idx="60">
                  <c:v>16.154118425</c:v>
                </c:pt>
                <c:pt idx="61">
                  <c:v>18.445728991999999</c:v>
                </c:pt>
                <c:pt idx="62">
                  <c:v>15.572535439999999</c:v>
                </c:pt>
                <c:pt idx="63">
                  <c:v>20.312897518</c:v>
                </c:pt>
                <c:pt idx="64">
                  <c:v>17.981174182</c:v>
                </c:pt>
                <c:pt idx="65">
                  <c:v>16.402776847999998</c:v>
                </c:pt>
                <c:pt idx="66">
                  <c:v>16.026113847000001</c:v>
                </c:pt>
                <c:pt idx="67">
                  <c:v>16.070954681</c:v>
                </c:pt>
                <c:pt idx="68">
                  <c:v>14.869220346000001</c:v>
                </c:pt>
                <c:pt idx="69">
                  <c:v>15.607069787</c:v>
                </c:pt>
                <c:pt idx="70">
                  <c:v>12.048365129</c:v>
                </c:pt>
                <c:pt idx="71">
                  <c:v>11.920288354</c:v>
                </c:pt>
                <c:pt idx="72">
                  <c:v>8.8921874758000001</c:v>
                </c:pt>
                <c:pt idx="73">
                  <c:v>10.804190749</c:v>
                </c:pt>
                <c:pt idx="74">
                  <c:v>13.859736652</c:v>
                </c:pt>
                <c:pt idx="75">
                  <c:v>18.013083476999999</c:v>
                </c:pt>
                <c:pt idx="76">
                  <c:v>13.008940936</c:v>
                </c:pt>
                <c:pt idx="77">
                  <c:v>14.884350846</c:v>
                </c:pt>
                <c:pt idx="78">
                  <c:v>16.924430895</c:v>
                </c:pt>
                <c:pt idx="79">
                  <c:v>15.497289694999999</c:v>
                </c:pt>
                <c:pt idx="80">
                  <c:v>16.293195364999999</c:v>
                </c:pt>
                <c:pt idx="81">
                  <c:v>20.199536982000001</c:v>
                </c:pt>
                <c:pt idx="82">
                  <c:v>25.670244915000001</c:v>
                </c:pt>
                <c:pt idx="83">
                  <c:v>23.630968792000001</c:v>
                </c:pt>
                <c:pt idx="84">
                  <c:v>29.612327715999999</c:v>
                </c:pt>
                <c:pt idx="85">
                  <c:v>30.109240611000001</c:v>
                </c:pt>
                <c:pt idx="86">
                  <c:v>27.413028050000001</c:v>
                </c:pt>
                <c:pt idx="87">
                  <c:v>26.121453122999998</c:v>
                </c:pt>
                <c:pt idx="88">
                  <c:v>25.83618061</c:v>
                </c:pt>
                <c:pt idx="89">
                  <c:v>27.57634294</c:v>
                </c:pt>
                <c:pt idx="90">
                  <c:v>29.763432208000001</c:v>
                </c:pt>
                <c:pt idx="91">
                  <c:v>33.357865873999998</c:v>
                </c:pt>
                <c:pt idx="92">
                  <c:v>30.305449982999999</c:v>
                </c:pt>
                <c:pt idx="93">
                  <c:v>30.524158910000001</c:v>
                </c:pt>
                <c:pt idx="94">
                  <c:v>33.414920377000001</c:v>
                </c:pt>
                <c:pt idx="95">
                  <c:v>38.692518428</c:v>
                </c:pt>
                <c:pt idx="96">
                  <c:v>39.836187006000003</c:v>
                </c:pt>
                <c:pt idx="97">
                  <c:v>43.296024719000002</c:v>
                </c:pt>
                <c:pt idx="98">
                  <c:v>41.027447752</c:v>
                </c:pt>
                <c:pt idx="99">
                  <c:v>47.306464867999999</c:v>
                </c:pt>
                <c:pt idx="100">
                  <c:v>49.211553653000003</c:v>
                </c:pt>
                <c:pt idx="101">
                  <c:v>48.200690215999998</c:v>
                </c:pt>
                <c:pt idx="102">
                  <c:v>53.303606602999999</c:v>
                </c:pt>
                <c:pt idx="103">
                  <c:v>53.62</c:v>
                </c:pt>
                <c:pt idx="104">
                  <c:v>59.82</c:v>
                </c:pt>
                <c:pt idx="105">
                  <c:v>56.71</c:v>
                </c:pt>
                <c:pt idx="106">
                  <c:v>52.8</c:v>
                </c:pt>
                <c:pt idx="107">
                  <c:v>51</c:v>
                </c:pt>
                <c:pt idx="108">
                  <c:v>45.5</c:v>
                </c:pt>
                <c:pt idx="109">
                  <c:v>47.1</c:v>
                </c:pt>
                <c:pt idx="110">
                  <c:v>50.93</c:v>
                </c:pt>
                <c:pt idx="111">
                  <c:v>50.1</c:v>
                </c:pt>
                <c:pt idx="112">
                  <c:v>49</c:v>
                </c:pt>
                <c:pt idx="113">
                  <c:v>51.82</c:v>
                </c:pt>
                <c:pt idx="114">
                  <c:v>49.81</c:v>
                </c:pt>
                <c:pt idx="115">
                  <c:v>45.57</c:v>
                </c:pt>
                <c:pt idx="116">
                  <c:v>48.4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EA-D44A-8BA5-512DD760E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8778456"/>
        <c:axId val="-2025599528"/>
      </c:scatterChart>
      <c:scatterChart>
        <c:scatterStyle val="lineMarker"/>
        <c:varyColors val="0"/>
        <c:ser>
          <c:idx val="1"/>
          <c:order val="1"/>
          <c:tx>
            <c:v>PETR4</c:v>
          </c:tx>
          <c:marker>
            <c:symbol val="none"/>
          </c:marker>
          <c:xVal>
            <c:numRef>
              <c:f>Correlação!$G$2:$G$118</c:f>
              <c:numCache>
                <c:formatCode>mmm\-yy</c:formatCode>
                <c:ptCount val="117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  <c:pt idx="111">
                  <c:v>43556</c:v>
                </c:pt>
                <c:pt idx="112">
                  <c:v>43586</c:v>
                </c:pt>
                <c:pt idx="113">
                  <c:v>43617</c:v>
                </c:pt>
                <c:pt idx="114">
                  <c:v>43647</c:v>
                </c:pt>
                <c:pt idx="115">
                  <c:v>43678</c:v>
                </c:pt>
                <c:pt idx="116">
                  <c:v>43709</c:v>
                </c:pt>
              </c:numCache>
            </c:numRef>
          </c:xVal>
          <c:yVal>
            <c:numRef>
              <c:f>Correlação!$H$2:$H$118</c:f>
              <c:numCache>
                <c:formatCode>General</c:formatCode>
                <c:ptCount val="117"/>
                <c:pt idx="0">
                  <c:v>26.594684306000001</c:v>
                </c:pt>
                <c:pt idx="1">
                  <c:v>26.937138537999999</c:v>
                </c:pt>
                <c:pt idx="2">
                  <c:v>27.544216494</c:v>
                </c:pt>
                <c:pt idx="3">
                  <c:v>25.720818743999999</c:v>
                </c:pt>
                <c:pt idx="4">
                  <c:v>23.381021126</c:v>
                </c:pt>
                <c:pt idx="5">
                  <c:v>21.216696873</c:v>
                </c:pt>
                <c:pt idx="6">
                  <c:v>21.998697240999999</c:v>
                </c:pt>
                <c:pt idx="7">
                  <c:v>20.733672697999999</c:v>
                </c:pt>
                <c:pt idx="8">
                  <c:v>21.712276589999998</c:v>
                </c:pt>
                <c:pt idx="9">
                  <c:v>20.566593985000001</c:v>
                </c:pt>
                <c:pt idx="10">
                  <c:v>19.668067703999998</c:v>
                </c:pt>
                <c:pt idx="11">
                  <c:v>21.998364413000001</c:v>
                </c:pt>
                <c:pt idx="12">
                  <c:v>21.837145179</c:v>
                </c:pt>
                <c:pt idx="13">
                  <c:v>23.038228469</c:v>
                </c:pt>
                <c:pt idx="14">
                  <c:v>23.107252845000001</c:v>
                </c:pt>
                <c:pt idx="15">
                  <c:v>20.850461802000002</c:v>
                </c:pt>
                <c:pt idx="16">
                  <c:v>19.785420174999999</c:v>
                </c:pt>
                <c:pt idx="17">
                  <c:v>19.481534519</c:v>
                </c:pt>
                <c:pt idx="18">
                  <c:v>19.300845750000001</c:v>
                </c:pt>
                <c:pt idx="19">
                  <c:v>17.232046234999999</c:v>
                </c:pt>
                <c:pt idx="20">
                  <c:v>15.823657839999999</c:v>
                </c:pt>
                <c:pt idx="21">
                  <c:v>17.662847391</c:v>
                </c:pt>
                <c:pt idx="22">
                  <c:v>18.43552691</c:v>
                </c:pt>
                <c:pt idx="23">
                  <c:v>17.967323052000001</c:v>
                </c:pt>
                <c:pt idx="24">
                  <c:v>20.733270507</c:v>
                </c:pt>
                <c:pt idx="25">
                  <c:v>20.513870819000001</c:v>
                </c:pt>
                <c:pt idx="26">
                  <c:v>19.802891073000001</c:v>
                </c:pt>
                <c:pt idx="27">
                  <c:v>18.055826592999999</c:v>
                </c:pt>
                <c:pt idx="28">
                  <c:v>16.391816098</c:v>
                </c:pt>
                <c:pt idx="29">
                  <c:v>15.637775419</c:v>
                </c:pt>
                <c:pt idx="30">
                  <c:v>16.708855927999998</c:v>
                </c:pt>
                <c:pt idx="31">
                  <c:v>17.779936436</c:v>
                </c:pt>
                <c:pt idx="32">
                  <c:v>19.168056775</c:v>
                </c:pt>
                <c:pt idx="33">
                  <c:v>17.822779657000002</c:v>
                </c:pt>
                <c:pt idx="34">
                  <c:v>15.989089826000001</c:v>
                </c:pt>
                <c:pt idx="35">
                  <c:v>16.725993215999999</c:v>
                </c:pt>
                <c:pt idx="36">
                  <c:v>15.49210847</c:v>
                </c:pt>
                <c:pt idx="37">
                  <c:v>14.232517793</c:v>
                </c:pt>
                <c:pt idx="38">
                  <c:v>15.72346186</c:v>
                </c:pt>
                <c:pt idx="39">
                  <c:v>17.897848693</c:v>
                </c:pt>
                <c:pt idx="40">
                  <c:v>17.862213354000001</c:v>
                </c:pt>
                <c:pt idx="41">
                  <c:v>14.414494367</c:v>
                </c:pt>
                <c:pt idx="42">
                  <c:v>14.512491548</c:v>
                </c:pt>
                <c:pt idx="43">
                  <c:v>14.966842112</c:v>
                </c:pt>
                <c:pt idx="44">
                  <c:v>16.356620309</c:v>
                </c:pt>
                <c:pt idx="45">
                  <c:v>18.200749069</c:v>
                </c:pt>
                <c:pt idx="46">
                  <c:v>17.033691737000002</c:v>
                </c:pt>
                <c:pt idx="47">
                  <c:v>15.21628948</c:v>
                </c:pt>
                <c:pt idx="48">
                  <c:v>13.095986848000001</c:v>
                </c:pt>
                <c:pt idx="49">
                  <c:v>12.107106207999999</c:v>
                </c:pt>
                <c:pt idx="50">
                  <c:v>14.058140984</c:v>
                </c:pt>
                <c:pt idx="51">
                  <c:v>15.701971176000001</c:v>
                </c:pt>
                <c:pt idx="52">
                  <c:v>15.815684908</c:v>
                </c:pt>
                <c:pt idx="53">
                  <c:v>16.384253568999998</c:v>
                </c:pt>
                <c:pt idx="54">
                  <c:v>18.099435696</c:v>
                </c:pt>
                <c:pt idx="55">
                  <c:v>22.126797041</c:v>
                </c:pt>
                <c:pt idx="56">
                  <c:v>17.142345117000001</c:v>
                </c:pt>
                <c:pt idx="57">
                  <c:v>14.479548555999999</c:v>
                </c:pt>
                <c:pt idx="58">
                  <c:v>12.129464758999999</c:v>
                </c:pt>
                <c:pt idx="59">
                  <c:v>9.4950966318999992</c:v>
                </c:pt>
                <c:pt idx="60">
                  <c:v>7.7514860727999997</c:v>
                </c:pt>
                <c:pt idx="61">
                  <c:v>9.0686701364999998</c:v>
                </c:pt>
                <c:pt idx="62">
                  <c:v>9.2202884459999996</c:v>
                </c:pt>
                <c:pt idx="63">
                  <c:v>12.366368367</c:v>
                </c:pt>
                <c:pt idx="64">
                  <c:v>11.684085975</c:v>
                </c:pt>
                <c:pt idx="65">
                  <c:v>12.044179460000001</c:v>
                </c:pt>
                <c:pt idx="66">
                  <c:v>9.9499515604000006</c:v>
                </c:pt>
                <c:pt idx="67">
                  <c:v>8.7085766513999996</c:v>
                </c:pt>
                <c:pt idx="68">
                  <c:v>6.8607285044999999</c:v>
                </c:pt>
                <c:pt idx="69">
                  <c:v>7.3061072885999998</c:v>
                </c:pt>
                <c:pt idx="70">
                  <c:v>7.2682027112999998</c:v>
                </c:pt>
                <c:pt idx="71">
                  <c:v>6.3490167099999999</c:v>
                </c:pt>
                <c:pt idx="72">
                  <c:v>4.5864538620999999</c:v>
                </c:pt>
                <c:pt idx="73">
                  <c:v>4.8707381924000002</c:v>
                </c:pt>
                <c:pt idx="74">
                  <c:v>7.9125805266000002</c:v>
                </c:pt>
                <c:pt idx="75">
                  <c:v>9.6940956631000006</c:v>
                </c:pt>
                <c:pt idx="76">
                  <c:v>7.6188200519000002</c:v>
                </c:pt>
                <c:pt idx="77">
                  <c:v>8.9265279713000005</c:v>
                </c:pt>
                <c:pt idx="78">
                  <c:v>11.248183335</c:v>
                </c:pt>
                <c:pt idx="79">
                  <c:v>12.176845481000001</c:v>
                </c:pt>
                <c:pt idx="80">
                  <c:v>12.859127873</c:v>
                </c:pt>
                <c:pt idx="81">
                  <c:v>16.763299343</c:v>
                </c:pt>
                <c:pt idx="82">
                  <c:v>15.161830949000001</c:v>
                </c:pt>
                <c:pt idx="83">
                  <c:v>14.091026638000001</c:v>
                </c:pt>
                <c:pt idx="84">
                  <c:v>14.233168803</c:v>
                </c:pt>
                <c:pt idx="85">
                  <c:v>14.384787113</c:v>
                </c:pt>
                <c:pt idx="86">
                  <c:v>13.730933153000001</c:v>
                </c:pt>
                <c:pt idx="87">
                  <c:v>13.238173647</c:v>
                </c:pt>
                <c:pt idx="88">
                  <c:v>12.281083067999999</c:v>
                </c:pt>
                <c:pt idx="89">
                  <c:v>11.721990551999999</c:v>
                </c:pt>
                <c:pt idx="90">
                  <c:v>12.593795832</c:v>
                </c:pt>
                <c:pt idx="91">
                  <c:v>12.934937028</c:v>
                </c:pt>
                <c:pt idx="92">
                  <c:v>14.498500845000001</c:v>
                </c:pt>
                <c:pt idx="93">
                  <c:v>15.891494063</c:v>
                </c:pt>
                <c:pt idx="94">
                  <c:v>14.574309999</c:v>
                </c:pt>
                <c:pt idx="95">
                  <c:v>15.256592392</c:v>
                </c:pt>
                <c:pt idx="96">
                  <c:v>18.668004356000001</c:v>
                </c:pt>
                <c:pt idx="97">
                  <c:v>20.335805761</c:v>
                </c:pt>
                <c:pt idx="98">
                  <c:v>20.288425039</c:v>
                </c:pt>
                <c:pt idx="99">
                  <c:v>21.766703556</c:v>
                </c:pt>
                <c:pt idx="100">
                  <c:v>18.021693407000001</c:v>
                </c:pt>
                <c:pt idx="101">
                  <c:v>16.32207111</c:v>
                </c:pt>
                <c:pt idx="102">
                  <c:v>18.724330557999998</c:v>
                </c:pt>
                <c:pt idx="103">
                  <c:v>18.333297873999999</c:v>
                </c:pt>
                <c:pt idx="104">
                  <c:v>20.075246738000001</c:v>
                </c:pt>
                <c:pt idx="105">
                  <c:v>26.291053338000001</c:v>
                </c:pt>
                <c:pt idx="106">
                  <c:v>24.331651804</c:v>
                </c:pt>
                <c:pt idx="107">
                  <c:v>22.402550191</c:v>
                </c:pt>
                <c:pt idx="108">
                  <c:v>25.267073804999999</c:v>
                </c:pt>
                <c:pt idx="109">
                  <c:v>26.728968613999999</c:v>
                </c:pt>
                <c:pt idx="110">
                  <c:v>27.716735377999999</c:v>
                </c:pt>
                <c:pt idx="111">
                  <c:v>26.797073455</c:v>
                </c:pt>
                <c:pt idx="112">
                  <c:v>25.350779726999999</c:v>
                </c:pt>
                <c:pt idx="113">
                  <c:v>27.196276803</c:v>
                </c:pt>
                <c:pt idx="114">
                  <c:v>25.876647172999999</c:v>
                </c:pt>
                <c:pt idx="115">
                  <c:v>25.5</c:v>
                </c:pt>
                <c:pt idx="116">
                  <c:v>27.22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EA-D44A-8BA5-512DD760E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5593128"/>
        <c:axId val="-2025596488"/>
      </c:scatterChart>
      <c:valAx>
        <c:axId val="-202877845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crossAx val="-2025599528"/>
        <c:crosses val="autoZero"/>
        <c:crossBetween val="midCat"/>
      </c:valAx>
      <c:valAx>
        <c:axId val="-20255995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28778456"/>
        <c:crosses val="autoZero"/>
        <c:crossBetween val="midCat"/>
      </c:valAx>
      <c:valAx>
        <c:axId val="-20255964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025593128"/>
        <c:crosses val="max"/>
        <c:crossBetween val="midCat"/>
      </c:valAx>
      <c:valAx>
        <c:axId val="-202559312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20255964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Hipérbole de Markowitz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Markowitz!$E$12:$E$22</c:f>
              <c:numCache>
                <c:formatCode>0.00%</c:formatCode>
                <c:ptCount val="11"/>
                <c:pt idx="0">
                  <c:v>4.9986198095074222E-2</c:v>
                </c:pt>
                <c:pt idx="1">
                  <c:v>3.8987694853633008E-2</c:v>
                </c:pt>
                <c:pt idx="2">
                  <c:v>3.1991036244548264E-2</c:v>
                </c:pt>
                <c:pt idx="3">
                  <c:v>3.1761268079218745E-2</c:v>
                </c:pt>
                <c:pt idx="4">
                  <c:v>3.8419989588754436E-2</c:v>
                </c:pt>
                <c:pt idx="5">
                  <c:v>4.9248134482434938E-2</c:v>
                </c:pt>
                <c:pt idx="6">
                  <c:v>6.2101751988168544E-2</c:v>
                </c:pt>
                <c:pt idx="7">
                  <c:v>7.5959477025582478E-2</c:v>
                </c:pt>
                <c:pt idx="8">
                  <c:v>9.036051350009025E-2</c:v>
                </c:pt>
                <c:pt idx="9">
                  <c:v>0.10508172224511735</c:v>
                </c:pt>
                <c:pt idx="10">
                  <c:v>0.12000533321482003</c:v>
                </c:pt>
              </c:numCache>
            </c:numRef>
          </c:xVal>
          <c:yVal>
            <c:numRef>
              <c:f>Markowitz!$D$12:$D$22</c:f>
              <c:numCache>
                <c:formatCode>0.00%</c:formatCode>
                <c:ptCount val="11"/>
                <c:pt idx="0">
                  <c:v>7.9999999999999988E-2</c:v>
                </c:pt>
                <c:pt idx="1">
                  <c:v>9.7000000000000003E-2</c:v>
                </c:pt>
                <c:pt idx="2">
                  <c:v>0.11399999999999999</c:v>
                </c:pt>
                <c:pt idx="3">
                  <c:v>0.13099999999999998</c:v>
                </c:pt>
                <c:pt idx="4">
                  <c:v>0.14799999999999999</c:v>
                </c:pt>
                <c:pt idx="5">
                  <c:v>0.16499999999999998</c:v>
                </c:pt>
                <c:pt idx="6">
                  <c:v>0.182</c:v>
                </c:pt>
                <c:pt idx="7">
                  <c:v>0.19899999999999998</c:v>
                </c:pt>
                <c:pt idx="8">
                  <c:v>0.216</c:v>
                </c:pt>
                <c:pt idx="9">
                  <c:v>0.23300000000000001</c:v>
                </c:pt>
                <c:pt idx="10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D0-D449-9BC7-F13CE62C8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001120"/>
        <c:axId val="647002352"/>
      </c:scatterChart>
      <c:valAx>
        <c:axId val="64700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002352"/>
        <c:crosses val="autoZero"/>
        <c:crossBetween val="midCat"/>
      </c:valAx>
      <c:valAx>
        <c:axId val="6470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00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Idade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Sheet1!$B$3:$B$19</c:f>
              <c:numCache>
                <c:formatCode>General</c:formatCode>
                <c:ptCount val="1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12</c:v>
                </c:pt>
                <c:pt idx="14">
                  <c:v>13</c:v>
                </c:pt>
                <c:pt idx="15">
                  <c:v>13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2-473F-B5FC-050B46D89283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Serie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7</c:v>
                </c:pt>
                <c:pt idx="15">
                  <c:v>7</c:v>
                </c:pt>
                <c:pt idx="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2-473F-B5FC-050B46D89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567056"/>
        <c:axId val="988563448"/>
      </c:lineChart>
      <c:catAx>
        <c:axId val="988567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563448"/>
        <c:crosses val="autoZero"/>
        <c:auto val="1"/>
        <c:lblAlgn val="ctr"/>
        <c:lblOffset val="100"/>
        <c:noMultiLvlLbl val="0"/>
      </c:catAx>
      <c:valAx>
        <c:axId val="98856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5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Sheet1!$L$3:$L$19</c:f>
              <c:numCache>
                <c:formatCode>General</c:formatCode>
                <c:ptCount val="17"/>
                <c:pt idx="0">
                  <c:v>0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12</c:v>
                </c:pt>
                <c:pt idx="14">
                  <c:v>13</c:v>
                </c:pt>
                <c:pt idx="15">
                  <c:v>13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2D-4ACC-A1C7-E3D85C6D86AB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Sheet1!$M$3:$M$19</c:f>
              <c:numCache>
                <c:formatCode>General</c:formatCode>
                <c:ptCount val="17"/>
                <c:pt idx="0">
                  <c:v>0</c:v>
                </c:pt>
                <c:pt idx="1">
                  <c:v>7.3075640907640231</c:v>
                </c:pt>
                <c:pt idx="2">
                  <c:v>8.3125194661674833</c:v>
                </c:pt>
                <c:pt idx="3">
                  <c:v>3.4067436391986696</c:v>
                </c:pt>
                <c:pt idx="4">
                  <c:v>14.561977922218547</c:v>
                </c:pt>
                <c:pt idx="5">
                  <c:v>16.812150987223657</c:v>
                </c:pt>
                <c:pt idx="6">
                  <c:v>8.7239521050752487</c:v>
                </c:pt>
                <c:pt idx="7">
                  <c:v>8.6797001898435315</c:v>
                </c:pt>
                <c:pt idx="8">
                  <c:v>2.6703035616510062</c:v>
                </c:pt>
                <c:pt idx="9">
                  <c:v>12.807230123325521</c:v>
                </c:pt>
                <c:pt idx="10">
                  <c:v>12.062013945525173</c:v>
                </c:pt>
                <c:pt idx="11">
                  <c:v>10.33757466197943</c:v>
                </c:pt>
                <c:pt idx="12">
                  <c:v>15.717903214768402</c:v>
                </c:pt>
                <c:pt idx="13">
                  <c:v>9.0775103755359652</c:v>
                </c:pt>
                <c:pt idx="14">
                  <c:v>7.014613645987299</c:v>
                </c:pt>
                <c:pt idx="15">
                  <c:v>3.0893925090476619</c:v>
                </c:pt>
                <c:pt idx="16">
                  <c:v>5.0680848607766897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2D-4ACC-A1C7-E3D85C6D8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9517280"/>
        <c:axId val="939517936"/>
      </c:lineChart>
      <c:catAx>
        <c:axId val="939517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517936"/>
        <c:crosses val="autoZero"/>
        <c:auto val="1"/>
        <c:lblAlgn val="ctr"/>
        <c:lblOffset val="100"/>
        <c:noMultiLvlLbl val="0"/>
      </c:catAx>
      <c:valAx>
        <c:axId val="93951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51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Sheet2!$G$5:$G$15</c:f>
              <c:numCache>
                <c:formatCode>General</c:formatCode>
                <c:ptCount val="11"/>
                <c:pt idx="0">
                  <c:v>1.0999999999999943</c:v>
                </c:pt>
                <c:pt idx="1">
                  <c:v>-1.1299999999999955</c:v>
                </c:pt>
                <c:pt idx="2">
                  <c:v>-1.8000000000000043</c:v>
                </c:pt>
                <c:pt idx="3">
                  <c:v>-0.17999999999999972</c:v>
                </c:pt>
                <c:pt idx="4">
                  <c:v>-2.7199999999999989</c:v>
                </c:pt>
                <c:pt idx="5">
                  <c:v>6.4200000000000017</c:v>
                </c:pt>
                <c:pt idx="6">
                  <c:v>0.21000000000000085</c:v>
                </c:pt>
                <c:pt idx="7">
                  <c:v>-4.5300000000000011</c:v>
                </c:pt>
                <c:pt idx="8">
                  <c:v>0.61999999999999744</c:v>
                </c:pt>
                <c:pt idx="9">
                  <c:v>-2.8699999999999974</c:v>
                </c:pt>
                <c:pt idx="10">
                  <c:v>-1.2100000000000009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B-4CDA-A931-F37EE1749AA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Sheet2!$H$5:$H$15</c:f>
              <c:numCache>
                <c:formatCode>General</c:formatCode>
                <c:ptCount val="11"/>
                <c:pt idx="0">
                  <c:v>11.409999999999997</c:v>
                </c:pt>
                <c:pt idx="1">
                  <c:v>3.3199999999999932</c:v>
                </c:pt>
                <c:pt idx="2">
                  <c:v>-12.309999999999988</c:v>
                </c:pt>
                <c:pt idx="3">
                  <c:v>2.9199999999999875</c:v>
                </c:pt>
                <c:pt idx="4">
                  <c:v>-9.6499999999999915</c:v>
                </c:pt>
                <c:pt idx="5">
                  <c:v>-6.8100000000000023</c:v>
                </c:pt>
                <c:pt idx="6">
                  <c:v>-5.25</c:v>
                </c:pt>
                <c:pt idx="7">
                  <c:v>3.8400000000000034</c:v>
                </c:pt>
                <c:pt idx="8">
                  <c:v>-1.210000000000008</c:v>
                </c:pt>
                <c:pt idx="9">
                  <c:v>18.579999999999998</c:v>
                </c:pt>
                <c:pt idx="10">
                  <c:v>2.2600000000000051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1B-4CDA-A931-F37EE1749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387488"/>
        <c:axId val="982383880"/>
      </c:lineChart>
      <c:catAx>
        <c:axId val="982387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383880"/>
        <c:crosses val="autoZero"/>
        <c:auto val="1"/>
        <c:lblAlgn val="ctr"/>
        <c:lblOffset val="100"/>
        <c:noMultiLvlLbl val="0"/>
      </c:catAx>
      <c:valAx>
        <c:axId val="98238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38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Sheet2!$D$4:$D$15</c:f>
              <c:numCache>
                <c:formatCode>_-[$R$-416]\ * #,##0.00_-;\-[$R$-416]\ * #,##0.00_-;_-[$R$-416]\ * "-"??_-;_-@_-</c:formatCode>
                <c:ptCount val="12"/>
                <c:pt idx="0">
                  <c:v>35.270000000000003</c:v>
                </c:pt>
                <c:pt idx="1">
                  <c:v>36.369999999999997</c:v>
                </c:pt>
                <c:pt idx="2">
                  <c:v>35.24</c:v>
                </c:pt>
                <c:pt idx="3">
                  <c:v>33.44</c:v>
                </c:pt>
                <c:pt idx="4">
                  <c:v>33.26</c:v>
                </c:pt>
                <c:pt idx="5">
                  <c:v>30.54</c:v>
                </c:pt>
                <c:pt idx="6">
                  <c:v>36.96</c:v>
                </c:pt>
                <c:pt idx="7">
                  <c:v>37.17</c:v>
                </c:pt>
                <c:pt idx="8">
                  <c:v>32.64</c:v>
                </c:pt>
                <c:pt idx="9">
                  <c:v>33.26</c:v>
                </c:pt>
                <c:pt idx="10">
                  <c:v>30.39</c:v>
                </c:pt>
                <c:pt idx="11">
                  <c:v>29.18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A-42C4-B234-E23AC04AEBD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Sheet2!$E$4:$E$15</c:f>
              <c:numCache>
                <c:formatCode>_-[$R$-416]\ * #,##0.00_-;\-[$R$-416]\ * #,##0.00_-;_-[$R$-416]\ * "-"??_-;_-@_-</c:formatCode>
                <c:ptCount val="12"/>
                <c:pt idx="0">
                  <c:v>80.87</c:v>
                </c:pt>
                <c:pt idx="1">
                  <c:v>92.28</c:v>
                </c:pt>
                <c:pt idx="2">
                  <c:v>95.6</c:v>
                </c:pt>
                <c:pt idx="3">
                  <c:v>83.29</c:v>
                </c:pt>
                <c:pt idx="4">
                  <c:v>86.21</c:v>
                </c:pt>
                <c:pt idx="5">
                  <c:v>76.56</c:v>
                </c:pt>
                <c:pt idx="6">
                  <c:v>69.75</c:v>
                </c:pt>
                <c:pt idx="7">
                  <c:v>64.5</c:v>
                </c:pt>
                <c:pt idx="8">
                  <c:v>68.34</c:v>
                </c:pt>
                <c:pt idx="9">
                  <c:v>67.13</c:v>
                </c:pt>
                <c:pt idx="10">
                  <c:v>85.71</c:v>
                </c:pt>
                <c:pt idx="11">
                  <c:v>87.97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A-42C4-B234-E23AC04AE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962432"/>
        <c:axId val="1084962760"/>
      </c:lineChart>
      <c:catAx>
        <c:axId val="1084962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962760"/>
        <c:crosses val="autoZero"/>
        <c:auto val="1"/>
        <c:lblAlgn val="ctr"/>
        <c:lblOffset val="100"/>
        <c:noMultiLvlLbl val="0"/>
      </c:catAx>
      <c:valAx>
        <c:axId val="108496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96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8" Type="http://schemas.openxmlformats.org/officeDocument/2006/relationships/customXml" Target="../ink/ink16.xml"/><Relationship Id="rId26" Type="http://schemas.openxmlformats.org/officeDocument/2006/relationships/customXml" Target="../ink/ink21.xml"/><Relationship Id="rId39" Type="http://schemas.openxmlformats.org/officeDocument/2006/relationships/chart" Target="../charts/chart3.xml"/><Relationship Id="rId13" Type="http://schemas.openxmlformats.org/officeDocument/2006/relationships/image" Target="../media/image13.png"/><Relationship Id="rId21" Type="http://schemas.openxmlformats.org/officeDocument/2006/relationships/image" Target="../media/image17.png"/><Relationship Id="rId34" Type="http://schemas.openxmlformats.org/officeDocument/2006/relationships/image" Target="../media/image22.png"/><Relationship Id="rId42" Type="http://schemas.openxmlformats.org/officeDocument/2006/relationships/customXml" Target="../ink/ink29.xml"/><Relationship Id="rId47" Type="http://schemas.openxmlformats.org/officeDocument/2006/relationships/image" Target="../media/image27.png"/><Relationship Id="rId50" Type="http://schemas.openxmlformats.org/officeDocument/2006/relationships/customXml" Target="../ink/ink33.xml"/><Relationship Id="rId55" Type="http://schemas.openxmlformats.org/officeDocument/2006/relationships/image" Target="../media/image31.png"/><Relationship Id="rId7" Type="http://schemas.openxmlformats.org/officeDocument/2006/relationships/image" Target="../media/image10.png"/><Relationship Id="rId12" Type="http://schemas.openxmlformats.org/officeDocument/2006/relationships/customXml" Target="../ink/ink14.xml"/><Relationship Id="rId17" Type="http://schemas.openxmlformats.org/officeDocument/2006/relationships/image" Target="../media/image15.png"/><Relationship Id="rId25" Type="http://schemas.openxmlformats.org/officeDocument/2006/relationships/customXml" Target="../ink/ink20.xml"/><Relationship Id="rId33" Type="http://schemas.openxmlformats.org/officeDocument/2006/relationships/customXml" Target="../ink/ink25.xml"/><Relationship Id="rId38" Type="http://schemas.openxmlformats.org/officeDocument/2006/relationships/image" Target="../media/image24.png"/><Relationship Id="rId46" Type="http://schemas.openxmlformats.org/officeDocument/2006/relationships/customXml" Target="../ink/ink31.xml"/><Relationship Id="rId59" Type="http://schemas.openxmlformats.org/officeDocument/2006/relationships/image" Target="../media/image33.png"/><Relationship Id="rId16" Type="http://schemas.openxmlformats.org/officeDocument/2006/relationships/customXml" Target="../ink/ink15.xml"/><Relationship Id="rId20" Type="http://schemas.openxmlformats.org/officeDocument/2006/relationships/customXml" Target="../ink/ink17.xml"/><Relationship Id="rId29" Type="http://schemas.openxmlformats.org/officeDocument/2006/relationships/customXml" Target="../ink/ink23.xml"/><Relationship Id="rId41" Type="http://schemas.openxmlformats.org/officeDocument/2006/relationships/customXml" Target="../ink/ink28.xml"/><Relationship Id="rId54" Type="http://schemas.openxmlformats.org/officeDocument/2006/relationships/customXml" Target="../ink/ink35.xml"/><Relationship Id="rId1" Type="http://schemas.openxmlformats.org/officeDocument/2006/relationships/customXml" Target="../ink/ink9.xml"/><Relationship Id="rId6" Type="http://schemas.openxmlformats.org/officeDocument/2006/relationships/customXml" Target="../ink/ink11.xml"/><Relationship Id="rId11" Type="http://schemas.openxmlformats.org/officeDocument/2006/relationships/image" Target="../media/image12.png"/><Relationship Id="rId24" Type="http://schemas.openxmlformats.org/officeDocument/2006/relationships/customXml" Target="../ink/ink19.xml"/><Relationship Id="rId32" Type="http://schemas.openxmlformats.org/officeDocument/2006/relationships/image" Target="../media/image21.png"/><Relationship Id="rId40" Type="http://schemas.openxmlformats.org/officeDocument/2006/relationships/customXml" Target="../ink/ink27.xml"/><Relationship Id="rId45" Type="http://schemas.openxmlformats.org/officeDocument/2006/relationships/image" Target="../media/image26.png"/><Relationship Id="rId53" Type="http://schemas.openxmlformats.org/officeDocument/2006/relationships/image" Target="../media/image30.png"/><Relationship Id="rId58" Type="http://schemas.openxmlformats.org/officeDocument/2006/relationships/customXml" Target="../ink/ink37.xml"/><Relationship Id="rId5" Type="http://schemas.openxmlformats.org/officeDocument/2006/relationships/image" Target="../media/image9.png"/><Relationship Id="rId15" Type="http://schemas.openxmlformats.org/officeDocument/2006/relationships/image" Target="../media/image14.png"/><Relationship Id="rId23" Type="http://schemas.openxmlformats.org/officeDocument/2006/relationships/image" Target="../media/image18.png"/><Relationship Id="rId28" Type="http://schemas.openxmlformats.org/officeDocument/2006/relationships/image" Target="../media/image19.png"/><Relationship Id="rId36" Type="http://schemas.openxmlformats.org/officeDocument/2006/relationships/image" Target="../media/image23.png"/><Relationship Id="rId49" Type="http://schemas.openxmlformats.org/officeDocument/2006/relationships/image" Target="../media/image28.png"/><Relationship Id="rId57" Type="http://schemas.openxmlformats.org/officeDocument/2006/relationships/image" Target="../media/image32.png"/><Relationship Id="rId10" Type="http://schemas.openxmlformats.org/officeDocument/2006/relationships/customXml" Target="../ink/ink13.xml"/><Relationship Id="rId19" Type="http://schemas.openxmlformats.org/officeDocument/2006/relationships/image" Target="../media/image16.png"/><Relationship Id="rId31" Type="http://schemas.openxmlformats.org/officeDocument/2006/relationships/customXml" Target="../ink/ink24.xml"/><Relationship Id="rId44" Type="http://schemas.openxmlformats.org/officeDocument/2006/relationships/customXml" Target="../ink/ink30.xml"/><Relationship Id="rId52" Type="http://schemas.openxmlformats.org/officeDocument/2006/relationships/customXml" Target="../ink/ink34.xml"/><Relationship Id="rId4" Type="http://schemas.openxmlformats.org/officeDocument/2006/relationships/customXml" Target="../ink/ink10.xml"/><Relationship Id="rId9" Type="http://schemas.openxmlformats.org/officeDocument/2006/relationships/image" Target="../media/image11.png"/><Relationship Id="rId22" Type="http://schemas.openxmlformats.org/officeDocument/2006/relationships/customXml" Target="../ink/ink18.xml"/><Relationship Id="rId27" Type="http://schemas.openxmlformats.org/officeDocument/2006/relationships/customXml" Target="../ink/ink22.xml"/><Relationship Id="rId30" Type="http://schemas.openxmlformats.org/officeDocument/2006/relationships/image" Target="../media/image20.png"/><Relationship Id="rId35" Type="http://schemas.openxmlformats.org/officeDocument/2006/relationships/customXml" Target="../ink/ink26.xml"/><Relationship Id="rId43" Type="http://schemas.openxmlformats.org/officeDocument/2006/relationships/image" Target="../media/image25.png"/><Relationship Id="rId48" Type="http://schemas.openxmlformats.org/officeDocument/2006/relationships/customXml" Target="../ink/ink32.xml"/><Relationship Id="rId56" Type="http://schemas.openxmlformats.org/officeDocument/2006/relationships/customXml" Target="../ink/ink36.xml"/><Relationship Id="rId8" Type="http://schemas.openxmlformats.org/officeDocument/2006/relationships/customXml" Target="../ink/ink12.xml"/><Relationship Id="rId51" Type="http://schemas.openxmlformats.org/officeDocument/2006/relationships/image" Target="../media/image29.png"/><Relationship Id="rId3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0.png"/><Relationship Id="rId13" Type="http://schemas.openxmlformats.org/officeDocument/2006/relationships/customXml" Target="../ink/ink44.xml"/><Relationship Id="rId18" Type="http://schemas.openxmlformats.org/officeDocument/2006/relationships/image" Target="../media/image37.png"/><Relationship Id="rId3" Type="http://schemas.openxmlformats.org/officeDocument/2006/relationships/customXml" Target="../ink/ink39.xml"/><Relationship Id="rId7" Type="http://schemas.openxmlformats.org/officeDocument/2006/relationships/customXml" Target="../ink/ink41.xml"/><Relationship Id="rId12" Type="http://schemas.openxmlformats.org/officeDocument/2006/relationships/image" Target="../media/image34.png"/><Relationship Id="rId17" Type="http://schemas.openxmlformats.org/officeDocument/2006/relationships/customXml" Target="../ink/ink46.xml"/><Relationship Id="rId2" Type="http://schemas.openxmlformats.org/officeDocument/2006/relationships/image" Target="../media/image290.png"/><Relationship Id="rId16" Type="http://schemas.openxmlformats.org/officeDocument/2006/relationships/image" Target="../media/image36.png"/><Relationship Id="rId1" Type="http://schemas.openxmlformats.org/officeDocument/2006/relationships/customXml" Target="../ink/ink38.xml"/><Relationship Id="rId6" Type="http://schemas.openxmlformats.org/officeDocument/2006/relationships/image" Target="../media/image310.png"/><Relationship Id="rId11" Type="http://schemas.openxmlformats.org/officeDocument/2006/relationships/customXml" Target="../ink/ink43.xml"/><Relationship Id="rId5" Type="http://schemas.openxmlformats.org/officeDocument/2006/relationships/customXml" Target="../ink/ink40.xml"/><Relationship Id="rId15" Type="http://schemas.openxmlformats.org/officeDocument/2006/relationships/customXml" Target="../ink/ink45.xml"/><Relationship Id="rId10" Type="http://schemas.openxmlformats.org/officeDocument/2006/relationships/image" Target="../media/image330.png"/><Relationship Id="rId4" Type="http://schemas.openxmlformats.org/officeDocument/2006/relationships/image" Target="../media/image300.png"/><Relationship Id="rId9" Type="http://schemas.openxmlformats.org/officeDocument/2006/relationships/customXml" Target="../ink/ink42.xml"/><Relationship Id="rId1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308708</xdr:colOff>
      <xdr:row>3</xdr:row>
      <xdr:rowOff>148002</xdr:rowOff>
    </xdr:from>
    <xdr:to>
      <xdr:col>14</xdr:col>
      <xdr:colOff>66273</xdr:colOff>
      <xdr:row>6</xdr:row>
      <xdr:rowOff>125005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265AFD3B-9267-B832-285F-FF950C88B7D3}"/>
                </a:ext>
              </a:extLst>
            </xdr14:cNvPr>
            <xdr14:cNvContentPartPr/>
          </xdr14:nvContentPartPr>
          <xdr14:nvPr macro=""/>
          <xdr14:xfrm>
            <a:off x="11634120" y="753120"/>
            <a:ext cx="586800" cy="582120"/>
          </xdr14:xfrm>
        </xdr:contentPart>
      </mc:Choice>
      <mc:Fallback xmlns="">
        <xdr:pic>
          <xdr:nvPicPr>
            <xdr:cNvPr id="10" name="Tinta 9">
              <a:extLst>
                <a:ext uri="{FF2B5EF4-FFF2-40B4-BE49-F238E27FC236}">
                  <a16:creationId xmlns:a16="http://schemas.microsoft.com/office/drawing/2014/main" id="{265AFD3B-9267-B832-285F-FF950C88B7D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625120" y="744126"/>
              <a:ext cx="604440" cy="5997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516584</xdr:colOff>
      <xdr:row>2</xdr:row>
      <xdr:rowOff>95908</xdr:rowOff>
    </xdr:from>
    <xdr:to>
      <xdr:col>16</xdr:col>
      <xdr:colOff>194482</xdr:colOff>
      <xdr:row>10</xdr:row>
      <xdr:rowOff>7941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ADF34488-26E0-F7CD-2AEA-D2DA0C16E631}"/>
                </a:ext>
              </a:extLst>
            </xdr14:cNvPr>
            <xdr14:cNvContentPartPr/>
          </xdr14:nvContentPartPr>
          <xdr14:nvPr macro=""/>
          <xdr14:xfrm>
            <a:off x="11012760" y="499320"/>
            <a:ext cx="2994840" cy="1525680"/>
          </xdr14:xfrm>
        </xdr:contentPart>
      </mc:Choice>
      <mc:Fallback xmlns="">
        <xdr:pic>
          <xdr:nvPicPr>
            <xdr:cNvPr id="16" name="Tinta 15">
              <a:extLst>
                <a:ext uri="{FF2B5EF4-FFF2-40B4-BE49-F238E27FC236}">
                  <a16:creationId xmlns:a16="http://schemas.microsoft.com/office/drawing/2014/main" id="{ADF34488-26E0-F7CD-2AEA-D2DA0C16E63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004120" y="490680"/>
              <a:ext cx="3012480" cy="154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470038</xdr:colOff>
      <xdr:row>5</xdr:row>
      <xdr:rowOff>171191</xdr:rowOff>
    </xdr:from>
    <xdr:to>
      <xdr:col>17</xdr:col>
      <xdr:colOff>250847</xdr:colOff>
      <xdr:row>11</xdr:row>
      <xdr:rowOff>82715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2" name="Tinta 41">
              <a:extLst>
                <a:ext uri="{FF2B5EF4-FFF2-40B4-BE49-F238E27FC236}">
                  <a16:creationId xmlns:a16="http://schemas.microsoft.com/office/drawing/2014/main" id="{27645F81-C0F1-6594-EFFB-5587521E830A}"/>
                </a:ext>
              </a:extLst>
            </xdr14:cNvPr>
            <xdr14:cNvContentPartPr/>
          </xdr14:nvContentPartPr>
          <xdr14:nvPr macro=""/>
          <xdr14:xfrm>
            <a:off x="13453920" y="1179720"/>
            <a:ext cx="1439280" cy="1121760"/>
          </xdr14:xfrm>
        </xdr:contentPart>
      </mc:Choice>
      <mc:Fallback xmlns="">
        <xdr:pic>
          <xdr:nvPicPr>
            <xdr:cNvPr id="42" name="Tinta 41">
              <a:extLst>
                <a:ext uri="{FF2B5EF4-FFF2-40B4-BE49-F238E27FC236}">
                  <a16:creationId xmlns:a16="http://schemas.microsoft.com/office/drawing/2014/main" id="{27645F81-C0F1-6594-EFFB-5587521E830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444920" y="1171080"/>
              <a:ext cx="1456920" cy="11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364607</xdr:colOff>
      <xdr:row>5</xdr:row>
      <xdr:rowOff>141311</xdr:rowOff>
    </xdr:from>
    <xdr:to>
      <xdr:col>18</xdr:col>
      <xdr:colOff>568212</xdr:colOff>
      <xdr:row>7</xdr:row>
      <xdr:rowOff>80619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1" name="Tinta 50">
              <a:extLst>
                <a:ext uri="{FF2B5EF4-FFF2-40B4-BE49-F238E27FC236}">
                  <a16:creationId xmlns:a16="http://schemas.microsoft.com/office/drawing/2014/main" id="{43C5AEE8-7D05-B69F-C268-DD688CAB9DB3}"/>
                </a:ext>
              </a:extLst>
            </xdr14:cNvPr>
            <xdr14:cNvContentPartPr/>
          </xdr14:nvContentPartPr>
          <xdr14:nvPr macro=""/>
          <xdr14:xfrm>
            <a:off x="15006960" y="1149840"/>
            <a:ext cx="1032840" cy="342720"/>
          </xdr14:xfrm>
        </xdr:contentPart>
      </mc:Choice>
      <mc:Fallback xmlns="">
        <xdr:pic>
          <xdr:nvPicPr>
            <xdr:cNvPr id="51" name="Tinta 50">
              <a:extLst>
                <a:ext uri="{FF2B5EF4-FFF2-40B4-BE49-F238E27FC236}">
                  <a16:creationId xmlns:a16="http://schemas.microsoft.com/office/drawing/2014/main" id="{43C5AEE8-7D05-B69F-C268-DD688CAB9DB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998317" y="1141200"/>
              <a:ext cx="1050486" cy="36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827518</xdr:colOff>
      <xdr:row>12</xdr:row>
      <xdr:rowOff>112849</xdr:rowOff>
    </xdr:from>
    <xdr:to>
      <xdr:col>19</xdr:col>
      <xdr:colOff>363577</xdr:colOff>
      <xdr:row>15</xdr:row>
      <xdr:rowOff>17852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1" name="Tinta 70">
              <a:extLst>
                <a:ext uri="{FF2B5EF4-FFF2-40B4-BE49-F238E27FC236}">
                  <a16:creationId xmlns:a16="http://schemas.microsoft.com/office/drawing/2014/main" id="{911AE6F6-188D-A29B-10B4-30D11271877A}"/>
                </a:ext>
              </a:extLst>
            </xdr14:cNvPr>
            <xdr14:cNvContentPartPr/>
          </xdr14:nvContentPartPr>
          <xdr14:nvPr macro=""/>
          <xdr14:xfrm>
            <a:off x="13811400" y="2533320"/>
            <a:ext cx="2853000" cy="510120"/>
          </xdr14:xfrm>
        </xdr:contentPart>
      </mc:Choice>
      <mc:Fallback xmlns="">
        <xdr:pic>
          <xdr:nvPicPr>
            <xdr:cNvPr id="71" name="Tinta 70">
              <a:extLst>
                <a:ext uri="{FF2B5EF4-FFF2-40B4-BE49-F238E27FC236}">
                  <a16:creationId xmlns:a16="http://schemas.microsoft.com/office/drawing/2014/main" id="{911AE6F6-188D-A29B-10B4-30D11271877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802760" y="2524674"/>
              <a:ext cx="2870640" cy="5277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620052</xdr:colOff>
      <xdr:row>14</xdr:row>
      <xdr:rowOff>101118</xdr:rowOff>
    </xdr:from>
    <xdr:to>
      <xdr:col>19</xdr:col>
      <xdr:colOff>371137</xdr:colOff>
      <xdr:row>14</xdr:row>
      <xdr:rowOff>105798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2" name="Tinta 71">
              <a:extLst>
                <a:ext uri="{FF2B5EF4-FFF2-40B4-BE49-F238E27FC236}">
                  <a16:creationId xmlns:a16="http://schemas.microsoft.com/office/drawing/2014/main" id="{127993AE-5C9B-DF29-4D87-1457B40C0A17}"/>
                </a:ext>
              </a:extLst>
            </xdr14:cNvPr>
            <xdr14:cNvContentPartPr/>
          </xdr14:nvContentPartPr>
          <xdr14:nvPr macro=""/>
          <xdr14:xfrm>
            <a:off x="16091640" y="2925000"/>
            <a:ext cx="580320" cy="4680"/>
          </xdr14:xfrm>
        </xdr:contentPart>
      </mc:Choice>
      <mc:Fallback xmlns="">
        <xdr:pic>
          <xdr:nvPicPr>
            <xdr:cNvPr id="72" name="Tinta 71">
              <a:extLst>
                <a:ext uri="{FF2B5EF4-FFF2-40B4-BE49-F238E27FC236}">
                  <a16:creationId xmlns:a16="http://schemas.microsoft.com/office/drawing/2014/main" id="{127993AE-5C9B-DF29-4D87-1457B40C0A1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6082640" y="2916360"/>
              <a:ext cx="59796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503306</xdr:colOff>
      <xdr:row>1</xdr:row>
      <xdr:rowOff>119414</xdr:rowOff>
    </xdr:from>
    <xdr:to>
      <xdr:col>21</xdr:col>
      <xdr:colOff>503666</xdr:colOff>
      <xdr:row>1</xdr:row>
      <xdr:rowOff>119774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3" name="Tinta 72">
              <a:extLst>
                <a:ext uri="{FF2B5EF4-FFF2-40B4-BE49-F238E27FC236}">
                  <a16:creationId xmlns:a16="http://schemas.microsoft.com/office/drawing/2014/main" id="{BB6B4574-979A-9F54-1995-63B2C92FD6D1}"/>
                </a:ext>
              </a:extLst>
            </xdr14:cNvPr>
            <xdr14:cNvContentPartPr/>
          </xdr14:nvContentPartPr>
          <xdr14:nvPr macro=""/>
          <xdr14:xfrm>
            <a:off x="18462600" y="321120"/>
            <a:ext cx="360" cy="360"/>
          </xdr14:xfrm>
        </xdr:contentPart>
      </mc:Choice>
      <mc:Fallback xmlns="">
        <xdr:pic>
          <xdr:nvPicPr>
            <xdr:cNvPr id="73" name="Tinta 72">
              <a:extLst>
                <a:ext uri="{FF2B5EF4-FFF2-40B4-BE49-F238E27FC236}">
                  <a16:creationId xmlns:a16="http://schemas.microsoft.com/office/drawing/2014/main" id="{BB6B4574-979A-9F54-1995-63B2C92FD6D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8453600" y="31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692680</xdr:colOff>
      <xdr:row>15</xdr:row>
      <xdr:rowOff>97412</xdr:rowOff>
    </xdr:from>
    <xdr:to>
      <xdr:col>7</xdr:col>
      <xdr:colOff>693040</xdr:colOff>
      <xdr:row>15</xdr:row>
      <xdr:rowOff>97772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74" name="Tinta 73">
              <a:extLst>
                <a:ext uri="{FF2B5EF4-FFF2-40B4-BE49-F238E27FC236}">
                  <a16:creationId xmlns:a16="http://schemas.microsoft.com/office/drawing/2014/main" id="{69A1C4C5-C899-4933-ABEA-553B53631B1F}"/>
                </a:ext>
              </a:extLst>
            </xdr14:cNvPr>
            <xdr14:cNvContentPartPr/>
          </xdr14:nvContentPartPr>
          <xdr14:nvPr macro=""/>
          <xdr14:xfrm>
            <a:off x="7042680" y="3123000"/>
            <a:ext cx="360" cy="360"/>
          </xdr14:xfrm>
        </xdr:contentPart>
      </mc:Choice>
      <mc:Fallback xmlns="">
        <xdr:pic>
          <xdr:nvPicPr>
            <xdr:cNvPr id="74" name="Tinta 73">
              <a:extLst>
                <a:ext uri="{FF2B5EF4-FFF2-40B4-BE49-F238E27FC236}">
                  <a16:creationId xmlns:a16="http://schemas.microsoft.com/office/drawing/2014/main" id="{69A1C4C5-C899-4933-ABEA-553B53631B1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033680" y="3114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317500</xdr:colOff>
      <xdr:row>2</xdr:row>
      <xdr:rowOff>165100</xdr:rowOff>
    </xdr:from>
    <xdr:to>
      <xdr:col>22</xdr:col>
      <xdr:colOff>330200</xdr:colOff>
      <xdr:row>24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EFAE6-0211-A84E-97B0-D12068857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368300</xdr:colOff>
      <xdr:row>25</xdr:row>
      <xdr:rowOff>127000</xdr:rowOff>
    </xdr:from>
    <xdr:to>
      <xdr:col>22</xdr:col>
      <xdr:colOff>381000</xdr:colOff>
      <xdr:row>47</xdr:row>
      <xdr:rowOff>88900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77A3F7CD-365C-B24D-AC76-0D50F8D90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443180</xdr:colOff>
      <xdr:row>2</xdr:row>
      <xdr:rowOff>109970</xdr:rowOff>
    </xdr:from>
    <xdr:to>
      <xdr:col>6</xdr:col>
      <xdr:colOff>697210</xdr:colOff>
      <xdr:row>2</xdr:row>
      <xdr:rowOff>112785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AA703D72-72C6-52CC-DCC9-17894F3A4D7F}"/>
                </a:ext>
              </a:extLst>
            </xdr14:cNvPr>
            <xdr14:cNvContentPartPr/>
          </xdr14:nvContentPartPr>
          <xdr14:nvPr macro=""/>
          <xdr14:xfrm>
            <a:off x="6475680" y="522720"/>
            <a:ext cx="247680" cy="36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AA703D72-72C6-52CC-DCC9-17894F3A4D7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466680" y="514080"/>
              <a:ext cx="2653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468380</xdr:colOff>
      <xdr:row>1</xdr:row>
      <xdr:rowOff>18985</xdr:rowOff>
    </xdr:from>
    <xdr:to>
      <xdr:col>10</xdr:col>
      <xdr:colOff>407950</xdr:colOff>
      <xdr:row>4</xdr:row>
      <xdr:rowOff>97540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22" name="Tinta 21">
              <a:extLst>
                <a:ext uri="{FF2B5EF4-FFF2-40B4-BE49-F238E27FC236}">
                  <a16:creationId xmlns:a16="http://schemas.microsoft.com/office/drawing/2014/main" id="{65928CFE-F65A-7352-A503-83BDF02733AB}"/>
                </a:ext>
              </a:extLst>
            </xdr14:cNvPr>
            <xdr14:cNvContentPartPr/>
          </xdr14:nvContentPartPr>
          <xdr14:nvPr macro=""/>
          <xdr14:xfrm>
            <a:off x="6500880" y="225360"/>
            <a:ext cx="3247920" cy="697680"/>
          </xdr14:xfrm>
        </xdr:contentPart>
      </mc:Choice>
      <mc:Fallback xmlns="">
        <xdr:pic>
          <xdr:nvPicPr>
            <xdr:cNvPr id="22" name="Tinta 21">
              <a:extLst>
                <a:ext uri="{FF2B5EF4-FFF2-40B4-BE49-F238E27FC236}">
                  <a16:creationId xmlns:a16="http://schemas.microsoft.com/office/drawing/2014/main" id="{65928CFE-F65A-7352-A503-83BDF02733A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491880" y="216360"/>
              <a:ext cx="3265560" cy="71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723260</xdr:colOff>
      <xdr:row>16</xdr:row>
      <xdr:rowOff>181000</xdr:rowOff>
    </xdr:from>
    <xdr:to>
      <xdr:col>6</xdr:col>
      <xdr:colOff>768980</xdr:colOff>
      <xdr:row>17</xdr:row>
      <xdr:rowOff>9905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3" name="Tinta 22">
              <a:extLst>
                <a:ext uri="{FF2B5EF4-FFF2-40B4-BE49-F238E27FC236}">
                  <a16:creationId xmlns:a16="http://schemas.microsoft.com/office/drawing/2014/main" id="{D3C69342-61D9-D10D-0D59-1EBDD0956009}"/>
                </a:ext>
              </a:extLst>
            </xdr14:cNvPr>
            <xdr14:cNvContentPartPr/>
          </xdr14:nvContentPartPr>
          <xdr14:nvPr macro=""/>
          <xdr14:xfrm>
            <a:off x="6755760" y="3483000"/>
            <a:ext cx="45720" cy="35280"/>
          </xdr14:xfrm>
        </xdr:contentPart>
      </mc:Choice>
      <mc:Fallback xmlns="">
        <xdr:pic>
          <xdr:nvPicPr>
            <xdr:cNvPr id="23" name="Tinta 22">
              <a:extLst>
                <a:ext uri="{FF2B5EF4-FFF2-40B4-BE49-F238E27FC236}">
                  <a16:creationId xmlns:a16="http://schemas.microsoft.com/office/drawing/2014/main" id="{D3C69342-61D9-D10D-0D59-1EBDD095600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747120" y="3474360"/>
              <a:ext cx="63360" cy="5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154685</xdr:colOff>
      <xdr:row>12</xdr:row>
      <xdr:rowOff>74460</xdr:rowOff>
    </xdr:from>
    <xdr:to>
      <xdr:col>1</xdr:col>
      <xdr:colOff>352095</xdr:colOff>
      <xdr:row>12</xdr:row>
      <xdr:rowOff>149340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64BE2630-DA1A-7D75-885F-8B064558D34E}"/>
                </a:ext>
              </a:extLst>
            </xdr14:cNvPr>
            <xdr14:cNvContentPartPr/>
          </xdr14:nvContentPartPr>
          <xdr14:nvPr macro=""/>
          <xdr14:xfrm>
            <a:off x="1186560" y="2550960"/>
            <a:ext cx="203760" cy="74880"/>
          </xdr14:xfrm>
        </xdr:contentPart>
      </mc:Choice>
      <mc:Fallback xmlns="">
        <xdr:pic>
          <xdr:nvPicPr>
            <xdr:cNvPr id="24" name="Tinta 23">
              <a:extLst>
                <a:ext uri="{FF2B5EF4-FFF2-40B4-BE49-F238E27FC236}">
                  <a16:creationId xmlns:a16="http://schemas.microsoft.com/office/drawing/2014/main" id="{64BE2630-DA1A-7D75-885F-8B064558D34E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177920" y="2542320"/>
              <a:ext cx="221400" cy="9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127097</xdr:colOff>
      <xdr:row>12</xdr:row>
      <xdr:rowOff>77340</xdr:rowOff>
    </xdr:from>
    <xdr:to>
      <xdr:col>2</xdr:col>
      <xdr:colOff>273387</xdr:colOff>
      <xdr:row>12</xdr:row>
      <xdr:rowOff>193620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5" name="Tinta 24">
              <a:extLst>
                <a:ext uri="{FF2B5EF4-FFF2-40B4-BE49-F238E27FC236}">
                  <a16:creationId xmlns:a16="http://schemas.microsoft.com/office/drawing/2014/main" id="{A2E056C0-AAE6-6E77-64E8-7B6AC4D93F4D}"/>
                </a:ext>
              </a:extLst>
            </xdr14:cNvPr>
            <xdr14:cNvContentPartPr/>
          </xdr14:nvContentPartPr>
          <xdr14:nvPr macro=""/>
          <xdr14:xfrm>
            <a:off x="2405160" y="2553840"/>
            <a:ext cx="152640" cy="116280"/>
          </xdr14:xfrm>
        </xdr:contentPart>
      </mc:Choice>
      <mc:Fallback xmlns="">
        <xdr:pic>
          <xdr:nvPicPr>
            <xdr:cNvPr id="25" name="Tinta 24">
              <a:extLst>
                <a:ext uri="{FF2B5EF4-FFF2-40B4-BE49-F238E27FC236}">
                  <a16:creationId xmlns:a16="http://schemas.microsoft.com/office/drawing/2014/main" id="{A2E056C0-AAE6-6E77-64E8-7B6AC4D93F4D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396520" y="2545200"/>
              <a:ext cx="170280" cy="1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256045</xdr:colOff>
      <xdr:row>15</xdr:row>
      <xdr:rowOff>47175</xdr:rowOff>
    </xdr:from>
    <xdr:to>
      <xdr:col>4</xdr:col>
      <xdr:colOff>769765</xdr:colOff>
      <xdr:row>16</xdr:row>
      <xdr:rowOff>2270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9" name="Tinta 28">
              <a:extLst>
                <a:ext uri="{FF2B5EF4-FFF2-40B4-BE49-F238E27FC236}">
                  <a16:creationId xmlns:a16="http://schemas.microsoft.com/office/drawing/2014/main" id="{2301EA7F-7575-FD9D-BD0E-BC44C55F1A52}"/>
                </a:ext>
              </a:extLst>
            </xdr14:cNvPr>
            <xdr14:cNvContentPartPr/>
          </xdr14:nvContentPartPr>
          <xdr14:nvPr macro=""/>
          <xdr14:xfrm>
            <a:off x="4462920" y="3142800"/>
            <a:ext cx="513720" cy="150480"/>
          </xdr14:xfrm>
        </xdr:contentPart>
      </mc:Choice>
      <mc:Fallback xmlns="">
        <xdr:pic>
          <xdr:nvPicPr>
            <xdr:cNvPr id="29" name="Tinta 28">
              <a:extLst>
                <a:ext uri="{FF2B5EF4-FFF2-40B4-BE49-F238E27FC236}">
                  <a16:creationId xmlns:a16="http://schemas.microsoft.com/office/drawing/2014/main" id="{2301EA7F-7575-FD9D-BD0E-BC44C55F1A52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4453920" y="3133800"/>
              <a:ext cx="531360" cy="16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192932</xdr:colOff>
      <xdr:row>14</xdr:row>
      <xdr:rowOff>185870</xdr:rowOff>
    </xdr:from>
    <xdr:to>
      <xdr:col>3</xdr:col>
      <xdr:colOff>735092</xdr:colOff>
      <xdr:row>16</xdr:row>
      <xdr:rowOff>18639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0" name="Tinta 29">
              <a:extLst>
                <a:ext uri="{FF2B5EF4-FFF2-40B4-BE49-F238E27FC236}">
                  <a16:creationId xmlns:a16="http://schemas.microsoft.com/office/drawing/2014/main" id="{A2FF2FD0-B10F-94C6-7CA6-2CCE6903A004}"/>
                </a:ext>
              </a:extLst>
            </xdr14:cNvPr>
            <xdr14:cNvContentPartPr/>
          </xdr14:nvContentPartPr>
          <xdr14:nvPr macro=""/>
          <xdr14:xfrm>
            <a:off x="3471120" y="3075120"/>
            <a:ext cx="542160" cy="245520"/>
          </xdr14:xfrm>
        </xdr:contentPart>
      </mc:Choice>
      <mc:Fallback xmlns="">
        <xdr:pic>
          <xdr:nvPicPr>
            <xdr:cNvPr id="30" name="Tinta 29">
              <a:extLst>
                <a:ext uri="{FF2B5EF4-FFF2-40B4-BE49-F238E27FC236}">
                  <a16:creationId xmlns:a16="http://schemas.microsoft.com/office/drawing/2014/main" id="{A2FF2FD0-B10F-94C6-7CA6-2CCE6903A00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462480" y="3066480"/>
              <a:ext cx="559800" cy="26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530300</xdr:colOff>
      <xdr:row>15</xdr:row>
      <xdr:rowOff>96135</xdr:rowOff>
    </xdr:from>
    <xdr:to>
      <xdr:col>7</xdr:col>
      <xdr:colOff>238320</xdr:colOff>
      <xdr:row>17</xdr:row>
      <xdr:rowOff>140715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6" name="Tinta 35">
              <a:extLst>
                <a:ext uri="{FF2B5EF4-FFF2-40B4-BE49-F238E27FC236}">
                  <a16:creationId xmlns:a16="http://schemas.microsoft.com/office/drawing/2014/main" id="{E2D0DBC9-0002-8CF9-72BF-3E77F15953BC}"/>
                </a:ext>
              </a:extLst>
            </xdr14:cNvPr>
            <xdr14:cNvContentPartPr/>
          </xdr14:nvContentPartPr>
          <xdr14:nvPr macro=""/>
          <xdr14:xfrm>
            <a:off x="6562800" y="3191760"/>
            <a:ext cx="533520" cy="463680"/>
          </xdr14:xfrm>
        </xdr:contentPart>
      </mc:Choice>
      <mc:Fallback xmlns="">
        <xdr:pic>
          <xdr:nvPicPr>
            <xdr:cNvPr id="36" name="Tinta 35">
              <a:extLst>
                <a:ext uri="{FF2B5EF4-FFF2-40B4-BE49-F238E27FC236}">
                  <a16:creationId xmlns:a16="http://schemas.microsoft.com/office/drawing/2014/main" id="{E2D0DBC9-0002-8CF9-72BF-3E77F15953BC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6553800" y="3183127"/>
              <a:ext cx="551160" cy="4813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879205</xdr:colOff>
      <xdr:row>11</xdr:row>
      <xdr:rowOff>139355</xdr:rowOff>
    </xdr:from>
    <xdr:to>
      <xdr:col>4</xdr:col>
      <xdr:colOff>885915</xdr:colOff>
      <xdr:row>11</xdr:row>
      <xdr:rowOff>145345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7" name="Tinta 36">
              <a:extLst>
                <a:ext uri="{FF2B5EF4-FFF2-40B4-BE49-F238E27FC236}">
                  <a16:creationId xmlns:a16="http://schemas.microsoft.com/office/drawing/2014/main" id="{E148CAFE-FC7F-2EC1-B2CF-49DA0038FD4F}"/>
                </a:ext>
              </a:extLst>
            </xdr14:cNvPr>
            <xdr14:cNvContentPartPr/>
          </xdr14:nvContentPartPr>
          <xdr14:nvPr macro=""/>
          <xdr14:xfrm>
            <a:off x="5086080" y="2409480"/>
            <a:ext cx="360" cy="360"/>
          </xdr14:xfrm>
        </xdr:contentPart>
      </mc:Choice>
      <mc:Fallback xmlns="">
        <xdr:pic>
          <xdr:nvPicPr>
            <xdr:cNvPr id="37" name="Tinta 36">
              <a:extLst>
                <a:ext uri="{FF2B5EF4-FFF2-40B4-BE49-F238E27FC236}">
                  <a16:creationId xmlns:a16="http://schemas.microsoft.com/office/drawing/2014/main" id="{E148CAFE-FC7F-2EC1-B2CF-49DA0038FD4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077440" y="240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879205</xdr:colOff>
      <xdr:row>12</xdr:row>
      <xdr:rowOff>78780</xdr:rowOff>
    </xdr:from>
    <xdr:to>
      <xdr:col>4</xdr:col>
      <xdr:colOff>885915</xdr:colOff>
      <xdr:row>12</xdr:row>
      <xdr:rowOff>87290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38" name="Tinta 37">
              <a:extLst>
                <a:ext uri="{FF2B5EF4-FFF2-40B4-BE49-F238E27FC236}">
                  <a16:creationId xmlns:a16="http://schemas.microsoft.com/office/drawing/2014/main" id="{6BF05F64-932B-7E96-0AF5-711C2A69F356}"/>
                </a:ext>
              </a:extLst>
            </xdr14:cNvPr>
            <xdr14:cNvContentPartPr/>
          </xdr14:nvContentPartPr>
          <xdr14:nvPr macro=""/>
          <xdr14:xfrm>
            <a:off x="5086080" y="2555280"/>
            <a:ext cx="360" cy="2160"/>
          </xdr14:xfrm>
        </xdr:contentPart>
      </mc:Choice>
      <mc:Fallback xmlns="">
        <xdr:pic>
          <xdr:nvPicPr>
            <xdr:cNvPr id="38" name="Tinta 37">
              <a:extLst>
                <a:ext uri="{FF2B5EF4-FFF2-40B4-BE49-F238E27FC236}">
                  <a16:creationId xmlns:a16="http://schemas.microsoft.com/office/drawing/2014/main" id="{6BF05F64-932B-7E96-0AF5-711C2A69F356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077440" y="2546640"/>
              <a:ext cx="1800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879205</xdr:colOff>
      <xdr:row>13</xdr:row>
      <xdr:rowOff>165805</xdr:rowOff>
    </xdr:from>
    <xdr:to>
      <xdr:col>4</xdr:col>
      <xdr:colOff>885915</xdr:colOff>
      <xdr:row>13</xdr:row>
      <xdr:rowOff>163645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39" name="Tinta 38">
              <a:extLst>
                <a:ext uri="{FF2B5EF4-FFF2-40B4-BE49-F238E27FC236}">
                  <a16:creationId xmlns:a16="http://schemas.microsoft.com/office/drawing/2014/main" id="{9DF1A24C-C38A-C8F8-92BE-5091112BD316}"/>
                </a:ext>
              </a:extLst>
            </xdr14:cNvPr>
            <xdr14:cNvContentPartPr/>
          </xdr14:nvContentPartPr>
          <xdr14:nvPr macro=""/>
          <xdr14:xfrm>
            <a:off x="5086080" y="2848680"/>
            <a:ext cx="360" cy="2160"/>
          </xdr14:xfrm>
        </xdr:contentPart>
      </mc:Choice>
      <mc:Fallback xmlns="">
        <xdr:pic>
          <xdr:nvPicPr>
            <xdr:cNvPr id="39" name="Tinta 38">
              <a:extLst>
                <a:ext uri="{FF2B5EF4-FFF2-40B4-BE49-F238E27FC236}">
                  <a16:creationId xmlns:a16="http://schemas.microsoft.com/office/drawing/2014/main" id="{9DF1A24C-C38A-C8F8-92BE-5091112BD316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077440" y="2839680"/>
              <a:ext cx="1800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879205</xdr:colOff>
      <xdr:row>14</xdr:row>
      <xdr:rowOff>117470</xdr:rowOff>
    </xdr:from>
    <xdr:to>
      <xdr:col>4</xdr:col>
      <xdr:colOff>885915</xdr:colOff>
      <xdr:row>14</xdr:row>
      <xdr:rowOff>124180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40" name="Tinta 39">
              <a:extLst>
                <a:ext uri="{FF2B5EF4-FFF2-40B4-BE49-F238E27FC236}">
                  <a16:creationId xmlns:a16="http://schemas.microsoft.com/office/drawing/2014/main" id="{C28925F4-943E-1DC9-B8E9-8A6CA3342B50}"/>
                </a:ext>
              </a:extLst>
            </xdr14:cNvPr>
            <xdr14:cNvContentPartPr/>
          </xdr14:nvContentPartPr>
          <xdr14:nvPr macro=""/>
          <xdr14:xfrm>
            <a:off x="5086080" y="3006720"/>
            <a:ext cx="360" cy="360"/>
          </xdr14:xfrm>
        </xdr:contentPart>
      </mc:Choice>
      <mc:Fallback xmlns="">
        <xdr:pic>
          <xdr:nvPicPr>
            <xdr:cNvPr id="40" name="Tinta 39">
              <a:extLst>
                <a:ext uri="{FF2B5EF4-FFF2-40B4-BE49-F238E27FC236}">
                  <a16:creationId xmlns:a16="http://schemas.microsoft.com/office/drawing/2014/main" id="{C28925F4-943E-1DC9-B8E9-8A6CA3342B50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077440" y="299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879205</xdr:colOff>
      <xdr:row>15</xdr:row>
      <xdr:rowOff>77055</xdr:rowOff>
    </xdr:from>
    <xdr:to>
      <xdr:col>4</xdr:col>
      <xdr:colOff>885915</xdr:colOff>
      <xdr:row>15</xdr:row>
      <xdr:rowOff>77415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41" name="Tinta 40">
              <a:extLst>
                <a:ext uri="{FF2B5EF4-FFF2-40B4-BE49-F238E27FC236}">
                  <a16:creationId xmlns:a16="http://schemas.microsoft.com/office/drawing/2014/main" id="{1FC05BCB-699D-E2E0-5A2C-BA4B8F6903FD}"/>
                </a:ext>
              </a:extLst>
            </xdr14:cNvPr>
            <xdr14:cNvContentPartPr/>
          </xdr14:nvContentPartPr>
          <xdr14:nvPr macro=""/>
          <xdr14:xfrm>
            <a:off x="5086080" y="3172680"/>
            <a:ext cx="360" cy="360"/>
          </xdr14:xfrm>
        </xdr:contentPart>
      </mc:Choice>
      <mc:Fallback xmlns="">
        <xdr:pic>
          <xdr:nvPicPr>
            <xdr:cNvPr id="41" name="Tinta 40">
              <a:extLst>
                <a:ext uri="{FF2B5EF4-FFF2-40B4-BE49-F238E27FC236}">
                  <a16:creationId xmlns:a16="http://schemas.microsoft.com/office/drawing/2014/main" id="{1FC05BCB-699D-E2E0-5A2C-BA4B8F6903FD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077440" y="3163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103925</xdr:colOff>
      <xdr:row>15</xdr:row>
      <xdr:rowOff>107295</xdr:rowOff>
    </xdr:from>
    <xdr:to>
      <xdr:col>1</xdr:col>
      <xdr:colOff>294365</xdr:colOff>
      <xdr:row>15</xdr:row>
      <xdr:rowOff>163455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42" name="Tinta 41">
              <a:extLst>
                <a:ext uri="{FF2B5EF4-FFF2-40B4-BE49-F238E27FC236}">
                  <a16:creationId xmlns:a16="http://schemas.microsoft.com/office/drawing/2014/main" id="{93184FD3-5F01-5A6D-6B76-B34B16990D4F}"/>
                </a:ext>
              </a:extLst>
            </xdr14:cNvPr>
            <xdr14:cNvContentPartPr/>
          </xdr14:nvContentPartPr>
          <xdr14:nvPr macro=""/>
          <xdr14:xfrm>
            <a:off x="1135800" y="3202920"/>
            <a:ext cx="190440" cy="56160"/>
          </xdr14:xfrm>
        </xdr:contentPart>
      </mc:Choice>
      <mc:Fallback xmlns="">
        <xdr:pic>
          <xdr:nvPicPr>
            <xdr:cNvPr id="42" name="Tinta 41">
              <a:extLst>
                <a:ext uri="{FF2B5EF4-FFF2-40B4-BE49-F238E27FC236}">
                  <a16:creationId xmlns:a16="http://schemas.microsoft.com/office/drawing/2014/main" id="{93184FD3-5F01-5A6D-6B76-B34B16990D4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27160" y="3193920"/>
              <a:ext cx="208080" cy="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61577</xdr:colOff>
      <xdr:row>15</xdr:row>
      <xdr:rowOff>69495</xdr:rowOff>
    </xdr:from>
    <xdr:to>
      <xdr:col>2</xdr:col>
      <xdr:colOff>241087</xdr:colOff>
      <xdr:row>15</xdr:row>
      <xdr:rowOff>139825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43" name="Tinta 42">
              <a:extLst>
                <a:ext uri="{FF2B5EF4-FFF2-40B4-BE49-F238E27FC236}">
                  <a16:creationId xmlns:a16="http://schemas.microsoft.com/office/drawing/2014/main" id="{53009DDF-2133-C9FE-6A15-2F102FE5021C}"/>
                </a:ext>
              </a:extLst>
            </xdr14:cNvPr>
            <xdr14:cNvContentPartPr/>
          </xdr14:nvContentPartPr>
          <xdr14:nvPr macro=""/>
          <xdr14:xfrm>
            <a:off x="2339640" y="3165120"/>
            <a:ext cx="173160" cy="76680"/>
          </xdr14:xfrm>
        </xdr:contentPart>
      </mc:Choice>
      <mc:Fallback xmlns="">
        <xdr:pic>
          <xdr:nvPicPr>
            <xdr:cNvPr id="43" name="Tinta 42">
              <a:extLst>
                <a:ext uri="{FF2B5EF4-FFF2-40B4-BE49-F238E27FC236}">
                  <a16:creationId xmlns:a16="http://schemas.microsoft.com/office/drawing/2014/main" id="{53009DDF-2133-C9FE-6A15-2F102FE5021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330640" y="3156120"/>
              <a:ext cx="190800" cy="9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295172</xdr:colOff>
      <xdr:row>16</xdr:row>
      <xdr:rowOff>13960</xdr:rowOff>
    </xdr:from>
    <xdr:to>
      <xdr:col>3</xdr:col>
      <xdr:colOff>630692</xdr:colOff>
      <xdr:row>16</xdr:row>
      <xdr:rowOff>16775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44" name="Tinta 43">
              <a:extLst>
                <a:ext uri="{FF2B5EF4-FFF2-40B4-BE49-F238E27FC236}">
                  <a16:creationId xmlns:a16="http://schemas.microsoft.com/office/drawing/2014/main" id="{A0200720-A2DE-C450-80BB-0CEF0D4FC466}"/>
                </a:ext>
              </a:extLst>
            </xdr14:cNvPr>
            <xdr14:cNvContentPartPr/>
          </xdr14:nvContentPartPr>
          <xdr14:nvPr macro=""/>
          <xdr14:xfrm>
            <a:off x="3573360" y="3315960"/>
            <a:ext cx="335520" cy="360"/>
          </xdr14:xfrm>
        </xdr:contentPart>
      </mc:Choice>
      <mc:Fallback xmlns="">
        <xdr:pic>
          <xdr:nvPicPr>
            <xdr:cNvPr id="44" name="Tinta 43">
              <a:extLst>
                <a:ext uri="{FF2B5EF4-FFF2-40B4-BE49-F238E27FC236}">
                  <a16:creationId xmlns:a16="http://schemas.microsoft.com/office/drawing/2014/main" id="{A0200720-A2DE-C450-80BB-0CEF0D4FC46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564720" y="3306960"/>
              <a:ext cx="35316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348925</xdr:colOff>
      <xdr:row>16</xdr:row>
      <xdr:rowOff>9640</xdr:rowOff>
    </xdr:from>
    <xdr:to>
      <xdr:col>4</xdr:col>
      <xdr:colOff>715765</xdr:colOff>
      <xdr:row>16</xdr:row>
      <xdr:rowOff>7480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45" name="Tinta 44">
              <a:extLst>
                <a:ext uri="{FF2B5EF4-FFF2-40B4-BE49-F238E27FC236}">
                  <a16:creationId xmlns:a16="http://schemas.microsoft.com/office/drawing/2014/main" id="{98B543DA-1BEA-C26D-D51F-58ABA60C4F09}"/>
                </a:ext>
              </a:extLst>
            </xdr14:cNvPr>
            <xdr14:cNvContentPartPr/>
          </xdr14:nvContentPartPr>
          <xdr14:nvPr macro=""/>
          <xdr14:xfrm>
            <a:off x="4555800" y="3311640"/>
            <a:ext cx="366840" cy="2160"/>
          </xdr14:xfrm>
        </xdr:contentPart>
      </mc:Choice>
      <mc:Fallback xmlns="">
        <xdr:pic>
          <xdr:nvPicPr>
            <xdr:cNvPr id="45" name="Tinta 44">
              <a:extLst>
                <a:ext uri="{FF2B5EF4-FFF2-40B4-BE49-F238E27FC236}">
                  <a16:creationId xmlns:a16="http://schemas.microsoft.com/office/drawing/2014/main" id="{98B543DA-1BEA-C26D-D51F-58ABA60C4F0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546800" y="3303000"/>
              <a:ext cx="38448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4320</xdr:colOff>
      <xdr:row>10</xdr:row>
      <xdr:rowOff>42610</xdr:rowOff>
    </xdr:from>
    <xdr:to>
      <xdr:col>7</xdr:col>
      <xdr:colOff>743400</xdr:colOff>
      <xdr:row>12</xdr:row>
      <xdr:rowOff>121980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52" name="Tinta 51">
              <a:extLst>
                <a:ext uri="{FF2B5EF4-FFF2-40B4-BE49-F238E27FC236}">
                  <a16:creationId xmlns:a16="http://schemas.microsoft.com/office/drawing/2014/main" id="{B15E1788-0C18-2CC3-EE69-F576F3EDE9A8}"/>
                </a:ext>
              </a:extLst>
            </xdr14:cNvPr>
            <xdr14:cNvContentPartPr/>
          </xdr14:nvContentPartPr>
          <xdr14:nvPr macro=""/>
          <xdr14:xfrm>
            <a:off x="6862320" y="2106360"/>
            <a:ext cx="739080" cy="492120"/>
          </xdr14:xfrm>
        </xdr:contentPart>
      </mc:Choice>
      <mc:Fallback xmlns="">
        <xdr:pic>
          <xdr:nvPicPr>
            <xdr:cNvPr id="52" name="Tinta 51">
              <a:extLst>
                <a:ext uri="{FF2B5EF4-FFF2-40B4-BE49-F238E27FC236}">
                  <a16:creationId xmlns:a16="http://schemas.microsoft.com/office/drawing/2014/main" id="{B15E1788-0C18-2CC3-EE69-F576F3EDE9A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853324" y="2097360"/>
              <a:ext cx="756711" cy="509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15570</xdr:colOff>
      <xdr:row>9</xdr:row>
      <xdr:rowOff>146751</xdr:rowOff>
    </xdr:from>
    <xdr:to>
      <xdr:col>11</xdr:col>
      <xdr:colOff>458422</xdr:colOff>
      <xdr:row>23</xdr:row>
      <xdr:rowOff>2533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4435EFD5-4957-FD4E-DFD2-8FF8B5C30EDB}"/>
            </a:ext>
          </a:extLst>
        </xdr:cNvPr>
        <xdr:cNvGrpSpPr/>
      </xdr:nvGrpSpPr>
      <xdr:grpSpPr>
        <a:xfrm>
          <a:off x="6034973" y="1929514"/>
          <a:ext cx="4513996" cy="2637082"/>
          <a:chOff x="5210053" y="1608320"/>
          <a:chExt cx="4504837" cy="2606431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231CD260-62F1-E646-75E8-FCACA204E28A}"/>
              </a:ext>
            </a:extLst>
          </xdr:cNvPr>
          <xdr:cNvGraphicFramePr/>
        </xdr:nvGraphicFramePr>
        <xdr:xfrm>
          <a:off x="5210053" y="1608320"/>
          <a:ext cx="4504837" cy="260643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9"/>
          </a:graphicData>
        </a:graphic>
      </xdr:graphicFrame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0">
            <xdr14:nvContentPartPr>
              <xdr14:cNvPr id="28" name="Tinta 27">
                <a:extLst>
                  <a:ext uri="{FF2B5EF4-FFF2-40B4-BE49-F238E27FC236}">
                    <a16:creationId xmlns:a16="http://schemas.microsoft.com/office/drawing/2014/main" id="{EF5A5202-8F53-6E56-8DF7-ECACF9F7869C}"/>
                  </a:ext>
                </a:extLst>
              </xdr14:cNvPr>
              <xdr14:cNvContentPartPr/>
            </xdr14:nvContentPartPr>
            <xdr14:nvPr macro=""/>
            <xdr14:xfrm>
              <a:off x="5733155" y="3016090"/>
              <a:ext cx="1038128" cy="922088"/>
            </xdr14:xfrm>
          </xdr14:contentPart>
        </mc:Choice>
        <mc:Fallback xmlns="">
          <xdr:pic>
            <xdr:nvPicPr>
              <xdr:cNvPr id="28" name="Tinta 27">
                <a:extLst>
                  <a:ext uri="{FF2B5EF4-FFF2-40B4-BE49-F238E27FC236}">
                    <a16:creationId xmlns:a16="http://schemas.microsoft.com/office/drawing/2014/main" id="{EF5A5202-8F53-6E56-8DF7-ECACF9F7869C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13"/>
              <a:stretch>
                <a:fillRect/>
              </a:stretch>
            </xdr:blipFill>
            <xdr:spPr>
              <a:xfrm>
                <a:off x="5729040" y="3166200"/>
                <a:ext cx="1069200" cy="994680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1">
            <xdr14:nvContentPartPr>
              <xdr14:cNvPr id="46" name="Tinta 45">
                <a:extLst>
                  <a:ext uri="{FF2B5EF4-FFF2-40B4-BE49-F238E27FC236}">
                    <a16:creationId xmlns:a16="http://schemas.microsoft.com/office/drawing/2014/main" id="{D28CBC06-A2C0-53A5-2782-16838C994B2A}"/>
                  </a:ext>
                </a:extLst>
              </xdr14:cNvPr>
              <xdr14:cNvContentPartPr/>
            </xdr14:nvContentPartPr>
            <xdr14:nvPr macro=""/>
            <xdr14:xfrm>
              <a:off x="6537643" y="2354582"/>
              <a:ext cx="2480422" cy="778678"/>
            </xdr14:xfrm>
          </xdr14:contentPart>
        </mc:Choice>
        <mc:Fallback xmlns="">
          <xdr:pic>
            <xdr:nvPicPr>
              <xdr:cNvPr id="46" name="Tinta 45">
                <a:extLst>
                  <a:ext uri="{FF2B5EF4-FFF2-40B4-BE49-F238E27FC236}">
                    <a16:creationId xmlns:a16="http://schemas.microsoft.com/office/drawing/2014/main" id="{D28CBC06-A2C0-53A5-2782-16838C994B2A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6"/>
              <a:stretch>
                <a:fillRect/>
              </a:stretch>
            </xdr:blipFill>
            <xdr:spPr>
              <a:xfrm>
                <a:off x="6501960" y="2368080"/>
                <a:ext cx="2628360" cy="1042920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2">
            <xdr14:nvContentPartPr>
              <xdr14:cNvPr id="63" name="Tinta 62">
                <a:extLst>
                  <a:ext uri="{FF2B5EF4-FFF2-40B4-BE49-F238E27FC236}">
                    <a16:creationId xmlns:a16="http://schemas.microsoft.com/office/drawing/2014/main" id="{3D58BB3C-853D-9ED3-2DA1-D7C87B1B0136}"/>
                  </a:ext>
                </a:extLst>
              </xdr14:cNvPr>
              <xdr14:cNvContentPartPr/>
            </xdr14:nvContentPartPr>
            <xdr14:nvPr macro=""/>
            <xdr14:xfrm>
              <a:off x="7622210" y="1811607"/>
              <a:ext cx="2001262" cy="588388"/>
            </xdr14:xfrm>
          </xdr14:contentPart>
        </mc:Choice>
        <mc:Fallback xmlns="">
          <xdr:pic>
            <xdr:nvPicPr>
              <xdr:cNvPr id="63" name="Tinta 62">
                <a:extLst>
                  <a:ext uri="{FF2B5EF4-FFF2-40B4-BE49-F238E27FC236}">
                    <a16:creationId xmlns:a16="http://schemas.microsoft.com/office/drawing/2014/main" id="{3D58BB3C-853D-9ED3-2DA1-D7C87B1B0136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43"/>
              <a:stretch>
                <a:fillRect/>
              </a:stretch>
            </xdr:blipFill>
            <xdr:spPr>
              <a:xfrm>
                <a:off x="7645320" y="1901880"/>
                <a:ext cx="2059200" cy="639000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4">
            <xdr14:nvContentPartPr>
              <xdr14:cNvPr id="64" name="Tinta 63">
                <a:extLst>
                  <a:ext uri="{FF2B5EF4-FFF2-40B4-BE49-F238E27FC236}">
                    <a16:creationId xmlns:a16="http://schemas.microsoft.com/office/drawing/2014/main" id="{A8F34B63-F86B-C6DE-89C9-EE1C38D55384}"/>
                  </a:ext>
                </a:extLst>
              </xdr14:cNvPr>
              <xdr14:cNvContentPartPr/>
            </xdr14:nvContentPartPr>
            <xdr14:nvPr macro=""/>
            <xdr14:xfrm>
              <a:off x="7298570" y="2577631"/>
              <a:ext cx="360" cy="1165258"/>
            </xdr14:xfrm>
          </xdr14:contentPart>
        </mc:Choice>
        <mc:Fallback xmlns="">
          <xdr:pic>
            <xdr:nvPicPr>
              <xdr:cNvPr id="64" name="Tinta 63">
                <a:extLst>
                  <a:ext uri="{FF2B5EF4-FFF2-40B4-BE49-F238E27FC236}">
                    <a16:creationId xmlns:a16="http://schemas.microsoft.com/office/drawing/2014/main" id="{A8F34B63-F86B-C6DE-89C9-EE1C38D5538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45"/>
              <a:stretch>
                <a:fillRect/>
              </a:stretch>
            </xdr:blipFill>
            <xdr:spPr>
              <a:xfrm>
                <a:off x="7276680" y="2606400"/>
                <a:ext cx="108000" cy="1446840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6">
            <xdr14:nvContentPartPr>
              <xdr14:cNvPr id="65" name="Tinta 64">
                <a:extLst>
                  <a:ext uri="{FF2B5EF4-FFF2-40B4-BE49-F238E27FC236}">
                    <a16:creationId xmlns:a16="http://schemas.microsoft.com/office/drawing/2014/main" id="{914B6030-373D-195C-BEE1-6C91F1409F10}"/>
                  </a:ext>
                </a:extLst>
              </xdr14:cNvPr>
              <xdr14:cNvContentPartPr/>
            </xdr14:nvContentPartPr>
            <xdr14:nvPr macro=""/>
            <xdr14:xfrm>
              <a:off x="8376297" y="2342932"/>
              <a:ext cx="53280" cy="1022697"/>
            </xdr14:xfrm>
          </xdr14:contentPart>
        </mc:Choice>
        <mc:Fallback xmlns="">
          <xdr:pic>
            <xdr:nvPicPr>
              <xdr:cNvPr id="65" name="Tinta 64">
                <a:extLst>
                  <a:ext uri="{FF2B5EF4-FFF2-40B4-BE49-F238E27FC236}">
                    <a16:creationId xmlns:a16="http://schemas.microsoft.com/office/drawing/2014/main" id="{914B6030-373D-195C-BEE1-6C91F1409F10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47"/>
              <a:stretch>
                <a:fillRect/>
              </a:stretch>
            </xdr:blipFill>
            <xdr:spPr>
              <a:xfrm>
                <a:off x="8367840" y="2350080"/>
                <a:ext cx="160920" cy="1304280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8">
            <xdr14:nvContentPartPr>
              <xdr14:cNvPr id="68" name="Tinta 67">
                <a:extLst>
                  <a:ext uri="{FF2B5EF4-FFF2-40B4-BE49-F238E27FC236}">
                    <a16:creationId xmlns:a16="http://schemas.microsoft.com/office/drawing/2014/main" id="{E871F64E-E19A-6DBA-8017-C6E9083DFFEB}"/>
                  </a:ext>
                </a:extLst>
              </xdr14:cNvPr>
              <xdr14:cNvContentPartPr/>
            </xdr14:nvContentPartPr>
            <xdr14:nvPr macro=""/>
            <xdr14:xfrm>
              <a:off x="6485443" y="3136690"/>
              <a:ext cx="96120" cy="820208"/>
            </xdr14:xfrm>
          </xdr14:contentPart>
        </mc:Choice>
        <mc:Fallback xmlns="">
          <xdr:pic>
            <xdr:nvPicPr>
              <xdr:cNvPr id="68" name="Tinta 67">
                <a:extLst>
                  <a:ext uri="{FF2B5EF4-FFF2-40B4-BE49-F238E27FC236}">
                    <a16:creationId xmlns:a16="http://schemas.microsoft.com/office/drawing/2014/main" id="{E871F64E-E19A-6DBA-8017-C6E9083DFFEB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49"/>
              <a:stretch>
                <a:fillRect/>
              </a:stretch>
            </xdr:blipFill>
            <xdr:spPr>
              <a:xfrm>
                <a:off x="6494760" y="3286440"/>
                <a:ext cx="113760" cy="892800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5</xdr:col>
      <xdr:colOff>78988</xdr:colOff>
      <xdr:row>11</xdr:row>
      <xdr:rowOff>191613</xdr:rowOff>
    </xdr:from>
    <xdr:to>
      <xdr:col>5</xdr:col>
      <xdr:colOff>331118</xdr:colOff>
      <xdr:row>13</xdr:row>
      <xdr:rowOff>9068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AC24BC0-46CF-5E0D-B6EC-642689A063FD}"/>
                </a:ext>
              </a:extLst>
            </xdr14:cNvPr>
            <xdr14:cNvContentPartPr/>
          </xdr14:nvContentPartPr>
          <xdr14:nvPr macro=""/>
          <xdr14:xfrm>
            <a:off x="5291280" y="2381040"/>
            <a:ext cx="258480" cy="2206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AC24BC0-46CF-5E0D-B6EC-642689A063FD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5282640" y="2372040"/>
              <a:ext cx="276120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118948</xdr:colOff>
      <xdr:row>14</xdr:row>
      <xdr:rowOff>71500</xdr:rowOff>
    </xdr:from>
    <xdr:to>
      <xdr:col>5</xdr:col>
      <xdr:colOff>313838</xdr:colOff>
      <xdr:row>15</xdr:row>
      <xdr:rowOff>183613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8D729F60-0D38-4026-82F0-721544747934}"/>
                </a:ext>
              </a:extLst>
            </xdr14:cNvPr>
            <xdr14:cNvContentPartPr/>
          </xdr14:nvContentPartPr>
          <xdr14:nvPr macro=""/>
          <xdr14:xfrm>
            <a:off x="5331240" y="2856240"/>
            <a:ext cx="201240" cy="3042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D729F60-0D38-4026-82F0-721544747934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5322240" y="2847240"/>
              <a:ext cx="218880" cy="32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376708</xdr:colOff>
      <xdr:row>14</xdr:row>
      <xdr:rowOff>5980</xdr:rowOff>
    </xdr:from>
    <xdr:to>
      <xdr:col>7</xdr:col>
      <xdr:colOff>349721</xdr:colOff>
      <xdr:row>15</xdr:row>
      <xdr:rowOff>126013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04E88989-A3CF-24FB-06B6-63B59BAFDF18}"/>
                </a:ext>
              </a:extLst>
            </xdr14:cNvPr>
            <xdr14:cNvContentPartPr/>
          </xdr14:nvContentPartPr>
          <xdr14:nvPr macro=""/>
          <xdr14:xfrm>
            <a:off x="5589000" y="2790720"/>
            <a:ext cx="1600200" cy="31212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04E88989-A3CF-24FB-06B6-63B59BAFDF18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5580360" y="2782070"/>
              <a:ext cx="1617840" cy="3297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363761</xdr:colOff>
      <xdr:row>24</xdr:row>
      <xdr:rowOff>52400</xdr:rowOff>
    </xdr:from>
    <xdr:to>
      <xdr:col>7</xdr:col>
      <xdr:colOff>364121</xdr:colOff>
      <xdr:row>24</xdr:row>
      <xdr:rowOff>55215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D712A4DC-2900-AFDE-A3A2-85EE5D23433A}"/>
                </a:ext>
              </a:extLst>
            </xdr14:cNvPr>
            <xdr14:cNvContentPartPr/>
          </xdr14:nvContentPartPr>
          <xdr14:nvPr macro=""/>
          <xdr14:xfrm>
            <a:off x="7203240" y="4828129"/>
            <a:ext cx="360" cy="3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D712A4DC-2900-AFDE-A3A2-85EE5D23433A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7194240" y="4819489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568595</xdr:colOff>
      <xdr:row>23</xdr:row>
      <xdr:rowOff>92437</xdr:rowOff>
    </xdr:from>
    <xdr:to>
      <xdr:col>6</xdr:col>
      <xdr:colOff>568955</xdr:colOff>
      <xdr:row>23</xdr:row>
      <xdr:rowOff>93877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25B3E839-50E7-A1E6-4B74-58D72F306FE2}"/>
                </a:ext>
              </a:extLst>
            </xdr14:cNvPr>
            <xdr14:cNvContentPartPr/>
          </xdr14:nvContentPartPr>
          <xdr14:nvPr macro=""/>
          <xdr14:xfrm>
            <a:off x="6594480" y="4669729"/>
            <a:ext cx="360" cy="14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25B3E839-50E7-A1E6-4B74-58D72F306FE2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6585840" y="4660729"/>
              <a:ext cx="18000" cy="19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7937</xdr:colOff>
      <xdr:row>20</xdr:row>
      <xdr:rowOff>17462</xdr:rowOff>
    </xdr:from>
    <xdr:to>
      <xdr:col>7</xdr:col>
      <xdr:colOff>630237</xdr:colOff>
      <xdr:row>33</xdr:row>
      <xdr:rowOff>153987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5C3EFE-108E-AE6D-FC46-71B102BA0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646112</xdr:colOff>
      <xdr:row>20</xdr:row>
      <xdr:rowOff>169862</xdr:rowOff>
    </xdr:from>
    <xdr:to>
      <xdr:col>17</xdr:col>
      <xdr:colOff>611187</xdr:colOff>
      <xdr:row>34</xdr:row>
      <xdr:rowOff>106362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E8EBB3-C0F9-DA48-0FC1-28A7C7271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17462</xdr:colOff>
      <xdr:row>18</xdr:row>
      <xdr:rowOff>196850</xdr:rowOff>
    </xdr:from>
    <xdr:to>
      <xdr:col>8</xdr:col>
      <xdr:colOff>544512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3A2A89-EEDD-F236-FAE2-70391C4C5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160337</xdr:colOff>
      <xdr:row>19</xdr:row>
      <xdr:rowOff>15875</xdr:rowOff>
    </xdr:from>
    <xdr:to>
      <xdr:col>16</xdr:col>
      <xdr:colOff>125412</xdr:colOff>
      <xdr:row>32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370E08-32A6-3E76-9F9D-42A82DC36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817427</xdr:colOff>
      <xdr:row>8</xdr:row>
      <xdr:rowOff>10240</xdr:rowOff>
    </xdr:from>
    <xdr:to>
      <xdr:col>6</xdr:col>
      <xdr:colOff>1598987</xdr:colOff>
      <xdr:row>12</xdr:row>
      <xdr:rowOff>20760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35508818-061F-BB97-B2DA-9AD9D62D0E4A}"/>
                </a:ext>
              </a:extLst>
            </xdr14:cNvPr>
            <xdr14:cNvContentPartPr/>
          </xdr14:nvContentPartPr>
          <xdr14:nvPr macro=""/>
          <xdr14:xfrm>
            <a:off x="7844760" y="1635840"/>
            <a:ext cx="781560" cy="823320"/>
          </xdr14:xfrm>
        </xdr:contentPart>
      </mc:Choice>
      <mc:Fallback xmlns=""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35508818-061F-BB97-B2DA-9AD9D62D0E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836120" y="1626840"/>
              <a:ext cx="799200" cy="84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431573</xdr:colOff>
      <xdr:row>7</xdr:row>
      <xdr:rowOff>96080</xdr:rowOff>
    </xdr:from>
    <xdr:to>
      <xdr:col>8</xdr:col>
      <xdr:colOff>765360</xdr:colOff>
      <xdr:row>10</xdr:row>
      <xdr:rowOff>113600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35B922CA-DD32-7B54-D96B-0498CF6A1C4D}"/>
                </a:ext>
              </a:extLst>
            </xdr14:cNvPr>
            <xdr14:cNvContentPartPr/>
          </xdr14:nvContentPartPr>
          <xdr14:nvPr macro=""/>
          <xdr14:xfrm>
            <a:off x="9660240" y="1518480"/>
            <a:ext cx="1163520" cy="627120"/>
          </xdr14:xfrm>
        </xdr:contentPart>
      </mc:Choice>
      <mc:Fallback xmlns=""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35B922CA-DD32-7B54-D96B-0498CF6A1C4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651240" y="1509840"/>
              <a:ext cx="1181160" cy="64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1052507</xdr:colOff>
      <xdr:row>7</xdr:row>
      <xdr:rowOff>111200</xdr:rowOff>
    </xdr:from>
    <xdr:to>
      <xdr:col>6</xdr:col>
      <xdr:colOff>1429787</xdr:colOff>
      <xdr:row>10</xdr:row>
      <xdr:rowOff>26120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B4D21D44-DABB-630E-275C-7213B71EA96E}"/>
                </a:ext>
              </a:extLst>
            </xdr14:cNvPr>
            <xdr14:cNvContentPartPr/>
          </xdr14:nvContentPartPr>
          <xdr14:nvPr macro=""/>
          <xdr14:xfrm>
            <a:off x="8079840" y="1533600"/>
            <a:ext cx="377280" cy="52452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B4D21D44-DABB-630E-275C-7213B71EA96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070840" y="1524600"/>
              <a:ext cx="394920" cy="54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81720</xdr:colOff>
      <xdr:row>7</xdr:row>
      <xdr:rowOff>64760</xdr:rowOff>
    </xdr:from>
    <xdr:to>
      <xdr:col>8</xdr:col>
      <xdr:colOff>579600</xdr:colOff>
      <xdr:row>9</xdr:row>
      <xdr:rowOff>181080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A49D783D-E73D-9BC2-92BE-E39B0C4E23FF}"/>
                </a:ext>
              </a:extLst>
            </xdr14:cNvPr>
            <xdr14:cNvContentPartPr/>
          </xdr14:nvContentPartPr>
          <xdr14:nvPr macro=""/>
          <xdr14:xfrm>
            <a:off x="10140120" y="1487160"/>
            <a:ext cx="497880" cy="52272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A49D783D-E73D-9BC2-92BE-E39B0C4E23F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131480" y="1478520"/>
              <a:ext cx="515520" cy="54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997787</xdr:colOff>
      <xdr:row>10</xdr:row>
      <xdr:rowOff>42680</xdr:rowOff>
    </xdr:from>
    <xdr:to>
      <xdr:col>6</xdr:col>
      <xdr:colOff>1323587</xdr:colOff>
      <xdr:row>11</xdr:row>
      <xdr:rowOff>137560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24320B19-6CC8-86A6-8728-ED46D951692F}"/>
                </a:ext>
              </a:extLst>
            </xdr14:cNvPr>
            <xdr14:cNvContentPartPr/>
          </xdr14:nvContentPartPr>
          <xdr14:nvPr macro=""/>
          <xdr14:xfrm>
            <a:off x="8025120" y="2074680"/>
            <a:ext cx="325800" cy="298080"/>
          </xdr14:xfrm>
        </xdr:contentPart>
      </mc:Choice>
      <mc:Fallback xmlns="">
        <xdr:pic>
          <xdr:nvPicPr>
            <xdr:cNvPr id="10" name="Tinta 9">
              <a:extLst>
                <a:ext uri="{FF2B5EF4-FFF2-40B4-BE49-F238E27FC236}">
                  <a16:creationId xmlns:a16="http://schemas.microsoft.com/office/drawing/2014/main" id="{24320B19-6CC8-86A6-8728-ED46D951692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016480" y="2066040"/>
              <a:ext cx="343440" cy="31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708413</xdr:colOff>
      <xdr:row>8</xdr:row>
      <xdr:rowOff>87640</xdr:rowOff>
    </xdr:from>
    <xdr:to>
      <xdr:col>8</xdr:col>
      <xdr:colOff>188640</xdr:colOff>
      <xdr:row>8</xdr:row>
      <xdr:rowOff>154600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71AA0845-52A8-87BC-0D2F-03B9F0312162}"/>
                </a:ext>
              </a:extLst>
            </xdr14:cNvPr>
            <xdr14:cNvContentPartPr/>
          </xdr14:nvContentPartPr>
          <xdr14:nvPr macro=""/>
          <xdr14:xfrm>
            <a:off x="9937080" y="1713240"/>
            <a:ext cx="309960" cy="66960"/>
          </xdr14:xfrm>
        </xdr:contentPart>
      </mc:Choice>
      <mc:Fallback xmlns="">
        <xdr:pic>
          <xdr:nvPicPr>
            <xdr:cNvPr id="11" name="Tinta 10">
              <a:extLst>
                <a:ext uri="{FF2B5EF4-FFF2-40B4-BE49-F238E27FC236}">
                  <a16:creationId xmlns:a16="http://schemas.microsoft.com/office/drawing/2014/main" id="{71AA0845-52A8-87BC-0D2F-03B9F031216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928080" y="1704600"/>
              <a:ext cx="327600" cy="8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797333</xdr:colOff>
      <xdr:row>6</xdr:row>
      <xdr:rowOff>175800</xdr:rowOff>
    </xdr:from>
    <xdr:to>
      <xdr:col>8</xdr:col>
      <xdr:colOff>74880</xdr:colOff>
      <xdr:row>9</xdr:row>
      <xdr:rowOff>109800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59BECA6A-BB30-8AD1-2446-F95A039A9400}"/>
                </a:ext>
              </a:extLst>
            </xdr14:cNvPr>
            <xdr14:cNvContentPartPr/>
          </xdr14:nvContentPartPr>
          <xdr14:nvPr macro=""/>
          <xdr14:xfrm>
            <a:off x="10026000" y="1395000"/>
            <a:ext cx="107280" cy="543600"/>
          </xdr14:xfrm>
        </xdr:contentPart>
      </mc:Choice>
      <mc:Fallback xmlns="">
        <xdr:pic>
          <xdr:nvPicPr>
            <xdr:cNvPr id="12" name="Tinta 11">
              <a:extLst>
                <a:ext uri="{FF2B5EF4-FFF2-40B4-BE49-F238E27FC236}">
                  <a16:creationId xmlns:a16="http://schemas.microsoft.com/office/drawing/2014/main" id="{59BECA6A-BB30-8AD1-2446-F95A039A940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017000" y="1386000"/>
              <a:ext cx="124920" cy="56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1168787</xdr:colOff>
      <xdr:row>8</xdr:row>
      <xdr:rowOff>190240</xdr:rowOff>
    </xdr:from>
    <xdr:to>
      <xdr:col>6</xdr:col>
      <xdr:colOff>1266347</xdr:colOff>
      <xdr:row>9</xdr:row>
      <xdr:rowOff>160560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30DBE2FD-29E5-CA4D-5BEF-A84D2440AAB5}"/>
                </a:ext>
              </a:extLst>
            </xdr14:cNvPr>
            <xdr14:cNvContentPartPr/>
          </xdr14:nvContentPartPr>
          <xdr14:nvPr macro=""/>
          <xdr14:xfrm>
            <a:off x="8196120" y="1815840"/>
            <a:ext cx="97560" cy="173520"/>
          </xdr14:xfrm>
        </xdr:contentPart>
      </mc:Choice>
      <mc:Fallback xmlns="">
        <xdr:pic>
          <xdr:nvPicPr>
            <xdr:cNvPr id="17" name="Tinta 16">
              <a:extLst>
                <a:ext uri="{FF2B5EF4-FFF2-40B4-BE49-F238E27FC236}">
                  <a16:creationId xmlns:a16="http://schemas.microsoft.com/office/drawing/2014/main" id="{30DBE2FD-29E5-CA4D-5BEF-A84D2440AAB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187120" y="1807218"/>
              <a:ext cx="115200" cy="1911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231120</xdr:colOff>
      <xdr:row>7</xdr:row>
      <xdr:rowOff>192200</xdr:rowOff>
    </xdr:from>
    <xdr:to>
      <xdr:col>8</xdr:col>
      <xdr:colOff>436320</xdr:colOff>
      <xdr:row>8</xdr:row>
      <xdr:rowOff>104920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1" name="Tinta 20">
              <a:extLst>
                <a:ext uri="{FF2B5EF4-FFF2-40B4-BE49-F238E27FC236}">
                  <a16:creationId xmlns:a16="http://schemas.microsoft.com/office/drawing/2014/main" id="{22DBACA3-EEF4-AA4D-029E-66BBD611DC21}"/>
                </a:ext>
              </a:extLst>
            </xdr14:cNvPr>
            <xdr14:cNvContentPartPr/>
          </xdr14:nvContentPartPr>
          <xdr14:nvPr macro=""/>
          <xdr14:xfrm>
            <a:off x="10289520" y="1614600"/>
            <a:ext cx="205200" cy="115920"/>
          </xdr14:xfrm>
        </xdr:contentPart>
      </mc:Choice>
      <mc:Fallback xmlns="">
        <xdr:pic>
          <xdr:nvPicPr>
            <xdr:cNvPr id="21" name="Tinta 20">
              <a:extLst>
                <a:ext uri="{FF2B5EF4-FFF2-40B4-BE49-F238E27FC236}">
                  <a16:creationId xmlns:a16="http://schemas.microsoft.com/office/drawing/2014/main" id="{22DBACA3-EEF4-AA4D-029E-66BBD611DC2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280536" y="1605987"/>
              <a:ext cx="222809" cy="13350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8T23:41:24.912"/>
    </inkml:context>
    <inkml:brush xml:id="br0">
      <inkml:brushProperty name="width" value="0.05" units="cm"/>
      <inkml:brushProperty name="height" value="0.05" units="cm"/>
      <inkml:brushProperty name="color" value="#0432FF"/>
    </inkml:brush>
  </inkml:definitions>
  <inkml:trace contextRef="#ctx0" brushRef="#br0">0 1617 24575,'0'-8'0,"0"1"0,0-1 0,0-1 0,0-3 0,0 0 0,0-11 0,0 4 0,0-13 0,0 12 0,0-21 0,0 14 0,0-11 0,0 6 0,0 14 0,0-9 0,0 15 0,0-7 0,0 7 0,0-3 0,0 11 0,0 5 0,0 5 0,0 1 0,0-1 0,0-1 0,0 0 0,0 1 0,0-1 0,0 3 0,0 1 0,3 2 0,0-2 0,3-1 0,-1 0 0,1-1 0,-1 1 0,1-3 0,-3 0 0,1 1 0,-1-1 0,3-2 0,-1 0 0,0-3 0,0 0 0,0 0 0,1 0 0,-1 0 0,0-6 0,1 3 0,-1-6 0,1 1 0,-1 2 0,-1-5 0,1 2 0,-2-3 0,0 0 0,0 0 0,-3 0 0,0 1 0,0 2 0,0-3 0,0 3 0,0 1 0,0-1 0,0 4 0,0 0 0,0 0 0,0 4 0,0 4 0,0 3 0,0 1 0,2-1 0,1-1 0,5 1 0,-1-1 0,4 1 0,1 0 0,1 0 0,2 0 0,-3 0 0,3 0 0,-2 0 0,2-2 0,-6-2 0,2-2 0,-5 0 0,3 0 0,-4 0 0,0 0 0,1 0 0,-1 0 0,-2-2 0,-1-1 0,-2-2 0,0 0 0,0 2 0,0 1 0</inkml:trace>
  <inkml:trace contextRef="#ctx0" brushRef="#br0" timeOffset="900">864 154 24575,'18'0'0,"-2"0"0,8 0 0,-1 0 0,2 0 0,-1 0 0,-4 3 0,-1 3 0,-6-2 0,-1 2 0,-4-3 0,-3-3 0,-2 3 0,0-3 0</inkml:trace>
  <inkml:trace contextRef="#ctx0" brushRef="#br0" timeOffset="2044">1378 306 24575,'0'11'0,"0"0"0,0 1 0,0 12 0,2-10 0,4 8 0,1-14 0,1-2 0,0 2 0,1-4 0,3 3 0,0-3 0,0-1 0,0 0 0,-1-3 0,5 0 0,-4 0 0,4 0 0,-7 0 0,2 0 0,-5 0 0,2 0 0,-3 0 0,1-3 0,-3 0 0,-1-2 0,-2 0 0,0 0 0,0-1 0,0-2 0,0 2 0,0-5 0,0 5 0,-2-6 0,-4 4 0,-4-4 0,-1 2 0,-1-1 0,0 5 0,3-3 0,-2 3 0,2 1 0,-7-1 0,4 0 0,-4-1 0,5 1 0,-1 3 0,3-2 0,-2 5 0,5-5 0,-3 4 0,4-4 0,0 5 0,-1-5 0,3 2 0,1-2 0,2 0 0,0 0 0,0 0 0,0-1 0,2 1 0,4-3 0,3-1 0,6-4 0,6-3 0,1-2 0,3-4 0,0 4 0,-3-3 0,2 3 0,-3 0 0,-4 2 0,-2 4 0,-3 3 0,-3 0 0,-1 4 0,-3 2 0,-2-2 0,0 4 0,-3-1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8T23:41:16.231"/>
    </inkml:context>
    <inkml:brush xml:id="br0">
      <inkml:brushProperty name="width" value="0.05" units="cm"/>
      <inkml:brushProperty name="height" value="0.05" units="cm"/>
      <inkml:brushProperty name="color" value="#0432FF"/>
    </inkml:brush>
  </inkml:definitions>
  <inkml:trace contextRef="#ctx0" brushRef="#br0">92 2586 24575,'32'-12'0,"-6"-5"0,19-6 0,11-14 0,19-17 0,6-5 0,-12 9 0,3 0 0,4-4-1057,-16 12 1,13-10 0,5-3-1,0 0 1,-6 5 0,-14 8 1056,7-4 0,-1 2-348,-6 2 1,10-9 0,4-2 0,-4 2 0,-11 10 347,1-2 0,-1 2-431,7-6 0,9-8 0,1-1 0,-12 10 431,-8 6 0,-1 3 0,5-4 0,7-3 0,-5 5 0,-7 6 0,-2 2 0,17-14 0,-1 1-167,-23 17 1,-3 3 166,40-31 0,-3 6 0,0 0 0,1 0 0,-19 12 0,11-4 3312,5 0-3312,-27 14 0,2 0 0,-6 3 0,-2 1 0,26-17 3422,-29 18-3422,-22 13 2758,0-3-2758,-10 9 159,-4 1 1,-1 2 0,0 0 0</inkml:trace>
  <inkml:trace contextRef="#ctx0" brushRef="#br0" timeOffset="1578">102 205 24575,'17'0'0,"7"0"0,28 4 0,8 13 0,33 11-955,-47-6 1,0 6 954,12 2 0,2 3 0,-1 3 0,3 4-837,10 9 0,0 1 837,-1-6 0,-1 0 0,9 13 0,-2 1 0,-5-8 0,0 1 0,-17-8 0,1 2 0,-1 0-852,-1-1 0,0-2 0,0 2 852,5 6 0,3 2 0,0 0 0,4-2 0,0 0 0,1 1-984,0 0 1,3 0-1,0 1 984,2 2 0,3 1 0,0-3 0,4 0 0,3-2 0,-2 1-656,-1 1 1,-2 0 0,1 1 655,-15-13 0,1 2 0,1-2 0,-3-1 0,15 7 0,-1-1 0,0 0-249,3 1 1,0 1-1,-1 0 249,-9-7 0,-1 0 0,2-2 0,4-2 0,3 0 0,-3 1 0,-7 4 0,-2 1 0,-1-3 0,18 1 0,1 1 0,-7 6 0,2 6 0,-3-3 0,1-1 0,-1-1 0,-12-9 0,1 1 0,0 1 379,19 16 1,-4-5-380,-22-16 0,-2-1 0,24 18 0,0 2 592,-13-10 0,-1-2-592,2 3 0,-1-2 0,-9-6 0,-1-1 1195,13 13 1,-3-3-1196,10 1 1256,-22-7 1,-2-5-1257,-1-12 1296,6 10-1296,-8-13 1997,-7-5-1997,-9-6 1161,-4-3-1161,-6-3 501,-10-1-501,1-3 0,-8 0 0,0 0 0,-4 0 0</inkml:trace>
  <inkml:trace contextRef="#ctx0" brushRef="#br0" timeOffset="4888">1 2455 24575,'10'0'0,"2"0"0,-2-6 0,7-3 0,-4 0 0,2-4 0,3 1 0,4-3 0,27-15 0,-9 1 0,1 3 0,-13 0 0,-15 20 0,7-14 0,-8 10 0,4-3 0,-4 2 0,0 2 0,2-3 0,-4 0 0,5 0 0,-5-3 0,1 2 0,1-2 0,1 1 0,2 1 0,-2-6 0,3 3 0,-6-3 0,2-1 0,-3 2 0,4-2 0,-3 2 0,0-2 0,-4 1 0,0 0 0,0-1 0,1 1 0,-1 0 0,1 0 0,-1-4 0,1 3 0,0-2 0,-4-2 0,2 4 0,-4-3 0,2 4 0,-3 0 0,0 0 0,0-1 0,0-2 0,0-3 0,0-2 0,0-5 0,0 3 0,0-3 0,0 4 0,0 0 0,0 0 0,0 1 0,0 2 0,-3-1 0,-1 2 0,-2-13 0,-1 8 0,0-7 0,0 3 0,0 5 0,-1-10 0,4 6 0,-2-6 0,2 1 0,0 3 0,-3-2 0,6 8 0,-6-5 0,7 6 0,-7-2 0,7 6 0,-4-12 0,4 12 0,0-8 0,0 12 0,0-1 0,0-2 0,0 5 0,0-5 0,0 9 0,0-5 0,0 5 0,3-5 0,3 6 0,4-7 0,3 4 0,2-5 0,12-6 0,-5 4 0,8-4 0,-10 5 0,2-1 0,-3 6 0,2-4 0,6 1 0,-4 1 0,18-9 0,-22 16 0,13-6 0,-19 11 0,4-1 0,-1 1 0,4 0 0,-2 3 0,15-6 0,-8 7 0,8-7 0,-6 9 0,-4-3 0,5 3 0,0 0 0,-4 0 0,2 0 0,-1 0 0,-2 0 0,1 0 0,-5 0 0,0 0 0,0 0 0,0 0 0,0 0 0,1 3 0,2-3 0,-1 6 0,1-5 0,-2 5 0,7-3 0,-5 4 0,5-4 0,-4 2 0,-3-1 0,3 3 0,-7-4 0,2 3 0,-2-2 0,3 2 0,0-2 0,-3 2 0,2-3 0,-5 2 0,5-1 0,-5 1 0,7 1 0,-7 0 0,6 3 0,-6-3 0,2-2 0,-3 1 0,2-2 0,-1 3 0,6 0 0,-4 0 0,4 1 0,5-1 0,-5 1 0,9 3 0,-5-3 0,5 3 0,0-3 0,-1 0 0,1 0 0,0 0 0,0-1 0,-5 1 0,5-3 0,-5 2 0,2-5 0,-3 2 0,1-3 0,-3 0 0,7 0 0,-3 0 0,4 0 0,-1 0 0,10 0 0,3 0 0,9 0 0,-1 0 0,0 0 0,-4 0 0,3-4 0,19-11 0,-13 5 0,12-16 0,-23 17 0,-7-12 0,2 9 0,-8-7 0,4 9 0,-5-8 0,-4 10 0,9-12 0,-9 8 0,9-6 0,-1 3 0,1-2 0,0 1 0,4-5 0,-4 2 0,0 0 0,0-2 0,-9 7 0,0-4 0,-8 9 0,-1 0 0,-6 4 0,-1-1 0,-3 3 0,-2 1 0,0 2 0</inkml:trace>
  <inkml:trace contextRef="#ctx0" brushRef="#br0" timeOffset="15865">7026 336 24575,'-10'3'0,"-6"5"0,0 14 0,-3 2 0,3 1 0,1 6 0,5-5 0,-4 6 0,9-5 0,0-3 0,5 3 0,0-10 0,0 5 0,0-13 0,0 9 0,4-8 0,6 6 0,6-8 0,4 2 0,-2-1 0,2-2 0,-2 3 0,-2-4 0,3-3 0,-4-1 0,1-2 0,3 0 0,-7 0 0,3 0 0,-1-6 0,-4-2 0,0-9 0,-4 4 0,0-1 0,0-1 0,-2 2 0,-2-6 0,-2 4 0,0-8 0,0 3 0,0-3 0,-3 0 0,0 3 0,-10-1 0,3 4 0,-9 3 0,6-2 0,-4 7 0,0 1 0,-2 1 0,4 1 0,0 2 0,3-1 0,3 4 0,1-1 0,5-1 0,1 1 0,2-3 0,0-2 0,0 1 0,5-9 0,2 5 0,9-9 0,2-1 0,21-23 0,-14 12 0,14-15 0,-13 20 0,-3-4 0,2 4 0,-4 4 0,6-4 0,-12 14 0,3-5 0,-15 13 0,-1 3 0,-2-1 0</inkml:trace>
  <inkml:trace contextRef="#ctx0" brushRef="#br0" timeOffset="17536">7376 676 24575,'0'22'0,"0"-1"0,0-2 0,0 4 0,0 1 0,0 4 0,0 4 0,0-7 0,0 2 0,0-14 0,0 2 0,0-10 0,0-6 0,0-10 0,0-11 0,0-2 0,0-7 0,0 6 0,0-12 0,0 9 0,0-9 0,3 12 0,1-2 0,2 7 0,-1 5 0,2 0 0,-2 6 0,1 3 0,-1 4 0,0 2 0,0 2 0,1 8 0,3 3 0,-3 9 0,7 3 0,-5 7 0,6-4 0,-6 1 0,1-3 0,-3-9 0,-2 3 0,-1-10 0,-3-1 0,2 0 0,-1-4 0,1 0 0,-2-6 0,3-10 0,-2-18 0,5-2 0,-2-10 0,4 3 0,-1 0 0,1-4 0,-1 8 0,0 9 0,0 3 0,-2 12 0,1-1 0,-1 8 0,0 1 0,0 9 0,2 16 0,-1 5 0,3 25 0,-1-3 0,-1 1 0,2 7 0,-4-8 0,2 5 0,-6-6 0,3-6 0,-4-14 0,0-2 0,0-11 0,0 0 0,0-8 0,0 0 0,0-5 0,0-1 0</inkml:trace>
  <inkml:trace contextRef="#ctx0" brushRef="#br0" timeOffset="18932">7838 409 24575,'30'0'0,"2"0"0,-11 0 0,6 0 0,1 0 0,-1 0 0,1 0 0,13 0 0,-20 0 0,11 0 0,-27 0 0,0 0 0,-2 0 0</inkml:trace>
  <inkml:trace contextRef="#ctx0" brushRef="#br0" timeOffset="19626">7925 550 24575,'16'0'0,"-2"0"0,4 0 0,6 0 0,-3 0 0,15 0 0,-18 0 0,5 0 0,-2 0 0,-10 0 0,5 0 0,-11 0 0,-2 0 0,-1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8T23:41:49.424"/>
    </inkml:context>
    <inkml:brush xml:id="br0">
      <inkml:brushProperty name="width" value="0.05" units="cm"/>
      <inkml:brushProperty name="height" value="0.05" units="cm"/>
      <inkml:brushProperty name="color" value="#0432FF"/>
    </inkml:brush>
  </inkml:definitions>
  <inkml:trace contextRef="#ctx0" brushRef="#br0">558 295 24575,'-3'4'0,"1"6"0,2 8 0,0 35 0,0 25 0,0-12 0,10 23 0,-3-67 0,11 14 0,-6-29 0,6 1 0,-8-2 0,3-2 0,-4-2 0,0-2 0,-1 0 0,-2 0 0,1 0 0,-1-5 0,3-2 0,-3-8 0,0 0 0,1-5 0,-1-2 0,0 1 0,1-5 0,0 2 0,-3-1 0,-1-6 0,-3 10 0,0-3 0,0 8 0,0 5 0,0 0 0,0-1 0,0 0 0,0 1 0,-3-1 0,0 0 0,-6 3 0,3-2 0,-1 5 0,-4-4 0,1 3 0,-1-1 0,0 5 0,-3-5 0,1 7 0,-12-7 0,11 7 0,-11-1 0,10 2 0,0 0 0,5 0 0,7-2 0,0-1 0,3-2 0,3-3 0,3-1 0,7 0 0,4-6 0,15 3 0,-10-6 0,19 3 0,-7 1 0,5-1 0,3-1 0,-5 1 0,1 4 0,-5-3 0,-1 5 0,-7 0 0,1-1 0,-9 3 0,5-6 0,-10 7 0,1-3 0,-6 4 0,-2 0 0,1 0 0,-1-1 0,-2 3 0,-1 1 0</inkml:trace>
  <inkml:trace contextRef="#ctx0" brushRef="#br0" timeOffset="1058">1071 815 24575,'-4'2'0,"-6"1"0,-4-3 0,-2 0 0,-6 0 0,9 0 0,-24 0 0,22 0 0,-11 0 0,19 2 0,4 1 0,-2 5 0,4-2 0,-2 6 0,3-4 0,0 0 0,0 7 0,0-5 0,0 5 0,0-4 0,3-2 0,5 5 0,1-7 0,5 4 0,12-6 0,-12-2 0,12 0 0,-11-3 0,-6 0 0,11 0 0,-12 0 0,7-2 0,-9-4 0,3 0 0,-3-5 0,-1 2 0,1 0 0,-1-2 0,-2 3 0,-1-4 0,-2 3 0,3-2 0,-2 5 0,1-4 0,-2 4 0,0-2 0,0 3 0,3 2 0,-3 5 0,3 4 0,-3 8 0,0 1 0,0 9 0,3-5 0,-3 1 0,6-1 0,-5-7 0,4 0 0,-4-4 0,3-2 0,-1-1 0,2-2 0,0 0 0,-2-3 0,-1 0 0</inkml:trace>
  <inkml:trace contextRef="#ctx0" brushRef="#br0" timeOffset="3680">1202 773 24575,'0'22'0,"0"-3"0,0 12 0,0-6 0,0 4 0,0-7 0,0-5 0,0-2 0,0-5 0,0-1 0,0-1 0,0-8 0,0-9 0,0-4 0,0-9 0,0 3 0,3-3 0,0 1 0,7-1 0,0 2 0,2 4 0,-3 2 0,3 4 0,-6 2 0,5 5 0,-6 1 0,3 2 0,-2 0 0,-1 0 0,0 0 0,1 0 0,-1 0 0,1 2 0,1 16 0,0-3 0,-1 16 0,0-11 0,-5 7 0,2-3 0,0 0 0,-2-1 0,1-4 0,-2-3 0,0-3 0,0-6 0,3-2 0,0 0 0,2-2 0,-1 0 0,4-3 0,1 0 0,3 0 0,-2-5 0,3-3 0,-5-3 0,7-4 0,-6 2 0,0-2 0,2 0 0,-4-1 0,3 0 0,-4-5 0,1 4 0,-1-6 0,0 7 0,0-3 0,-3 8 0,0-5 0,-3 4 0,0 3 0,0 1 0,0 4 0,0 5 0,0 3 0,0 10 0,0 6 0,0 3 0,0 6 0,4 3 0,0-4 0,3 5 0,0-10 0,-1 1 0,0-8 0,3-5 0,-3-2 0,5-3 0,-2-3 0,5-1 0,-1-2 0,2-2 0,-3-8 0,-3-3 0,4-6 0,-6-4 0,3-1 0,-4 0 0,0 2 0,-2-2 0,-1-1 0,-3 4 0,0 3 0,0 8 0,0 4 0,0 2 0,0 11 0,0 5 0,0 8 0,0 3 0,0 1 0,0 4 0,0-5 0,3 1 0,3-4 0,1-3 0,1-3 0,1-6 0,-1-5 0,0-1 0,7-2 0,-5 0 0,8-6 0,-6 1 0,8-16 0,-7 4 0,9-12 0,-7 5 0,11-15 0,-10 14 0,7-9 0,-13 19 0,7-3 0,-8 9 0,10-5 0,-9 11 0,1-1 0,-12 4 0,-8 7 0,-5 4 0,-7 8 0,9 0 0,-1 0 0,0 1 0,3-5 0,2 3 0,2-5 0,2 1 0,2-2 0,2-3 0,0 2 0,0-4 0,5 1 0,2-3 0,7-2 0,2 0 0,0-3 0,2 0 0,-2-6 0,0-3 0,0-12 0,-2-7 0,-3-1 0,-1-3 0,-3 4 0,0 4 0,-3 1 0,-1 11 0,-3-3 0,0 9 0,0 5 0,0 8 0,0 12 0,0 9 0,0 1 0,0 3 0,3-8 0,0 3 0,4-7 0,5 0 0,1-4 0,11-7 0,-1 1 0,5-6 0,9-1 0,-3-3 0,9-7 0,-4-13 0,2-11 0,-1-16 0,-1-7 0,2-10 0,-6-13 0,2 0 0,-13 8 0,3-15 0,-12 18 0,4-4 0,-15 11 0,-1 16 0,-3-2 0,0 7 0,0 10 0,-8 8 0,1 5 0,-24 5 0,12 4 0,-16 4 0,11 5 0,-1 15 0,-1 10 0,5 27 0,0 8 0,11 16 0,1 9-768,9 9 768,0-1 0,9-1 0,10-13-45,8-17 45,8-5 0,19-7 0,-13-13 0,7-4 0,-20-21 0,-9-6 0,-6-3 766,-1-2-766,-7-2 47,0-2-47,-2 2 0,0-1 0,-3 1 0</inkml:trace>
  <inkml:trace contextRef="#ctx0" brushRef="#br0" timeOffset="4257">3060 466 24575,'10'-3'0,"6"1"0,6 2 0,11 0 0,28 0 0,-16 0 0,18 0 0,-32 0 0,-6 0 0,-6 0 0,-7 0 0,-8 0 0,-2 0 0,-4 0 0</inkml:trace>
  <inkml:trace contextRef="#ctx0" brushRef="#br0" timeOffset="4976">3012 296 24575,'20'0'0,"12"0"0,20 0 0,6 0 0,0 0 0,-2 0 0,1 0 0,-4 0 0,2 0 0,-27 0 0,-5 0 0,-10 0 0,4 0 0,-10 0 0,2 0 0,-6 0 0</inkml:trace>
  <inkml:trace contextRef="#ctx0" brushRef="#br0" timeOffset="6563">163 1288 24575,'8'-3'0,"4"1"0,1 5 0,1 0 0,15 6 0,-10-5 0,10 1 0,-11-5 0,-2 0 0,8 0 0,4 0 0,-4 0 0,12 0 0,-11 0 0,16 0 0,-10 0 0,10 0 0,-8-3 0,4 2 0,0-6 0,-3 7 0,2-4 0,-8 4 0,5 0 0,-6 0 0,-2 0 0,1 3 0,-9 3 0,5 4 0,-10 2 0,8 3 0,-10-6 0,4 1 0,-9-4 0,0-1 0,1 0 0,-2-2 0,1 0 0,0-3 0,1-6 0,-1 3 0,4-8 0,3 2 0,7-1 0,14-4 0,2 2 0,12 1 0,-3-4 0,10 5 0,0 2 0,12 0 0,-3 7 0,8-3 0,-2 4 0,4 0 0,6 0 0,-9 0 0,-7 0 0,13 4 0,-31 4 0,44 3 0,-35 5 0,18-6 0,-17 2 0,5-3 0,-5-1 0,-5-3 0,3-1 0,-10-4 0,6 0 0,-6 0 0,-1-4 0,-9 0 0,-5-5 0,-4 1 0,-6-4 0,-2 6 0,-3-3 0,-5 3 0,-3 3 0,0 1 0,-3 0 0,1 1 0,-3-1 0</inkml:trace>
  <inkml:trace contextRef="#ctx0" brushRef="#br0" timeOffset="7292">181 1985 24575,'-3'-1'0,"1"12"0,2 2 0,0 19 0,0 22 0,0-15 0,0 14 0,0-28 0,0-11 0,0 0 0,0-11 0,0-2 0</inkml:trace>
  <inkml:trace contextRef="#ctx0" brushRef="#br0" timeOffset="8079">176 1811 24575,'12'-3'0,"12"1"0,-12 2 0,12 0 0,-16 0 0,3 0 0,-2 5 0,1 5 0,-4 6 0,-4 23 0,-2-11 0,-2 29 0,-6-26 0,-6 10 0,0-17 0,-27 16 0,24-23 0,-17 9 0,32-24 0,8-2 0,11 2 0,7 5 0,13 5 0,-3 3 0,4-3 0,-2-2 0,3-2 0,-5 0 0,7-4 0,-12-1 0,-1-3 0,-9-5 0,-2-9 0,-8-2 0,2-12 0,-9 9 0,1 2 0,-3-5 0,0 14 0,0-9 0,0 11 0,0 2 0,0 15 0,0 5 0,4 13 0,-1-6 0,4 5 0,0-11 0,-1 4 0,0-8 0,3-1 0,-4-4 0,4-3 0,-4-2 0,0 0 0,4-3 0,-3-3 0,2-3 0,-3-5 0,-2 4 0,0-2 0</inkml:trace>
  <inkml:trace contextRef="#ctx0" brushRef="#br0" timeOffset="8364">682 1822 24575,'14'0'0,"-7"0"0,1 0 0</inkml:trace>
  <inkml:trace contextRef="#ctx0" brushRef="#br0" timeOffset="8825">863 1908 24575,'0'7'0,"0"2"0,0 2 0,0 3 0,-2 2 0,1 1 0,-2 0 0,3-1 0,0 1 0,0-4 0,0-4 0,0-1 0,3-5 0,5 5 0,35-1 0,-20 2 0,16-2 0,-32-1 0,-6-1 0,1 3 0,-2-2 0,0 3 0,0-1 0,-5-2 0,-2 4 0,-8-3 0,0 5 0,-1-5 0,0 2 0,5-6 0,5-1 0,1-2 0</inkml:trace>
  <inkml:trace contextRef="#ctx0" brushRef="#br0" timeOffset="9556">1081 1988 24575,'3'1'0,"-1"4"0,-2 5 0,0 5 0,0 1 0,0 2 0,0 2 0,0-7 0,3 9 0,3-11 0,2 7 0,1-11 0,2-3 0,1-2 0,0-2 0,3 0 0,1 0 0,-5 0 0,10-13 0,-8 1 0,8-17 0,-6 5 0,-1 2 0,-3 4 0,-4 6 0,2 0 0,-1 6 0,-2 0 0,2 6 0,-3 0 0,-1 0 0,2 6 0,6 4 0,2 4 0,9 3 0,2-4 0,2-2 0,5-1 0,-3-6 0,-1 0 0,-1-4 0,-11 0 0,10-15 0,-15-1 0,1-13 0,-9 0 0,-3 2 0,0 4 0,-9 2 0,-18 1 0,-4 12 0,-15-2 0,8 10 0,5 0 0,5 6 0,-1 13 0,17-9 0,-2 8 0</inkml:trace>
  <inkml:trace contextRef="#ctx0" brushRef="#br0" timeOffset="10560">4 2668 24575,'0'-5'0,"0"0"0,0 6 0,-4 15 0,18 31 0,-8-9 0,16 20 0,-8-29 0,0 3 0,0-8 0,-1-4 0,-6-6 0,1-7 0,-6-2 0,1-12 0,-1-11 0,-2-10 0,3-14 0,-2-2 0,7-9 0,-4 8 0,1-8 0,2 10 0,-3 4 0,3 1 0,-3 15 0,1 2 0,-4 10 0,1 3 0,-2 5 0,0 1 0</inkml:trace>
  <inkml:trace contextRef="#ctx0" brushRef="#br0" timeOffset="11492">328 2760 24575,'0'16'0,"0"0"0,0-4 0,0 1 0,0 5 0,0-2 0,0 3 0,0 4 0,0-3 0,0 3 0,0-7 0,0-1 0,0-6 0,2-2 0,1-4 0,3 0 0,-1-3 0,0 0 0,0-2 0,-3-4 0,1-6 0,-3 0 0,0-7 0,0 0 0,0 2 0,0-5 0,-3 6 0,-6 2 0,2 0 0,-11 5 0,4 2 0,-1 1 0,-4 1 0,7 3 0,0-4 0,9 6 0,13 0 0,12 0 0,11-7 0,9-4 0,9-15 0,6-5 0,4-14 0,4-4 0,-23 4 0,10-7 0,-26 11 0,5-4 0,-14 7 0,-4 6 0,-9 11 0,-1 0 0,-3 11 0,-2-2 0,-6 9 0,-2 1 0,-9 2 0,6 0 0,-8 0 0,7 9 0,-6 10 0,5 15 0,3 9 0,-1 17 0,10-3 0,-2 14 0,5-2 0,0-2 0,0-1 0,7-20 0,9 7 0,4-18 0,11 3 0,-4-9 0,-2-11 0,-1-4 0,0-5 0,-9-5 0,1-1 0,-11-3 0,1 0 0,-3 0 0,-1 0 0</inkml:trace>
  <inkml:trace contextRef="#ctx0" brushRef="#br0" timeOffset="12085">983 2829 24575,'4'-6'0,"-5"1"0,-11 5 0,-5 0 0,2 0 0,-3 0 0,4 9 0,-7 10 0,9 7 0,-1-1 0,11-2 0,2-13 0,0 3 0,0-4 0,3 0 0,4-3 0,4-4 0,4-2 0,-3 0 0,7-6 0,-6-4 0,2-10 0,-2 4 0,-2-11 0,-2 11 0,-3-7 0,0 6 0,-1 6 0,-1 3 0,0 5 0,-1 0 0,3 3 0,-1 0 0,0 0 0,0 3 0,7 7 0,-2-3 0,9 8 0,-4-5 0,5 0 0,-9-3 0,-2-4 0</inkml:trace>
  <inkml:trace contextRef="#ctx0" brushRef="#br0" timeOffset="12614">1276 2529 24575,'6'-19'0,"0"1"0,-6 7 0,0 0 0,0 2 0,0 0 0,0 43 0,0-1 0,0 36 0,0-2 0,0-20 0,0 16 0,0-23 0,0 9 0,0-11 0,0-9 0,0-7 0,0-8 0,0-3 0,0-6 0,0-2 0,0 0 0</inkml:trace>
  <inkml:trace contextRef="#ctx0" brushRef="#br0" timeOffset="13096">1101 2629 24575,'-1'-3'0,"4"1"0,14 2 0,0 0 0,9 0 0,2 0 0,6 0 0,3 0 0,8 0 0,-14 0 0,5 0 0,-17 0 0,-6 0 0,2 0 0,-10 2 0,1 11 0,-4 5 0,-2 10 0,0-1 0,0 5 0,0-6 0,0 4 0,0-9 0,0 1 0,0-3 0,0-6 0,0-4 0,0-3 0,0-1 0,0-2 0,0 0 0</inkml:trace>
  <inkml:trace contextRef="#ctx0" brushRef="#br0" timeOffset="13434">1434 2405 24575,'0'-6'0,"0"2"0</inkml:trace>
  <inkml:trace contextRef="#ctx0" brushRef="#br0" timeOffset="13885">1638 2347 24575,'3'15'0,"-1"7"0,-2 7 0,0 17 0,0 0 0,0 9 0,0 16 0,0-23 0,0 10 0,0-24 0,0-2 0,0-11 0,0-6 0,0-6 0,5-7 0,1 1 0,8-3 0,2 0 0,2 0 0,6 0 0,3 0 0,-1 0 0,5 0 0,-7 0 0,-4 0 0,3 0 0,-11 0 0,-3 0 0,-3 0 0</inkml:trace>
  <inkml:trace contextRef="#ctx0" brushRef="#br0" timeOffset="14177">1943 2664 24575,'0'17'0,"0"-1"0,0 12 0,0-3 0,0 0 0,0-3 0,0-10 0,0 1 0,0-5 0,0-5 0,0-2 0</inkml:trace>
  <inkml:trace contextRef="#ctx0" brushRef="#br0" timeOffset="14422">1943 2047 24575,'0'0'0</inkml:trace>
  <inkml:trace contextRef="#ctx0" brushRef="#br0" timeOffset="15290">2300 2596 24575,'-4'10'0,"-7"-2"0,-15-8 0,-8 0 0,1 0 0,-3 0 0,11 3 0,-7 8 0,7 3 0,2 8 0,-1 3 0,13 4 0,0-4 0,7 7 0,4-3 0,0-4 0,9 0 0,6-15 0,8-1 0,14-8 0,-2 2 0,4-13 0,0-12 0,-10-20 0,5-17 0,-10-14 0,-2-10 0,-7 14 0,-1-9 0,-9 22 0,-1-5 0,-4 12 0,0 11 0,0 9 0,0 11 0,-2 8 0,-1 5 0,-6 5 0,3 9 0,0 19 0,3 20 0,3 27 0,0 6 0,0 14 0,3-39 0,1 0 0,6 31 0,6 2 0,3-40 0,-6-14 0,3-12 0,-10-10 0,2-5 0,-5-5 0,0-1 0</inkml:trace>
  <inkml:trace contextRef="#ctx0" brushRef="#br0" timeOffset="16104">2710 2711 24575,'-2'-3'0,"-4"1"0,-6 2 0,2 0 0,-7 0 0,8 0 0,-10 0 0,4 0 0,-1 0 0,-2 3 0,5 3 0,0 7 0,2 2 0,6 8 0,-5-3 0,8 3 0,-4 0 0,6-9 0,0 8 0,0-16 0,0 5 0,0-6 0,3 1 0,6-3 0,3-1 0,12-2 0,-1 0 0,14-7 0,-13-4 0,12-11 0,-18 1 0,8-8 0,-9 11 0,-3-1 0,-6 7 0,-3 3 0,1 3 0,-1 6 0,1 9 0,-1 1 0,5 8 0,2-1 0,2-1 0,2 0 0,-2-5 0,-1 1 0,-1-2 0,-6-4 0,-4-4 0</inkml:trace>
  <inkml:trace contextRef="#ctx0" brushRef="#br0" timeOffset="17312">3156 2796 24575,'3'-2'0,"-6"1"0,-3-3 0,-5 3 0,-1-2 0,-3 3 0,-4 0 0,1 0 0,-11 0 0,6 0 0,-4 0 0,7 5 0,1 6 0,2 6 0,0 3 0,4 0 0,6 0 0,4 2 0,3-5 0,0 1 0,0-6 0,0-3 0,8 0 0,-2-6 0,16-1 0,7-2 0,-2 0 0,13-7 0,-13-13 0,13-10 0,-6-15 0,5-9 0,-7-9 0,-9 13 0,-7-3 0,-1 1 0,-4 5 0,12-44 0,-19 63 0,-1 0 0,-3 9 0,0 3 0,-5 3 0,-3 5 0,-1 5 0,-5 1 0,5 2 0,0 8 0,-4 16 0,5 11 0,-4 31 0,8-13 0,0 17 0,4-21 0,0 5 0,0-11 0,0 0 0,3-5 0,4-5 0,5 3 0,5-10 0,-2 1 0,1-10 0,-6-1 0,-3-8 0,1 0 0,-2-5 0,6 0 0,-3-3 0,2-13 0,6-6 0,-5-11 0,9-6 0,-12 8 0,8-9 0,-9 12 0,2-3 0,-7 13 0,0 3 0,-3 4 0,-4 5 0,0 0 0,-2 3 0,0 3 0,3 0 0,1 5 0,2 1 0,0 3 0,0 2 0,0-1 0,13 7 0,7-7 0,14 3 0,4-2 0,-1-5 0,1 1 0,4-6 0,23-1 0,-16-3 0,10 0 0,-26 0 0,-10 0 0,-3 0 0,-8-2 0,-4-1 0,-3 0 0,-2-1 0,0 4 0,-3-2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8T23:42:21.255"/>
    </inkml:context>
    <inkml:brush xml:id="br0">
      <inkml:brushProperty name="width" value="0.05" units="cm"/>
      <inkml:brushProperty name="height" value="0.05" units="cm"/>
      <inkml:brushProperty name="color" value="#0432FF"/>
    </inkml:brush>
  </inkml:definitions>
  <inkml:trace contextRef="#ctx0" brushRef="#br0">79 350 24575,'-6'-1'0,"1"12"0,5 7 0,0 3 0,0 22 0,0 12 0,0-3 0,0 6 0,0-34 0,6 0 0,3-8 0,7 0 0,4-3 0,-2 0 0,2-6 0,-1 2 0,-4-8 0,6 2 0,-10-3 0,2 0 0,-8-5 0,1-5 0,-3-6 0,0-7 0,-3-6 0,0 0 0,-4-9 0,-3 4 0,-8-4 0,-4 3 0,-10-14 0,9 19 0,-12-20 0,13 23 0,-8-4 0,9 3 0,2 10 0,3-1 0,2 7 0,2 3 0,1 1 0,5 2 0,1 1 0,2 0 0,0 0 0,5-3 0,2 2 0,11-7 0,0 0 0,9-2 0,-3-3 0,1 5 0,1-1 0,-5 1 0,1-1 0,-6 4 0,-1 1 0,-6 3 0,-1 1 0,-3-1 0,0 1 0,1 2 0,-1 1 0,-2 2 0,-1 0 0</inkml:trace>
  <inkml:trace contextRef="#ctx0" brushRef="#br0" timeOffset="1002">454 699 24575,'0'5'0,"0"4"0,0 3 0,0 4 0,0 3 0,0-3 0,0 7 0,0-6 0,0 7 0,0-5 0,0-3 0,0-1 0,0-6 0,0 2 0,0-17 0,0-8 0,0-22 0,0-3 0,0-9 0,0 3 0,0 5 0,0-2 0,0 8 0,0 4 0,0 6 0,0 9 0,0 6 0,2 3 0,1 4 0,3 4 0,-1 4 0,3 3 0,2 6 0,1-2 0,2 0 0,2-2 0,-2-4 0,1 2 0,-2-6 0,3 0 0,1-3 0,-1 0 0,5-9 0,-3-3 0,-1-9 0,1 1 0,-4 0 0,-2 4 0,2 1 0,-4 3 0,2 3 0,-5 3 0,2 4 0,-4 2 0,5 34 0,-2-4 0,0 27 0,-3 13 0,-1-20 0,-2 16 0,3-10 0,-4-18 0,0 1 0,0-19 0,0-11 0,0 0 0,2-6 0,1-1 0,0-2 0,-1 0 0</inkml:trace>
  <inkml:trace contextRef="#ctx0" brushRef="#br0" timeOffset="1447">1162 556 24575,'-30'30'0,"7"-10"0,5 7 0,2-12 0,-1 9 0,-1-3 0,5-4 0,6-5 0,3-6 0,4-6 0,-3-5 0,3-4 0,0 2 0,0 2 0</inkml:trace>
  <inkml:trace contextRef="#ctx0" brushRef="#br0" timeOffset="1871">1013 601 24575,'67'59'0,"-12"-13"0</inkml:trace>
  <inkml:trace contextRef="#ctx0" brushRef="#br0" timeOffset="3640">1386 507 24575,'19'19'0,"3"3"0,-4 0 0,20 20 0,-14-17 0,7 11 0,-10-16 0,-6-5 0,-6-6 0,2 8 0,-6-10 0,0 1 0,-2-8 0,2-13 0,-4-1 0,2-9 0,0-1 0,2-22 0,2 8 0,4-44 0,-3 37 0,0-20 0,-1 26 0,-3 5 0,0 2 0,2 7 0,-5 5 0,2-4 0,-1 11 0,-1-5 0,1 8 0,-2 4 0,0-4 0,0 5 0,0-3 0,2 5 0,1 1 0,1 2 0,1 0 0,6 0 0,-1 0 0,16 0 0,1 0 0,15 0 0,7 0 0,12 0 0,14 0 0,6 0-674,14 0 674,-6 0 0,7 0-226,-31 0 226,11 0 0,-24 0 0,10 0 0,-9 0 0,-14 0 666,-6 0-666,-9 0 234,-8 0-234,-5 0 0,-3 0 0,-2 0 0,-3 0 0,-1 0 0</inkml:trace>
  <inkml:trace contextRef="#ctx0" brushRef="#br0" timeOffset="4755">1958 636 24575,'-8'-2'0,"0"-2"0,15-14 0,2-8 0,5-4 0,2 1 0,-2 1 0,-5 8 0,4 0 0,-7-4 0,0 13 0,-1-4 0,-1 8 0,-1 7 0,-1-2 0,-2 7 0,0 3 0,0 1 0,0 7 0,0 0 0,0 7 0,0 2 0,-3 3 0,2 0 0,-5 9 0,2-6 0,0-2 0,1-6 0,3-10 0,0-1 0,0-1 0,0-5 0,0 3 0,0-4 0,0-2 0,0-1 0</inkml:trace>
  <inkml:trace contextRef="#ctx0" brushRef="#br0" timeOffset="6160">2226 565 24575,'0'-11'0,"0"0"0,3 2 0,0-2 0,5 5 0,-1-6 0,1 6 0,-2-2 0,8-3 0,-5 2 0,10 0 0,-13 3 0,2 4 0,-4 1 0,2-1 0,-1 2 0,0 0 0,1 0 0,-1 0 0,0 2 0,1 1 0,-4 3 0,3-1 0,-2 3 0,2-2 0,-2 2 0,-1 1 0,1-3 0,-3 5 0,3-2 0,-3 0 0,0 2 0,0-5 0,0 5 0,0-2 0,-3 3 0,-3 3 0,-3-2 0,-12 11 0,3-5 0,-3 3 0,5-6 0,4-4 0,1-1 0,-1 1 0,0-2 0,3 1 0,1-5 0,2 2 0,1-2 0,0-1 0,0 0 0,6-2 0,3 0 0,10-3 0,2 0 0,7 0 0,5 0 0,0 0 0,10 0 0,-6 0 0,6-4 0,0 4 0,-1-4 0,-4 4 0,0 0 0,-6 0 0,-2 0 0,-6 0 0,-1 0 0,-8 0 0,2 0 0,-7 0 0,0 0 0,-3 0 0,1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8T23:42:44.787"/>
    </inkml:context>
    <inkml:brush xml:id="br0">
      <inkml:brushProperty name="width" value="0.05" units="cm"/>
      <inkml:brushProperty name="height" value="0.05" units="cm"/>
      <inkml:brushProperty name="color" value="#0432FF"/>
    </inkml:brush>
  </inkml:definitions>
  <inkml:trace contextRef="#ctx0" brushRef="#br0">12 762 24575,'-6'7'0,"1"12"0,5 10 0,0 9 0,0 8 0,0-9 0,0 0 0,0-15 0,5-7 0,2-3 0,4-3 0,18 5 0,-13-9 0,12 4 0,-13-9 0,-2 0 0,15 0 0,-4 0 0,12-6 0,-14 0 0,-2-6 0,-11-3 0,3-2 0,-4-6 0,-2-6 0,-3 4 0,-3-11 0,0 10 0,-3-7 0,-8 4 0,-5-1 0,-5 4 0,-1 0 0,-2 7 0,3 2 0,-6 7 0,2-3 0,1 6 0,3 1 0,9 3 0,4 1 0,2 1 0,3-4 0,1 2 0,2-2 0,0-6 0,6-3 0,9-10 0,16-8 0,11-6 0,12-11 0,-1 3 0,-10 3 0,7 0 0,-12 5 0,3 0 0,-4 5 0,-12 7 0,-7 11 0,-2 0 0,-10 11 0,1-1 0,-4 5 0,-1 0 0</inkml:trace>
  <inkml:trace contextRef="#ctx0" brushRef="#br0" timeOffset="948">704 946 24575,'-13'0'0,"0"0"0,2 0 0,-1 0 0,0 0 0,-2 0 0,4 3 0,-2 3 0,3 6 0,5 4 0,-2 4 0,6-4 0,0-1 0,0 0 0,0-2 0,0 2 0,0-3 0,0-3 0,0 2 0,5-5 0,2 3 0,4-6 0,1-1 0,-3-2 0,1 0 0,-1 0 0,0-5 0,3-5 0,-5-10 0,3-5 0,-4-3 0,1 4 0,0-4 0,-4 8 0,0-4 0,-3 8 0,0 4 0,0 4 0,0 2 0,0 6 0,0 10 0,0 8 0,4 15 0,0-4 0,3 9 0,4-9 0,-4 4 0,6-5 0,-5-7 0,4 2 0,-5-13 0,2 1 0,-5-5 0,1-1 0,1-2 0,-1-1 0,0-2 0,1 0 0,-1-5 0,1-5 0,3-6 0,-1-4 0,3-3 0,-6 11 0,1 0 0</inkml:trace>
  <inkml:trace contextRef="#ctx0" brushRef="#br0" timeOffset="2969">912 971 24575,'0'17'0,"0"0"0,0 6 0,0 6 0,0-6 0,0 1 0,0-15 0,0-1 0,0-7 0,0-13 0,0 1 0,0-13 0,0 8 0,0-1 0,2-1 0,4 3 0,1-1 0,1 4 0,-3 7 0,1 2 0,-1 3 0,0 0 0,0 6 0,1 7 0,0 8 0,1 8 0,0-1 0,3 0 0,1 1 0,6-4 0,-3-1 0,6-7 0,-4-1 0,3-6 0,-3-4 0,3-3 0,4-8 0,-7-6 0,4-9 0,-9-9 0,-3 0 0,3-9 0,-4 13 0,-3-3 0,-1 8 0,-3 4 0,0 4 0,0 4 0,0 2 0,0 19 0,3-3 0,1 20 0,1-9 0,2-1 0,-1-2 0,0-5 0,3 0 0,-3-5 0,3-3 0,-4-2 0,2 0 0,-1-3 0,2 0 0,1-3 0,-3-6 0,3-5 0,1-9 0,-4 3 0,4-7 0,-3 4 0,-4 3 0,0 5 0,-3 7 0,0 3 0,0 17 0,3-2 0,1 21 0,0-14 0,2 5 0,-3-9 0,3 2 0,0-6 0,-2-1 0,2-2 0,-1-3 0,3-1 0,-2-2 0,6 0 0,-3-3 0,1-3 0,6-3 0,-3-7 0,6 3 0,-4-3 0,5 6 0,-1-3 0,0 3 0,0 0 0,-3 1 0,4 3 0,-10 3 0,4 0 0,-9 3 0,0 0 0,-8 2 0,-11 13 0,-6 1 0,-6 15 0,4-9 0,4 2 0,5-7 0,4-1 0,3-7 0,3-1 0,1-3 0,4-2 0,7 0 0,4-3 0,10-4 0,2-7 0,-1 0 0,1-10 0,-5 7 0,-4 0 0,-4 6 0,-1 2 0,-5 3 0,3 0 0,-5 3 0,4 0 0,1 0 0,6 0 0,2 3 0,1 3 0,5 2 0,1-1 0,9-4 0,4-3 0,2 0 0,4-11 0,-3-11 0,-3-16 0,3-17 0,-5-9 0,-7-1 0,-1-9 0,-13 4 0,-1-5 0,-8 16 0,-1-23 0,-11 37 0,-3-16 0,-9 31 0,-6 7 0,0 12 0,-3 5 0,1 6 0,2 0 0,3 0 0,-5 24 0,12-10 0,-13 45 0,22-20 0,-7 28 0,13-5 0,-1-12 0,2 2 0,16 29 0,1 3 0,29-15 0,-13-39 0,14 25 0,-12-31 0,-2 0 0,-3-10 0,-6-4 0,-5-3 0,-6-1 0,-5-3 0,-1 0 0,-2-3 0,-3 0 0,-1 0 0</inkml:trace>
  <inkml:trace contextRef="#ctx0" brushRef="#br0" timeOffset="3499">2667 543 24575,'5'-6'0,"3"1"0,0 5 0,4 0 0,12 0 0,-3 0 0,16 0 0,-13 0 0,4 0 0,12 0 0,-13 0 0,11 0 0,-14 0 0,-20 0 0,1 5 0,-20 0 0,9 1 0,-3-4 0</inkml:trace>
  <inkml:trace contextRef="#ctx0" brushRef="#br0" timeOffset="3916">2768 699 24575,'29'0'0,"0"0"0,18 0 0,-3 0 0,-8 0 0,4 0 0,-11 0 0,1 0 0,-3 0 0,-11 0 0,-4 0 0,-3 0 0,-6 0 0,-2 0 0</inkml:trace>
  <inkml:trace contextRef="#ctx0" brushRef="#br0" timeOffset="4936">3553 502 24575,'0'10'0,"0"5"0,0 5 0,0 4 0,0 1 0,0 2 0,0-3 0,0 5 0,0-1 0,0 1 0,0-4 0,6-2 0,1 1 0,5-7 0,4 2 0,0-9 0,5 2 0,-1-5 0,-5-1 0,2-3 0,-7-3 0,2 0 0,-1 0 0,-2-3 0,-1 0 0,-2-5 0,2-7 0,-4 1 0,2-11 0,-4 0 0,-2-9 0,-7-10 0,-4 12 0,-8-9 0,-3 13 0,-1-6 0,1 8 0,4 5 0,-1 4 0,7 5 0,-3 2 0,6-1 0,1 7 0,2-4 0,1 5 0,3-2 0,-1 0 0,3 0 0,0-1 0,0 1 0,3-3 0,9-2 0,11-7 0,11-7 0,10-5 0,-6 0 0,23-11 0,-26 14 0,20-9 0,-21 12 0,1 0 0,-7 4 0,-7 2 0,-6 8 0,-7 0 0,0 6 0,-2 1 0,-3 2 0,-1 0 0</inkml:trace>
  <inkml:trace contextRef="#ctx0" brushRef="#br0" timeOffset="8838">3994 1205 24575,'-13'0'0,"-4"0"0,1 10 0,-4 2 0,-3 17 0,5 2 0,-2-1 0,9-2 0,5-12 0,3 3 0,3-10 0,0 3 0,0-7 0,0 1 0,5-3 0,5-1 0,3-2 0,5 0 0,2 0 0,0-6 0,6-2 0,1-17 0,-2-3 0,4-17 0,-13 10 0,1-7 0,-5 3 0,1 0 0,-2-5 0,-7 11 0,-1-5 0,-3 9 0,0 0 0,0 2 0,0 2 0,0 1 0,-5 0 0,1 5 0,-8 3 0,5 4 0,-1 0 0,2 9 0,1-5 0,0 7 0,2 1 0,0 10 0,3 11 0,0 0 0,0 21 0,0-16 0,0 21 0,0-11 0,0 7 0,0-5 0,0 0 0,0-4 0,0-5 0,3-9 0,1-1 0,2-6 0,-3 2 0,2-3 0,-2-3 0,3 2 0,0-5 0,-1 2 0,1-2 0,-1-1 0,-1 0 0,2 1 0,-1-3 0,1-1 0,-1-2 0,0 0 0,1 0 0,-1 0 0,0 0 0,0 0 0,1 0 0,-2 0 0,2-5 0,3-5 0,-2-6 0,2-1 0,0-1 0,-2 2 0,1 0 0,-1-3 0,-1 6 0,0-2 0,-3 6 0,2-2 0,-4 5 0,2-2 0,-3 9 0,0 3 0,0 7 0,0 1 0,0 3 0,0 1 0,0 4 0,0-1 0,0-3 0,2 0 0,2-4 0,-1-4 0,2 1 0,-2-4 0,1 0 0,1-2 0,1 0 0,-1-3 0,0 0 0,1 0 0,-1 0 0,0 0 0,1 0 0,-1 0 0,2-3 0,2 0 0,3-6 0,4-4 0,-3 0 0,3-6 0,1-3 0,-4 5 0,7-7 0,-6 8 0,2-1 0,1-1 0,-7 8 0,6 2 0,-10 3 0,2 4 0,-2-1 0,2 2 0,-3 0 0,3 0 0,-3 0 0,-4 0 0,-4 0 0,-6 0 0,-2 0 0,-4 3 0,2 3 0,-2 3 0,0 7 0,2-3 0,-1 7 0,3-8 0,4 4 0,2-5 0,0 1 0,4 0 0,-1 0 0,2-3 0,0-1 0,0 1 0,0-3 0,0 2 0,0-3 0,2-2 0,1 0 0,5-3 0,0 0 0,4 0 0,0 0 0,-1 0 0,-2 0 0,1 0 0,-1 0 0,0-3 0,0-3 0,-4 0 0,1-5 0,0 5 0,-1-2 0,-3 2 0,1 1 0,-3 0 0,0-1 0,0 1 0,0 0 0,0 4 0,0 5 0,0 1 0,2 6 0,2-2 0,-1 3 0,4-1 0,-6-2 0,11 3 0,-8-7 0,6 2 0,-4-7 0,-2 0 0,1 0 0,1 0 0,0-9 0,-1-2 0,2-8 0,-3-1 0,1 1 0,-1-1 0,0 4 0,1 1 0,-4 3 0,3 3 0,-4-2 0,5 7 0,-4-4 0,4 8 0,-2-3 0,2 1 0,0 1 0,3-1 0,1 2 0,2 0 0,1 0 0,0 0 0,-3 0 0,-1 0 0,-2 0 0,1 0 0,-2 2 0,1 4 0,-4 3 0,1 3 0,-3 3 0,3 1 0,-3 4 0,3 5 0,0-4 0,1 0 0,2-6 0,-3-3 0,3-3 0,-1-1 0,1-2 0,-2-1 0,4 1 0,1-1 0,0-1 0,2-2 0,-2-2 0,2 0 0,1 0 0,0-8 0,1-3 0,-3-13 0,3-5 0,-5 0 0,2-4 0,-3 9 0,0 0 0,-4 3 0,0 7 0,-3 5 0,0 13 0,0 8 0,0 4 0,0 0 0,0 3 0,0-3 0,3 3 0,1-2 0,1-2 0,1-3 0,2 0 0,2-3 0,1-1 0,1-2 0,-1-2 0,1-2 0,-3-2 0,2 0 0,-5 0 0,4-5 0,-3-2 0,1-8 0,-2 2 0,1-5 0,-4 8 0,3-7 0,-6 10 0,5-1 0,-3 6 0,4 7 0,2 5 0,1 3 0,3 2 0,4-3 0,-4 0 0,6 1 0,-5-3 0,5-1 0,-6-3 0,3-2 0,-3-2 0,0-2 0,0 0 0,-1 0 0,-2-2 0,2-7 0,-4-5 0,2-5 0,-5 3 0,-1-3 0,-3 3 0,0 0 0,0 1 0,0-1 0,-2 6 0,-4-4 0,-7 7 0,1-1 0,-11-1 0,5 5 0,-3-2 0,3 6 0,5 0 0,-2 0 0,3 0 0,3 0 0,-1 0 0,4 0 0,-2 2 0,3 1 0,2 3 0,0-1 0,3 0 0,14 1 0,6-3 0,25 0 0,6-3 0,-1 0 0,8 0 0,-14 0 0,15 0 0,-9 0 0,-1-4 0,-11 0 0,-9 0 0,-6-2 0,-8 5 0,-2-4 0,-5 4 0,-3-1 0,-2 0 0,0-1 0,-3 0 0,0 1 0</inkml:trace>
  <inkml:trace contextRef="#ctx0" brushRef="#br0" timeOffset="9217">5110 967 24575,'-8'0'0,"4"0"0,-2 0 0</inkml:trace>
  <inkml:trace contextRef="#ctx0" brushRef="#br0" timeOffset="9659">4335 967 24575,'-1'0'0,"-2"0"0</inkml:trace>
  <inkml:trace contextRef="#ctx0" brushRef="#br0" timeOffset="10451">5252 639 24575,'-16'0'0,"-8"10"0,13-5 0,-17 12 0,-1 3 0,-12 15 0,4-10 0,7 7 0,18-25 0,6-1 0,4-4 0,2-4 0</inkml:trace>
  <inkml:trace contextRef="#ctx0" brushRef="#br0" timeOffset="11026">5016 721 24575,'26'0'0,"-4"3"0,1 3 0,-3 4 0,2 4 0,-2-1 0,7 1 0,-10-4 0,5 3 0,-13-7 0,6 3 0,-9-1 0,2-4 0,-5 1 0,-1-5 0</inkml:trace>
  <inkml:trace contextRef="#ctx0" brushRef="#br0" timeOffset="11841">5630 532 24575,'0'-4'0,"6"5"0,4 11 0,3 5 0,3 3 0,7 9 0,-11-7 0,14 14 0,-21-21 0,8 1 0,-12-11 0,1-2 0,0 0 0,1-1 0,2-4 0,0-7 0,1-13 0,2-8 0,3-13 0,-1-13 0,6-2 0,-2-22 0,-1 26 0,1-24 0,-6 31 0,0-14 0,0 17 0,0 5 0,-1 10 0,-3 9 0,-2 8 0,-2 3 0,0 4 0,0 0 0,0 2 0,0 1 0</inkml:trace>
  <inkml:trace contextRef="#ctx0" brushRef="#br0" timeOffset="12313">5909 1 24575,'70'0'0,"14"0"0,-25 0 0,3 0-1006,-9 0 1,1 0 1005,16 0 0,1 0-792,-4 0 1,2 0 791,10 0 0,1 0 0,4 0 0,-2 0 0,-7 0 0,-2 0 0,-3 0 0,-1 0 192,-3 0 0,-4 0-192,21 0 0,7 0 0,-42 0 0,7 0 916,-21 0-916,-10 0 1774,-13 0-1774,-7 0 0,-2 0 0,-4 0 0</inkml:trace>
  <inkml:trace contextRef="#ctx0" brushRef="#br0" timeOffset="13759">6254 366 24575,'12'0'0,"0"0"0,-1 0 0,1 0 0,0 0 0,-1 0 0,-3 5 0,1 5 0,-6 6 0,0 0 0,-3 2 0,0 15 0,-23 24 0,4-8 0,-17 11 0,7-30 0,2 1 0,2-4 0,-5-1 0,10-8 0,-5-3 0,7-3 0,-4-5 0,6-1 0,3-3 0,-1-3 0,7 0 0,-1-5 0,3-5 0,4-6 0,-2-4 0,3 4 0,0 1 0,0 3 0,0 2 0,0 2 0,0 2 0,0 1 0,2 2 0,1 1 0,6 2 0,0 0 0,6 0 0,-4 0 0,12 3 0,-6 1 0,5 5 0,-2 1 0,-1 4 0,0-1 0,-3 0 0,2 0 0,-6-1 0,3 0 0,1-2 0,-4 1 0,6-4 0,-5 2 0,5-3 0,-6 0 0,3-2 0,1-2 0,-4-2 0,3 0 0,-4 0 0,1 0 0,-2-5 0,-2 1 0,-3-4 0,-2 5 0,-1 1 0</inkml:trace>
  <inkml:trace contextRef="#ctx0" brushRef="#br0" timeOffset="14566">6552 549 24575,'0'4'0,"0"1"0,0 11 0,0 0 0,0 4 0,0-1 0,0-3 0,0 0 0,0-7 0,0-1 0,2-5 0,1-3 0,2-3 0,3-6 0,1 3 0,3-2 0,-1-1 0,1 2 0,0-1 0,0 5 0,-1-3 0,0 6 0,1-3 0,-3 3 0,2 0 0,-5 0 0,4 0 0,-1 5 0,0 2 0,0 8 0,-3 1 0,1 8 0,-3-4 0,-1 5 0,-3-6 0,0-3 0,0-1 0,0-3 0,0 0 0,-3-3 0,-3 0 0,-3-1 0,-2-1 0,-1 1 0,1-2 0,-1-3 0,0 0 0,0-3 0,0 0 0,4 0 0,0 0 0,3 0 0,0 0 0,-1 0 0,3 0 0,1 0 0</inkml:trace>
  <inkml:trace contextRef="#ctx0" brushRef="#br0" timeOffset="15079">6618 537 24575,'6'-6'0,"-2"1"0,13-4 0,-5 4 0,9-8 0,-5 6 0,1 1 0,-7 3 0,2 0 0,-7 3 0,1 0 0,-3 0 0,-1 0 0</inkml:trace>
  <inkml:trace contextRef="#ctx0" brushRef="#br0" timeOffset="16113">6982 495 24575,'0'-8'0,"0"-2"0,0 3 0,0-4 0,5 5 0,1-3 0,9 6 0,-2 1 0,5 2 0,-2 0 0,0 0 0,-1 0 0,-7 0 0,3 0 0,-5 0 0,0-3 0,-1 5 0,-4 5 0,1 3 0,-2 17 0,0-5 0,0 11 0,0-5 0,-7 5 0,-5 1 0,-5-3 0,-3 5 0,-1-8 0,3 2 0,-4-4 0,5-9 0,2-1 0,3-7 0,3-1 0,1-5 0,0 0 0,1-3 0,0 0 0,1-9 0,0-2 0,3-8 0,-3-1 0,5 4 0,-2 1 0,3 0 0,0 5 0,0-6 0,0 10 0,3 0 0,3 4 0,6 2 0,3 0 0,5 0 0,-1 0 0,4 0 0,1 0 0,3 0 0,2 0 0,2 3 0,3 2 0,4 2 0,4 6 0,1-4 0,6 3 0,4-4 0,29-3 0,-25-1 0,23-4 0,-41 0 0,3 0 0,-12-6 0,-3 1 0,-11-6 0,-1 4 0,-7-2 0,1 6 0,-4-2 0,-2 3 0,-1-2 0,-2 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8T23:43:06.920"/>
    </inkml:context>
    <inkml:brush xml:id="br0">
      <inkml:brushProperty name="width" value="0.05" units="cm"/>
      <inkml:brushProperty name="height" value="0.05" units="cm"/>
      <inkml:brushProperty name="color" value="#0432FF"/>
    </inkml:brush>
  </inkml:definitions>
  <inkml:trace contextRef="#ctx0" brushRef="#br0">0 1 24575,'36'0'0,"17"0"0,31 0 0,8 0-1636,-39 0 1,5 0 1635,23 0 0,1 0 0,-26 0 0,3 0 0,21 0 0,11 0 0,-11 0 0,-18 3 0,-3-1 0,27-1 0,-3-1 483,17 5-483,-34-5 0,9 0 659,-5 0-659,-26 0 0,-10 0 0,-23 0 1668,-5 0-1668,-1 0 0,-2 0 0,-1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8T23:44:07.144"/>
    </inkml:context>
    <inkml:brush xml:id="br0">
      <inkml:brushProperty name="width" value="0.05" units="cm"/>
      <inkml:brushProperty name="height" value="0.05" units="cm"/>
      <inkml:brushProperty name="color" value="#0432FF"/>
    </inkml:brush>
  </inkml:definitions>
  <inkml:trace contextRef="#ctx0" brushRef="#br0">0 1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8T23:44:12.091"/>
    </inkml:context>
    <inkml:brush xml:id="br0">
      <inkml:brushProperty name="width" value="0.05" units="cm"/>
      <inkml:brushProperty name="height" value="0.05" units="cm"/>
      <inkml:brushProperty name="color" value="#0432FF"/>
    </inkml:brush>
  </inkml:definitions>
  <inkml:trace contextRef="#ctx0" brushRef="#br0">0 1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2:16.141"/>
    </inkml:context>
    <inkml:brush xml:id="br0">
      <inkml:brushProperty name="width" value="0.05" units="cm"/>
      <inkml:brushProperty name="height" value="0.05" units="cm"/>
      <inkml:brushProperty name="color" value="#0432FF"/>
    </inkml:brush>
  </inkml:definitions>
  <inkml:trace contextRef="#ctx0" brushRef="#br0">0 1 24575,'3'0'0,"8"0"0,24 0 0,3 0 0,18 0 0,0 0 0,-1 0 0,9 0 0,6 0 0,-3 0 0,-24 0 0,36 0 0,-45 0 0,5 0 0,-25 0 0,-2 0 0,-6 0 0,-3 0 0,0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2:16.921"/>
    </inkml:context>
    <inkml:brush xml:id="br0">
      <inkml:brushProperty name="width" value="0.05" units="cm"/>
      <inkml:brushProperty name="height" value="0.05" units="cm"/>
      <inkml:brushProperty name="color" value="#0432FF"/>
    </inkml:brush>
  </inkml:definitions>
  <inkml:trace contextRef="#ctx0" brushRef="#br0">1217 804 24575,'15'-17'0,"-1"-11"0,14-9 0,5-20 0,-16 19 0,13-18 0,-16 20 0,10-13 0,-7 9 0,0 0 0,-6 7 0,-4 8 0,-1 4 0,0 12 0,-2 1 0,-2 12 0,-2 11 0,0 17 0,0 14 0,0 11 0,0 6 0,0 2 0,4-6 0,-3 2 0,7-9 0,-7 6 0,7-7 0,-8-11 0,7-6 0,-6-13 0,3-1 0,-4-11 0,2 0 0,-1-7 0,1 1 0</inkml:trace>
  <inkml:trace contextRef="#ctx0" brushRef="#br0" timeOffset="632">2016 362 24575,'4'9'0,"-11"11"0,-8 11 0,-9 5 0,1-6 0,-6 6 0,6-6 0,-6 3 0,6 1 0,5-15 0,3-1 0,6-9 0,6-2 0,1 0 0,2 1 0,5-2 0,14-1 0,0 5 0,14 2 0,-3 2 0,11 2 0,0-1 0,5 5 0,-7 1 0,-3-2 0,-1 3 0,-8-3 0,-2 0 0,-7-5 0,-4-2 0,-5-5 0,-6 1 0,0-3 0,-3-2 0,0 0 0</inkml:trace>
  <inkml:trace contextRef="#ctx0" brushRef="#br0" timeOffset="1137">1817 939 24575,'30'0'0,"1"4"0,9 3 0,-5 1 0,22 11 0,-22-7 0,13 4 0,-20-1 0,-15-10 0,2 4 0,-12-9 0,0 0 0</inkml:trace>
  <inkml:trace contextRef="#ctx0" brushRef="#br0" timeOffset="3791">2870 382 24575,'7'-9'0,"-2"0"0,-10 7 0,-5-1 0,-2 3 0,-8 0 0,3 0 0,-4 0 0,1 0 0,6 6 0,-7 10 0,13 1 0,-14 13 0,13-4 0,-3 8 0,9 1 0,3-1 0,0 0 0,0-9 0,0 8 0,0-15 0,0 10 0,9-14 0,-1 1 0,8-4 0,0-5 0,1 0 0,0-5 0,-1 2 0,-1-3 0,-1 0 0,2-6 0,-3-4 0,-3-7 0,-1-3 0,-2 0 0,0 4 0,3-9 0,-6 10 0,2-5 0,-6 10 0,0 1 0,0 8 0,0 9 0,0 6 0,3 9 0,1 2 0,3 0 0,8 0 0,-4-1 0,10-4 0,-3 0 0,2-6 0,1-5 0,-1 1 0,1-3 0,-5-4 0,0 0 0,-3-3 0,0 0 0,-3-8 0,-2-4 0,-1-11 0,1-2 0,-1-9 0,-2 3 0,-2 2 0,-3 5 0,0 4 0,0-1 0,-5 5 0,-2 3 0,-10 5 0,1 4 0,-4-2 0,2 5 0,0-2 0,0 3 0,-2 0 0,3 0 0,1 0 0,4 0 0,-1 3 0,3 3 0,1 5 0,6 3 0,1 0 0,2-5 0,2 10 0,8-10 0,10 5 0,-2-11 0,7-3 0,-8 0 0,28-26 0,-17 3 0,15-18 0,-23 2 0,-4 4 0,-1-3 0,1-11 0,-4 17 0,-2-2 0,-4 21 0,-2 5 0,1 5 0,-2 9 0,5 2 0,3 11 0,1-6 0,2 6 0,-1-8 0,3 4 0,-6-5 0,6 0 0,-10-2 0,3-2 0,-3 0 0,0 2 0,0 1 0,0 4 0,0 2 0,1 6 0,0 0 0,-3 7 0,-1-3 0,0 4 0,-2 0 0,2 0 0,4 5 0,-6-11 0,8 1 0,-6-14 0,3-2 0,0-3 0,2-1 0,1-2 0,4-2 0,-1 0 0,12-23 0,-8 0 0,9-22 0,-12 11 0,-2-9 0,-3 7 0,0-6 0,-1 7 0,-2 5 0,-2 6 0,-3 7 0,0 2 0,0 5 0,3 5 0,0 2 0,5 3 0,2 3 0,2 0 0,-3 3 0,3 0 0,-6 3 0,4 3 0,-4 5 0,2 7 0,3 11 0,-2-3 0,2 10 0,-3-7 0,-3 4 0,2 1 0,-3-5 0,4-2 0,-1-12 0,3 8 0,-4-18 0,5 7 0,-4-12 0,5-3 0,-3-1 0,7-2 0,-2-2 0,2-12 0,-1-9 0,4-29 0,-6 8 0,6-35 0,-14 34 0,3-12 0,-8 27 0,0 5 0,0 13 0,0-1 0,-3 10 0,0 2 0,-3 13 0,3 5 0,-1 21 0,4 9 0,0 5 0,0-6 0,0 2 0,0-6 0,4 3 0,13 6 0,1-20 0,45 1 0,-24-20 0,27-13 0,-27-25 0,0-17 0,0-19 0,-4-9 0,-5-9-474,-6-5 474,-3-1 0,-6 14 0,0-2 0,-11 15 0,0-5 0,-4 7 0,0 17 0,0 5 0,0 11 0,-5 10 474,-2 2-474,-9 8 0,-5 1 0,-1 3 0,-3 18 0,5 8 0,-1 27 0,4 4 0,2 12 0,5 9-686,6 15 686,3-43 0,2 1 0,0 0 0,3-1 0,4 1 0,4-3 0,7 21 0,11-14 0,2-4 0,-2-7 0,0-2 0,-2-2 0,-3-11 0,-2-2 0,-9-9 0,-8-12 0,-3-3 0</inkml:trace>
  <inkml:trace contextRef="#ctx0" brushRef="#br0" timeOffset="4636">4795 721 24575,'3'-9'0,"-3"4"0,-6 2 0,-4 3 0,-6 0 0,-1 0 0,-3 0 0,-5 0 0,7 0 0,-18 0 0,11-3 0,-5 8 0,-13 42 0,32-16 0,-17 45 0,28-32 0,0-5 0,0-6 0,0-14 0,2-6 0,4-3 0,12-4 0,3-6 0,19-15 0,-15-1 0,8-18 0,-14-1 0,-2-4 0,-1-1 0,-4 1 0,-4 4 0,-1 6 0,-3 5 0,-1 7 0,-3 5 0,0 13 0,0 20 0,0 20 0,0 6 0,0 8 0,0-10 0,0 6 0,4-5 0,-1-7 0,5-9 0,-1-9 0,-1-6 0,0-5 0,3-4 0,-2-3 0,1-3 0,-2 0 0,0 0 0,-2-3 0,2-3 0,-2 2 0,-2-2 0</inkml:trace>
  <inkml:trace contextRef="#ctx0" brushRef="#br0" timeOffset="5110">5218 599 24575,'-5'-4'0,"-2"2"0,-8 2 0,1 0 0,-10 0 0,8 15 0,0-3 0,7 22 0,9 2 0,0-4 0,0 10 0,0-11 0,0 4 0,0-1 0,0-9 0,6-5 0,1-7 0,5-5 0,3-1 0,3-4 0,2 1 0,-3-4 0,6 0 0,-8 0 0,13-7 0,-9-8 0,-3 4 0,-5-3 0</inkml:trace>
  <inkml:trace contextRef="#ctx0" brushRef="#br0" timeOffset="6106">5556 646 24575,'-9'0'0,"-1"0"0,-18 3 0,2 13 0,4-5 0,-4 14 0,12-3 0,-4 3 0,6 8 0,4-2 0,4 2 0,4 1 0,0-8 0,0-1 0,11-5 0,0-6 0,19-2 0,-7-4 0,25-7 0,-22 2 0,18-7 0,-29-1 0,21-30 0,-28 10 0,21-22 0,-20 9 0,3 1 0,0-8 0,-8 11 0,0 5 0,-4 11 0,0-1 0,0 12 0,0 10 0,0 15 0,0 21 0,0 2 0,0 8 0,0-4 0,4 7 0,0-12 0,4-1 0,2-14 0,4-4 0,0-7 0,9-8 0,-4-4 0,-1-4 0,7-23 0,-15 8 0,15-27 0,-13 14 0,-1-10 0,1 1 0,-4 5 0,0 4 0,-4 5 0,-1 12 0,-3 1 0,2 9 0,2 13 0,2 3 0,2 19 0,6-1 0,-1 4 0,10-1 0,-3-8 0,-2-4 0,2-7 0,-6-7 0,5-5 0,-6 0 0,5-20 0,-7-5 0,1-17 0,-8-1 0,0-4 0,-4-1 0,0-1 0,-7 6 0,-6 2 0,-10 10 0,-2-6 0,-25-1 0,32 16 0,-14-2 0</inkml:trace>
  <inkml:trace contextRef="#ctx0" brushRef="#br0" timeOffset="6564">5712 410 24575,'16'0'0,"13"0"0,18 0 0,18 0 0,-14 0 0,10 0 0,-24 0 0,-1 0 0,-10 0 0,-13 0 0,-10 0 0,-23 0 0,3 0 0,-44 0 0,43 0 0,-16 0 0</inkml:trace>
  <inkml:trace contextRef="#ctx0" brushRef="#br0" timeOffset="6927">5255 1143 24575,'0'63'0,"0"0"0,0 7 0,0 15 0,0 2 0,0-16 0,0 7 0,0-33 0,0 17 0,0-21 0,0-10 0,0-12 0,0-12 0,0-1 0</inkml:trace>
  <inkml:trace contextRef="#ctx0" brushRef="#br0" timeOffset="7951">7102 263 24575,'-10'0'0,"-4"0"0,-18 7 0,-3 16 0,-24 10 0,18 7 0,0 4 0,2-13 0,1 0 0,1 9 0,1-1 0,-14 11 0,19-13 0,6-1 0,2-5 0,12-11 0,1-6 0,9-8 0,9-4 0,5-2 0,17 0 0,6 11 0,22 9 0,4 16 0,19 15 0,-40-22 0,-2-1 0,23 19 0,7 10 0,-29-25 0,11 12 0,-18-15 0,-5-3 0,-14-8 0,-5-6 0,-3-3 0,-3-6 0,-1 0 0</inkml:trace>
  <inkml:trace contextRef="#ctx0" brushRef="#br0" timeOffset="8383">6540 1166 24575,'0'0'0</inkml:trace>
  <inkml:trace contextRef="#ctx0" brushRef="#br0" timeOffset="9076">6540 1052 24575,'9'5'0,"9"7"0,8 11 0,25 25 0,-7 0 0,8 16 0,-6-5 0,-8-9 0,8 10 0,-16-21 0,-5-4 0,-10-14 0,-3-9 0,-6-3 0,3 0 0,-4-4 0,0 0 0,1 1 0,-3-3 0,0 0 0</inkml:trace>
  <inkml:trace contextRef="#ctx0" brushRef="#br0" timeOffset="9984">7331 780 24575,'3'-2'0,"11"-1"0,5 3 0,14 0 0,49 0 0,-39 0 0,46 0 0,-60 0 0,9 0 0,-3 0 0,-11 0 0,5 0 0,-21 0 0,0 0 0</inkml:trace>
  <inkml:trace contextRef="#ctx0" brushRef="#br0" timeOffset="10387">7566 494 24575,'0'57'0,"0"-3"0,0 40 0,-2-31 0,0 7 0,1-8 0,-1 34 0,4-20 0,0 12 0,1-20 0,-1-27 0,8 41 0,-10-77 0,0-2 0</inkml:trace>
  <inkml:trace contextRef="#ctx0" brushRef="#br0" timeOffset="11129">8129 807 24575,'0'-12'0,"0"-10"0,8-9 0,1-14 0,13-11 0,-2-16 0,9-6 0,-7-12 0,-8 36 0,4-18 0,-12 39 0,6-12 0,-7 15 0,-2 11 0,-3 15 0,0 23 0,0 16 0,0 21 0,0 15 0,5 8-508,-2-26 0,0 1 508,5-2 0,-1-1 0,1 30-269,7 4 269,-10-35 0,4 9 0,-4-18 0,2-13 0,-7-11 1002,3-4-1002,-3-5 283,0-2-283,0-1 0,0-2 0,0-1 0</inkml:trace>
  <inkml:trace contextRef="#ctx0" brushRef="#br0" timeOffset="12582">0 1591 24575,'4'0'0,"25"0"0,34 0 0,16 0 0,10 0-2664,-22 0 1,10 0 2663,-5 0 0,16 0 0,9 0 0,4 0 0,-3 0 0,-9 0-1339,6 0 0,-7 0 0,2 0 1,9 0 1338,-22 0 0,6 0 0,6 0 0,1 0 0,2 0 0,-1 0 0,-3 0 0,-4 0-320,11 0 0,-5 0 0,0 0 0,-1 0 0,-1 0 0,4 0 320,-8 0 0,-2 0 0,1 0 0,2 0 0,1 0 0,3 0 0,3 0-261,-8 0 0,3 0 0,4 0 0,2 0 0,0 0 0,2 0 0,-2 0 0,-3 0 1,-3 0-1,-3 0 261,5 0 0,-3 0 0,-4 0 0,-1 0 0,0 0 0,4 0 0,5 0-131,2 0 1,4 0 0,5 0 0,2 0-1,0 0 1,-1 0 0,-3 0 0,-4 0-1,-6 0 131,7 0 0,-4 0 0,-5 0 0,-2 0 0,0 0 0,0 0 0,12 0 0,-2 0 0,0 0 0,-1 0 0,4 0 0,-8 0 0,3 0 0,1 0 0,-1 0 0,-3 0 0,-4 0 322,9 0 1,-6 0 0,0 0 0,3 0-323,-2 0 0,5 0 0,0 0 0,-3 0 0,-7 0 0,10 0 0,-6 0 0,1 0 0,-7 0 0,6 0 0,-5 0 0,-16 0 0,-15 0 0,-3 0 1334,49 0 0,-11 0-1334,-45 0 0,3 0 0,-50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7:39.58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126 44 24575,'-2'-3'0,"-1"1"0,-6 2 0,0 0 0,0 0 0,1 3 0,5 0 0,0 2 0,3 1 0,0 0 0,0-1 0,3-2 0,0 0 0,-1-8 0,1 2 0,-6-13 0,0 8 0,-6-3 0,3 8 0,-6 3 0,3 0 0,-1 0 0,-2 0 0,6 0 0,-3 0 0,6 6 0,-2-2 0,4 8 0,-1-6 0,2 3 0,0-4 0,0 1 0,2 2 0,1-1 0,12-2 0,-7-2 0,9-3 0,-11 0 0,9 0 0,-8-3 0,2 0 0,-7-6 0,-2 3 0,0-6 0,0 6 0,0-3 0,0 3 0,-8 0 0,-2 3 0,-3 1 0,-1 2 0,11 2 0,-3 1 0,6 3 0,3-1 0,3-2 0,0 0 0,3-3 0,0 0 0,-3 0 0,3 0 0,-6-3 0,0 0 0,-3-2 0,0-1 0,-3 0 0,0 3 0,-2 1 0,-1 2 0,0 0 0,1 0 0,-1 0 0,0 2 0,3 1 0,1 3 0,2 0 0,0-1 0,0 1 0,0 0 0,0-1 0,2-1 0,2-2 0,4-2 0,-1 0 0,2 0 0,-4 0 0,1 0 0,0-2 0,-1-2 0,-2-4 0,0-1 0,-3-1 0,0 2 0,0 2 0,-6 0 0,3 1 0,-12 1 0,5 2 0,-8 2 0,8 0 0,-1 0 0,8 2 0,0 4 0,3 1 0,0 5 0,0-6 0,0 3 0,0-3 0,0-1 0,6-1 0,1-2 0,5-2 0,7 0 0,-3 0 0,0-2 0,-5-2 0,-8-4 0,0-2 0,-3 1 0,0 0 0,0 0 0,-2 3 0,-2-1 0,-1 5 0,-1 2 0,3 2 0,1 1 0,2 3 0,2-3 0,1-1 0,3-2 0,-1 0 0,-2-2 0,0-1 0,-3-3 0,-5 3 0,4 1 0,-4 2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7:44.84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73 24575,'12'0'0,"6"0"0,3 0 0,18 0 0,-1 0 0,37 0 0,-23 0 0,11 0 0,-28 0 0,-9 0 0,3 0 0,-11 0 0,2 0 0,-7 0 0,-4 0 0,0 0 0,-8 0 0,-4-3 0,-3 3 0,-2-9 0,2 5 0,0-4 0,1 2 0,-1-3 0,-3 2 0,2 1 0,-2 1 0,0 1 0,3 1 0,-3 0 0,6 1 0,-2 1 0,2-1 0,2 2 0,9 0 0,5 5 0,1-1 0,0 4 0,-5-2 0,4 3 0,3-2 0,-2 5 0,2-1 0,-3 1 0,-1-2 0,1-1 0,-4-3 0,0 0 0,-3 0 0,-1-1 0,-1 1 0,-4-3 0,-3 0 0,-3-3 0,1 0 0,-1 0 0,0 0 0,1 0 0,-1 2 0,0-1 0,-2 4 0,1-2 0,-5 4 0,3-1 0,-4 0 0,1 0 0,-1 1 0,0-1 0,4 0 0,-3 0 0,6-3 0,-3 3 0,6-3 0,0 0 0,3-1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7:47.045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1 107 24575,'5'0'0,"3"0"0,2 0 0,6 0 0,28 0 0,0 0 0,21 0 0,-14 0 0,-18 0 0,-8 0 0,-12 0 0,0 0 0,-4 0 0,0 0 0,-4 0 0,1 0 0,-5 0 0,1-3 0,-7 2 0,5-4 0,-16-12 0,4 3 0,-6-7 0,7 10 0,5 5 0,0 0 0,1 1 0,-1-1 0,0 0 0,6 3 0,0 1 0,6 4 0,-1 2 0,4 1 0,-2 1 0,5 0 0,-3 1 0,1-1 0,1 3 0,-4-3 0,5 3 0,-6-3 0,6 0 0,-6 0 0,3 0 0,-3-1 0,0 1 0,-1-3 0,1 2 0,-1-2 0,-1 3 0,-2-1 0,-2 1 0,0-1 0,0 0 0,-3 1 0,-3 0 0,0-1 0,-6 4 0,2 4 0,-3 1 0,3 5 0,-2-5 0,1 6 0,-2-7 0,3 3 0,-2-3 0,5-3 0,-1-2 0,5-2 0,-5 2 0,7-4 0,-4 1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02.92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1395 15 24575,'-8'-3'0,"-4"1"0,0 2 0,0 0 0,0 0 0,3 0 0,-6 0 0,4 0 0,-5 0 0,8 0 0,-3 0 0,2 0 0,0 0 0,-4 0 0,1 0 0,-1 0 0,-7 0 0,1 0 0,-10 0 0,3 0 0,-8 0 0,7 0 0,-12 0 0,12 0 0,-4 0 0,2 0 0,3 0 0,0 0 0,2-3 0,-1 2 0,-11-2 0,4 3 0,-7 0 0,-9 0 0,13 0 0,-13 0 0,14 0 0,2 0 0,-3 0 0,5 0 0,0 0 0,0 0 0,4 0 0,-2 0 0,6 0 0,-3 0 0,4 3 0,0-2 0,4 5 0,-2-2 0,2 2 0,-6 1 0,2 0 0,1-1 0,4 1 0,-11 8 0,11-4 0,-12 7 0,19-5 0,-3-1 0,5-2 0,-5 4 0,8-4 0,-3 3 0,6-2 0,-2-4 0,3 2 0,0-1 0,0-1 0,0 2 0,0-4 0,0 1 0,0 0 0,0-1 0,0 1 0,0 0 0,0-1 0,0 1 0,0 0 0,3 2 0,0-2 0,3 3 0,0-4 0,2 1 0,2 0 0,2 1 0,5-1 0,-4 3 0,7-1 0,-3 4 0,4-4 0,0 2 0,-1-3 0,1 0 0,0 0 0,-1 0 0,5 0 0,-3-3 0,3-1 0,-4 0 0,4-2 0,10 2 0,-7-3 0,33 0 0,-34 0 0,57 0 0,-54 0 0,49 0 0,-53 0 0,17 0 0,-22 0 0,-4 0 0,3 0 0,-3 0 0,0 0 0,3-3 0,7 2 0,-8-5 0,10 6 0,-12-3 0,4 0 0,0 2 0,-1-2 0,5 0 0,-3 2 0,3-3 0,-4 1 0,-1 2 0,1-5 0,4 6 0,-7-6 0,6 5 0,-1-8 0,-1 5 0,1-6 0,-7 1 0,-3 2 0,-1-5 0,1 2 0,-1-2 0,-2-1 0,2 0 0,-5 4 0,2-3 0,-1 3 0,-4-3 0,1 3 0,-5-3 0,0 2 0,0-2 0,0-5 0,0 7 0,0-9 0,0 9 0,0-7 0,0 5 0,-2-1 0,-2 0 0,-2 1 0,0 2 0,0-1 0,0 4 0,0-2 0,0 4 0,3-1 0,-2 3 0,4-2 0,-4 4 0,5-4 0,-5 5 0,4-3 0,-1 3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05.32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1011 77 24575,'-2'-2'0,"-8"-1"0,-4 3 0,-11 0 0,-37 0 0,19 0 0,-24 0 0,21 0 0,9 0 0,-9 0 0,6 0 0,4 0 0,-2 0 0,2 0 0,0 0 0,6 0 0,5 0 0,-9 0 0,6 0 0,-7 0 0,10 0 0,-1 0 0,4 0 0,-4 0 0,8 0 0,-1 5 0,5 0 0,-2 6 0,0-5 0,5 5 0,-5-2 0,10 0 0,-3 2 0,5-2 0,-1 2 0,1 1 0,1 3 0,-3-3 0,3 3 0,-4-4 0,1 4 0,-1-3 0,1 7 0,-4-8 0,3 4 0,-2 1 0,2-5 0,4 8 0,-3-7 0,5 3 0,-1-4 0,2 1 0,0-4 0,0 3 0,0-5 0,0 5 0,0-5 0,0 2 0,0-3 0,0 2 0,2 0 0,1 4 0,12-3 0,0 1 0,4 2 0,10 2 0,-10-3 0,11 4 0,-9-6 0,13 6 0,17 3 0,-6-2 0,8 1 0,-23-9 0,0-4 0,0 1 0,0-4 0,0 0 0,0 0 0,-4 0 0,8 0 0,-7 0 0,8 0 0,0 0 0,-4 0 0,9 0 0,-8 0 0,3 0 0,9-6 0,-11 1 0,7-5 0,-11 4 0,-7-1 0,-1 4 0,-1-3 0,-3 3 0,0-1 0,0-1 0,-1 4 0,-3-4 0,3 4 0,1-4 0,0 4 0,0-4 0,8 2 0,-6-4 0,4 2 0,-4-2 0,-5 1 0,2 1 0,0-2 0,2-2 0,-1 3 0,3-6 0,-7 3 0,7-4 0,-1-1 0,-1 2 0,0-2 0,-6 2 0,-2 0 0,-1 1 0,-2 0 0,-1 0 0,0-1 0,1-3 0,-4 2 0,0-5 0,-3 6 0,0-2 0,0-2 0,0 4 0,0-6 0,0 6 0,0-6 0,-6 3 0,-7-10 0,-6 4 0,-5-3 0,1 3 0,1 4 0,1 1 0,0 3 0,0 0 0,4 4 0,-3 0 0,3 3 0,-4 3 0,1-3 0,-1 6 0,-9-3 0,-2 3 0,-5 0 0,6 0 0,-7 3 0,14 0 0,-14 7 0,12 0 0,-4 1 0,4 1 0,-3-4 0,7 4 0,-3-5 0,8 2 0,0-3 0,8 0 0,-3-1 0,6-2 0,-1 2 0,2-5 0,5 5 0,-3-3 0,3 1 0,0-1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06.45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1444 1227 24575,'0'-3'0,"0"1"0</inkml:trace>
  <inkml:trace contextRef="#ctx0" brushRef="#br0" timeOffset="816">565 898 24575,'0'0'0</inkml:trace>
  <inkml:trace contextRef="#ctx0" brushRef="#br0" timeOffset="1343">0 690 24575,'0'0'0</inkml:trace>
  <inkml:trace contextRef="#ctx0" brushRef="#br0" timeOffset="1809">19 252 24575,'0'-2'0,"0"0"0</inkml:trace>
  <inkml:trace contextRef="#ctx0" brushRef="#br0" timeOffset="2226">498 1 24575,'3'0'0,"-1"0"0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09.73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0 24575,'0'0'0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10.17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1 24575,'0'3'0,"0"-1"0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10.62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0 24575,'0'3'0,"0"0"0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11.095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1 24575,'0'0'0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11.465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0 24575,'0'0'0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19.40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50 24575,'14'0'0,"4"0"0,2 0 0,2 0 0,16 0 0,4 0 0,2 0 0,-10 0 0,-10 0 0,-14 0 0,2 0 0,-3 0 0,-1 0 0,-2 0 0,2 0 0,-2 0 0,0 0 0,2 0 0,1 0 0,0 0 0,-1 0 0,-2 0 0,-1 0 0,-4 0 0,-4 0 0,-8 0 0,1 0 0,-1 0 0,6 0 0,-1 0 0,0 0 0,-2 0 0,-1-2 0,0-2 0,1 1 0,3-2 0,-1 2 0,1-2 0,-1-1 0,0 1 0,1-1 0,2 1 0,3 2 0,3 0 0,2 3 0,1 0 0,0 0 0,-1 0 0,1 0 0,3 0 0,-3 0 0,3 0 0,0 0 0,3 3 0,1 0 0,-1 1 0,0 1 0,1-4 0,1 5 0,2-3 0,-4 3 0,1-2 0,0 1 0,-4-4 0,3 5 0,-2-6 0,-1 6 0,0-6 0,-4 5 0,4-4 0,-3 4 0,2-4 0,-2 1 0,-1-2 0,-4 0 0,-10 3 0,-4 0 0,-5 3 0,3-3 0,5 2 0,-1-4 0,1 2 0,-2-1 0,2-1 0,-2 5 0,6-6 0,-3 6 0,0-6 0,-3 5 0,2-1 0,-10 2 0,12-1 0,-12 4 0,10-5 0,-2 4 0,3-8 0,4 5 0,-1-4 0,0 2 0,3-3 0,1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23.92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0 106 24575,'9'0'0,"6"0"0,2 0 0,6 0 0,-6 0 0,12 0 0,-10 0 0,8 0 0,-6 0 0,-3 0 0,1 0 0,-3 0 0,-6 0 0,-1 0 0,2 0 0,-4 0 0,10 0 0,-10 0 0,4 0 0,-2 0 0,0 0 0,6 0 0,-6 0 0,3 0 0,-7 0 0,-1-5 0,-4 4 0,-4-3 0,-1 4 0,2-3 0,-6 0 0,5-3 0,-4 0 0,-1-3 0,-1 3 0,-2-4 0,2 1 0,-2 2 0,5-2 0,-4 6 0,4-2 0,-2 2 0,4-3 0,-1 3 0,0-2 0,1 5 0,0-3 0,4 3 0,4 0 0,3 0 0,2 0 0,-2 0 0,0 0 0,-1 0 0,4 0 0,1 3 0,-1-2 0,3 4 0,-2-1 0,2 2 0,1 0 0,-1 1 0,1-1 0,0 0 0,-1 1 0,-2-1 0,1 0 0,-4 0 0,2 0 0,-4-1 0,1 1 0,0 0 0,-1-1 0,1-2 0,0 3 0,0-6 0,-1 5 0,1-2 0,0 1 0,-1-2 0,-2 1 0,0 0 0,-6 2 0,0-2 0,-2 2 0,-4-5 0,3 5 0,-3-4 0,0 4 0,3-1 0,-6-1 0,5 2 0,-1-2 0,2 0 0,-3 3 0,3-3 0,-6 3 0,5 0 0,-1 0 0,-1-3 0,2 2 0,-1-4 0,2 4 0,3-5 0,0 3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28.41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0 24575,'9'0'0,"15"0"0,17 0 0,23 0 0,10 0 0,15 0 0,6 0 0,-38 0 0,-2 0 0,31 0 0,-16 0 0,-2 0 0,4 0 0,12 0 0,-53 0 0,-24 0 0,-2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29.45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1 24575,'27'0'0,"2"0"0,23 0 0,9 0 0,20 0 0,0 0 0,-10 0 0,1 0 0,-21 0 0,-1 0 0,21 0 0,-4 0 0,3 0 0,-7 0 0,-21 0 0,-1 0 0,-6 0 0,-12 0 0,-6 0 0,-8 0 0,-6 2 0,-1-1 0,-2 1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40.36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381 428 24575,'-8'0'0,"-3"0"0,-2 0 0,-7 13 0,0 13 0,8 38 0,3 11 0,0 16-553,4-5 0,3-2 553,2-17-195,0-12 0,0-3 195,0 3 0,0 35 0,3-49 0,-2-3 0,2-17 0,-3-7 0,0-9 0</inkml:trace>
  <inkml:trace contextRef="#ctx0" brushRef="#br0" timeOffset="454">20 913 24575,'-11'-16'0,"2"1"0,9 6 0,0 1 0,9 5 0,7-2 0,2 4 0,15-3 0,-10 1 0,17 0 0,-4-2 0,5 2 0,-5 3 0,-6 0 0,-5 0 0,-11 0 0,5 0 0,-11 0 0,1 0 0,-6 0 0</inkml:trace>
  <inkml:trace contextRef="#ctx0" brushRef="#br0" timeOffset="2025">479 907 24575,'8'0'0,"-2"0"0,13 0 0,-5-9 0,5 1 0,-3-23 0,-11 15 0,3-25 0,-8 5 0,0 4 0,0-6 0,0 24 0,2 3 0,4 8 0,4 3 0,10 0 0,2 0 0,1 0 0,1 0 0,-11 0 0,4 0 0,-5 3 0,-2 2 0,-1 9 0,-2 2 0,0 8 0,-3 1 0,-1 0 0,-3 2 0,0-2 0,0 0 0,0-1 0,0-5 0,3-3 0,1 0 0,-1-7 0,3 0 0,0-4 0,3-2 0,8 0 0,0-3 0,0-3 0,3-3 0,-2-13 0,0 5 0,0-10 0,-8 8 0,0 0 0,-4 3 0,0 5 0,0 2 0,0 3 0,-1 0 0,1 3 0,-1 0 0,1 0 0,6 4 0,-1-4 0,8 6 0,-2-5 0,4 2 0,-1-3 0,-3 0 0,0 0 0,-4-13 0,-2 1 0,-4-20 0,-4 5 0,-3-5 0,0 7 0,0 1 0,-6 4 0,-5 7 0,-3 0 0,-5 7 0,5 3 0,-6 0 0,7 3 0,-3 0 0,3 0 0,4 2 0,1 4 0,5-1 0,0 3 0,3-2 0,7-3 0,4-1 0,7-2 0,7 0 0,-3-2 0,3-2 0,-1-7 0,-2 2 0,3-3 0,-4 3 0,-4 5 0,-1 1 0,-3 3 0,-4 0 0,3 0 0,-5 0 0,2 6 0,-3 4 0,4 7 0,-3-1 0,3 3 0,-4-7 0,1 4 0,-1-7 0,0 0 0,0-5 0,-1 2 0,1-3 0,0 0 0,-1-3 0,8 0 0,-3-6 0,11-4 0,-4-4 0,5-3 0,4 1 0,-4 8 0,4 0 0,-1 8 0,-6 0 0,1 3 0,-2 11 0,0 1 0,2 15 0,-1-5 0,-5 9 0,-3-12 0,-1 5 0,-7-20 0,0 1 0</inkml:trace>
  <inkml:trace contextRef="#ctx0" brushRef="#br0" timeOffset="2444">1873 0 24575,'0'23'0,"0"14"0,0 9 0,0 22 0,0-3 0,4 17 0,-3-4 0,4-17 0,6 32 0,-9-54 0,9 37 0,-11-42 0,0 1 0,0-6 0,0-9 0,0-4 0,0-5 0,0-4 0,0-3 0</inkml:trace>
  <inkml:trace contextRef="#ctx0" brushRef="#br0" timeOffset="3091">1736 561 24575,'9'-6'0,"5"0"0,19 6 0,-6 0 0,43 0 0,-35 0 0,31 0 0,-40 0 0,-8 0 0,-6 0 0,-9 0 0,0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7:52.60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2850 238 24575,'0'15'0,"0"9"0,0 11 0,0 16 0,0 34 0,0 1 0,0-27 0,0 4 0,0 11 0,0 2 0,0-14 0,0 3-965,0 14 0,0 9 0,0-7 965,0-1 0,0 3 0,0-14 0,0 8 0,0 3 0,0-3-392,0 10 1,0-2 0,0 2 391,1 4 0,1 3 0,0-6 0,-1-18 0,1-3 0,0-7 0,2 3 0,2-11 0,2-4 0,-3-17 0,1-5 2701,-5-11-2701,2-5 342,-3-1 0,0-6 0,0-1 0</inkml:trace>
  <inkml:trace contextRef="#ctx0" brushRef="#br0" timeOffset="1572">2714 1 24575,'-8'0'0,"-5"0"0,4 0 0,-14 0 0,-10 0 0,4 0 0,-18 0 0,-8 0 0,-21 0 0,0 0 0,-5 0 0,22 0 0,-12 0 0,4 0 0,-4 0 0,0 0 0,4 0 0,-17 0 0,9 0 0,-11 0 0,0 0 0,12 0 0,-17 0 0,28 0 0,-26 0 0,20 0 0,-4 0 0,-11 0 0,15 0 0,18 0 0,-1 0 0,-25 0 0,-7 0 0,21 0 0,15 0 0,-8 0 0,15 0 0,0 0 0,1 0 0,10 0 0,-5 0 0,5 0 0,1 0 0,-1 0 0,4 0 0,-2 0 0,6 0 0,-2 0 0,-3 0 0,9 0 0,-3 0 0,8 0 0,4 0 0,0 0 0,4 0 0,2 0 0,0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36.37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2324 16383,'35'-37'0,"-3"-1"0,-7 26 0,-2-6 0,6 3 0,-2-3 0,3 1 0,6-7 0,10-3 0,-7 4 0,10-3 0,-18 11 0,5-6 0,-6 5 0,3-7 0,-3 7 0,2-8 0,0 4 0,4-1 0,-3-3 0,2 7 0,1-6 0,15-2 0,-11 0 0,44-13 0,-42 11 0,29-5 0,-39 13 0,8 3 0,-9 0 0,3 0 0,1 4 0,-4-2 0,5 2 0,-1-1 0,-4-1 0,8 5 0,-3-2 0,23-4 0,22-7 0,-14 4 0,5-1 0,-32 8 0,-3 1 0,-2-1 0,5 3 0,-9-2 0,9 1 0,-9-2 0,9 3 0,-9-1 0,8 1 0,-7-3 0,7 2 0,-3-2 0,5 3 0,1 0 0,-6-1 0,3-3 0,-8 4 0,9-8 0,9 1 0,-5 0 0,16-4 0,-23 10 0,8-3 0,2-5 0,-9 6 0,19-9 0,-19 7 0,13 0 0,-9-4 0,4 8 0,-6-6 0,1 2 0,0 0 0,-1-3 0,12 2 0,-3-3 0,5 0 0,-8 2 0,0-1 0,13 2 0,-13 1 0,16-6 0,-19 6 0,32-7 0,-22 5 0,18-5 0,-31 11 0,19-10 0,-14 9 0,20-6 0,-23 3 0,3 4 0,1-7 0,2 6 0,11-7 0,-15 7 0,12-3 0,-14 1 0,6 2 0,3-6 0,-9 6 0,9-7 0,-9 9 0,21-9 0,-11 3 0,12-6 0,-11 3 0,-6 0 0,4-1 0,-3-3 0,4 2 0,1-2 0,-6-1 0,4 4 0,-8-2 0,-2 3 0,-1 1 0,-4 4 0,16-8 0,-18 9 0,33-15 0,-26 11 0,13-3 0,20-7 0,-25 10 0,27-11 0,-29 9 0,4-1 0,-9 2 0,10-3 0,-10 7 0,9-4 0,-9 7 0,21-9 0,-22 12 0,40-13 0,-33 17 0,29-12 0,-17 9 0,5 0 0,-10-3 0,26 3 0,-28-4 0,18 4 0,-25 1 0,-10 1 0,-6 2 0,-1-6 0,-7 7 0,0-4 0,-6 1 0,-4 3 0,1-3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8:46.65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1063 24575,'5'-3'0,"0"2"0,10-4 0,0 2 0,2-4 0,20-13 0,-16 7 0,14-16 0,-23 8 0,-2 4 0,-5-4 0,-7 17 0,-4-3 0,-3 7 0,0 0 0,-3 0 0,3 0 0,-4 3 0,0 0 0,5 2 0,-1 0 0,3 1 0,3 3 0,1 0 0,2 4 0,0-2 0,0 2 0,0 0 0,0-4 0,0 2 0,0-5 0,2 6 0,2-5 0,2 0 0,16 2 0,-5-5 0,15 2 0,-8-6 0,11 0 0,-4 0 0,4 0 0,-7-7 0,-10-4 0,6-6 0,-3-17 0,-1 5 0,1-10 0,-12 18 0,-2-1 0,-4 10 0,-3 3 0,0 5 0,0 20 0,0 0 0,0 17 0,0-11 0,0 2 0,0-4 0,3 0 0,1 1 0,2-5 0,1-3 0,-1-4 0,6-3 0,-2-2 0,6-1 0,0-3 0,-3 0 0,4-10 0,-5-1 0,0-13 0,-2-2 0,-3-3 0,1 4 0,-4 0 0,-1 9 0,-3 1 0,0 2 0,0 4 0,0 1 0,2 5 0,1 1 0,5 2 0,1 0 0,4 0 0,0 5 0,-1 1 0,4 11 0,-2 0 0,5 7 0,-5-2 0,-3 2 0,1-3 0,-5-5 0,3 0 0,-4-6 0,0-3 0,0-1 0,8-3 0,-4 0 0,23-15 0,-13 4 0,20-21 0,-17 13 0,4-7 0,-8 9 0,-3 0 0,-2 3 0,-3 0 0,-6 5 0,1 3 0,-5 2 0,-5 1 0,-9 2 0,1 4 0,-5 8 0,4-1 0,3 6 0,1-6 0,2 7 0,4-8 0,0 1 0,3-4 0,0-3 0,0 1 0,5-3 0,6 1 0,6-5 0,0 0 0,2-3 0,-6-1 0,7-2 0,-7 0 0,6-1 0,-2 1 0,8 2 0,5-3 0,11 6 0,5-2 0,6-1 0,5 3 0,-13-5 0,29-3 0,-33 1 0,15-4 0,-29 5 0,-14 2 0,-4 1 0,-2 2 0,-3-1 0,0 2 0,-3-1 0</inkml:trace>
  <inkml:trace contextRef="#ctx0" brushRef="#br0" timeOffset="450">595 623 24575,'-7'0'0,"2"0"0</inkml:trace>
  <inkml:trace contextRef="#ctx0" brushRef="#br0" timeOffset="1942">1734 771 24575,'21'0'0,"7"0"0,7 0 0,33-12 0,-30 6 0,23-12 0,-35 7 0,-2-3 0,-3 1 0,-12 4 0,-3 1 0,-8 5 0,-5 0 0,1 3 0,-6 0 0,6 0 0,-2 0 0,2 0 0,3 3 0,1 0 0,2 2 0,0 1 0,12 0 0,1 1 0,16-3 0,5-2 0,4-2 0,12-3 0,-8-13 0,13-23 0,-6-15 0,7-22-650,-15-5 650,-7 17 0,-10-16 0,-7 31 0,-2-12 0,-3 15 0,-7 3 0,-3 11 0,-2 7 650,0 12-650,-10 8 0,2 2 0,-11 3 0,7 0 0,-9 32 0,8 10 0,1 36 0,3 13 0,5-21 0,2 1-1125,-1 22 1,0 3 1124,3-12 0,0-2 0,0-14 0,0 0 0,0 18 0,0 2 0,3-12 0,0-4-258,-1-13 1,1-3 257,2-5 0,1-3 0,4 22 0,-1-8 0,-1-11 0,1-18 0,-1-15 2185,0-5-2185,-2-11 579,0-2-579,1-40 0,0 3 0,-1-17 0,-2-3 0,1-3 0,-3-2 0,-1 1 0,-1 7 0,0-24 0,-3 33 0,-13 5 0,-1 11 0,-12-2 0,18 19 0,0 0 0,11 6 0,9 0 0,16-5 0,8-5 0,23-6 0,-9-3 0,1 4 0,2 1 0,-14 1 0,4 5 0,-5-4 0,-13 11 0,-5-1 0,-8 5 0,-4 3 0,-2 3 0,0 0 0,-3 2 0,2 1 0,-1 0 0,4-3 0,-2-2 0,3-1 0,0 0 0,-1 0 0,0 0 0,0 0 0,-2-1 0,0-2 0,-3 0 0,0 0 0</inkml:trace>
  <inkml:trace contextRef="#ctx0" brushRef="#br0" timeOffset="2361">2944 521 24575,'0'0'0</inkml:trace>
  <inkml:trace contextRef="#ctx0" brushRef="#br0" timeOffset="3073">3439 587 24575,'-5'0'0,"3"0"0,-12 0 0,8 0 0,-11 14 0,12-1 0,-15 25 0,18-7 0,-8 4 0,10-5 0,0-11 0,0 2 0,0-8 0,0 5 0,6-13 0,8 3 0,3-8 0,12 0 0,0 0 0,7-4 0,4-8 0,-3-8 0,-5-8 0,-1-4 0,-3 4 0,1-4 0,-3 10 0,-7 0 0,-6 9 0,-1 4 0,-5 6 0,0 0 0,-3 6 0,1 0 0,-3 2 0,4 0 0,-1-2 0,-2 1 0,0-3 0,-3 1 0</inkml:trace>
  <inkml:trace contextRef="#ctx0" brushRef="#br0" timeOffset="3459">3803 418 24575,'0'-6'0,"0"2"0</inkml:trace>
  <inkml:trace contextRef="#ctx0" brushRef="#br0" timeOffset="4590">3992 568 24575,'16'0'0,"-1"0"0,9 0 0,6 0 0,-2 0 0,-4 0 0,-6 0 0,-12-3 0,-3 0 0,-3 0 0,-6 0 0,0 3 0,-6 0 0,2 0 0,1 0 0,0 0 0,0 0 0,1 3 0,-5 4 0,3 6 0,-2-1 0,5 8 0,0-6 0,1 1 0,6 1 0,-3-6 0,3 4 0,0-7 0,0 4 0,5-4 0,6 1 0,10-1 0,1 0 0,6-3 0,8-1 0,-5-3 0,9 0 0,-9-10 0,-1-3 0,18-30 0,-22 22 0,8-12 0,-25 24 0,-3 3 0,0 3 0,-2 1 0,2 4 0,-1 1 0,1 3 0,-1 0 0,1-1 0,0 1 0,0-3 0,-1 1 0,1-1 0,0 1 0,-2 1 0,2 0 0,-3 2 0,0 0 0,-1-4 0,-1 1 0,1-4 0,-2 3 0</inkml:trace>
  <inkml:trace contextRef="#ctx0" brushRef="#br0" timeOffset="7140">4778 1 24575,'0'16'0,"0"2"0,0 20 0,0 4 0,0 8 0,0 13 0,0 3 0,0 12 0,8 0 0,-5-12 0,5-3 0,-8-13 0,0-5 0,0-5 0,0-10 0,0-7 0,0-12 0,0-3 0</inkml:trace>
  <inkml:trace contextRef="#ctx0" brushRef="#br0" timeOffset="7961">4649 535 24575,'4'-3'0,"11"1"0,10 2 0,6 0 0,13 0 0,-8 0 0,27 0 0,-17 0 0,12 0 0,-23 0 0,-5 0 0,-6 0 0,-10 0 0,2 0 0,-10 0 0,3 0 0,-3 0 0,-8 0 0,-2 0 0,-7 0 0,-1 0 0,-5 0 0,5 2 0,-4 2 0,3 4 0,1 2 0,2 2 0,-1 1 0,7-1 0,-2 0 0,6 1 0,0-2 0,0 2 0,0 0 0,3 1 0,6 0 0,15 7 0,13-9 0,-1 3 0,8-6 0,-3-1 0,28-1 0,-11-2 0,17-1 0,-29-4 0,-6-7 0,-5 3 0,-10-9 0,-4 5 0,-5-4 0,-6 5 0,-2 2 0,-5 2 0,-1 3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9:11.115"/>
    </inkml:context>
    <inkml:brush xml:id="br0">
      <inkml:brushProperty name="width" value="0.3" units="cm"/>
      <inkml:brushProperty name="height" value="0.6" units="cm"/>
      <inkml:brushProperty name="color" value="#A9D8FF"/>
      <inkml:brushProperty name="tip" value="rectangle"/>
      <inkml:brushProperty name="rasterOp" value="maskPen"/>
    </inkml:brush>
  </inkml:definitions>
  <inkml:trace contextRef="#ctx0" brushRef="#br0">1 0 16383,'0'82'0,"0"0"0,0 0 0,0 0 0,0-1 0,0 21 0,0 0 0,0-2 0,0-5 0,0 3 0,0-7 0,0 12 0,0-21 0,0 11 0,0 3 0,0 2 0,0 0 0,0-3 0,0-9 0,0 1 0,0 0 0,0-2 0,0 0 0,0 1 0,0 12 0,0 2 0,0-2 0,0-1 0,0 1 0,0 4 0,0 5 0,0-1 0,0-16 0,0-18 0,0 12 0,0 1 0,0-9 0,0-44 0,0-11 0,0-11 0,0-5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0:39:12.556"/>
    </inkml:context>
    <inkml:brush xml:id="br0">
      <inkml:brushProperty name="width" value="0.3" units="cm"/>
      <inkml:brushProperty name="height" value="0.6" units="cm"/>
      <inkml:brushProperty name="color" value="#A9D8FF"/>
      <inkml:brushProperty name="tip" value="rectangle"/>
      <inkml:brushProperty name="rasterOp" value="maskPen"/>
    </inkml:brush>
  </inkml:definitions>
  <inkml:trace contextRef="#ctx0" brushRef="#br0">7 1 16383,'0'85'0,"0"14"0,-4-38 0,2 3 0,3 8 0,2 1 0,-3 13 0,1 4 0,5-4 0,2 20 0,-3-34 0,1 15 0,1 12 0,0 4 0,0 3 0,0-3 0,0-8 0,-1-13 0,0 9 0,0-15 0,-1 1 0,1 13 0,0-4 0,0 15 0,0 10 0,1 1 0,0-2 0,-1-8 0,-1-14 0,-2-20 0,1 3 0,-2-14 0,-2 18 0,0-12 0,0-25 0,0-7 0,0-13 0,0-4 0,0-4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1:04:19.345"/>
    </inkml:context>
    <inkml:brush xml:id="br0">
      <inkml:brushProperty name="width" value="0.05" units="cm"/>
      <inkml:brushProperty name="height" value="0.05" units="cm"/>
      <inkml:brushProperty name="color" value="#0432FF"/>
    </inkml:brush>
  </inkml:definitions>
  <inkml:trace contextRef="#ctx0" brushRef="#br0">137 112 24575,'7'0'0,"-1"0"0,2 0 0,-2 0 0,-1 0 0,-4 0 0,-7 0 0,-1 0 0,-4 0 0,5 0 0,0 0 0,1 0 0,2 2 0,0 1 0,5 0 0,2-1 0,1-2 0,1 0 0,-1 0 0,1 0 0,-1 0 0,-2-2 0,0-1 0,-3-2 0,-3 2 0,0 1 0,-3 2 0,-2 0 0,1 0 0,-2 0 0,4 0 0,1 2 0,2 1 0,4 1 0,1-1 0,6 0 0,1-3 0,2 0 0,-2 0 0,2 0 0,-6 0 0,3 0 0,-4 0 0,1 0 0,-3-3 0,0 0 0,-3-1 0,0-2 0,0 0 0,0 1 0,-3 2 0,0 0 0,-6 3 0,3 0 0,-3 0 0,0 0 0,3 0 0,-3 0 0,4 0 0,2 2 0,0 1 0,3 3 0,0-1 0,3-1 0,0-2 0,5 0 0,-1-2 0,5 3 0,-3-3 0,1 0 0,1 0 0,-4 0 0,2 0 0,-4 0 0,-1-2 0,-2 0 0,-2-7 0,0 2 0,0-5 0,0 7 0,-6-4 0,-1 6 0,-5 0 0,-4 3 0,2 0 0,-6 0 0,7 0 0,-3 0 0,6 0 0,1 2 0,4 2 0,1 1 0,2 0 0,2 1 0,0 2 0,0 2 0,2-1 0,5 2 0,6-4 0,0 2 0,7-4 0,3 5 0,-5-3 0,4 0 0,-12-4 0,-1-3 0,-4 0 0,1 0 0,-3-3 0,1-3 0,-4-4 0,0-11 0,0 11 0,-7-10 0,3 13 0,-8-2 0,3 6 0,-4-2 0,0 5 0,1-3 0,-1 3 0,4 0 0,-3 0 0,6 2 0,-1 1 0,5 2 0,2 1 0,0-1 0,2-2 0,1 0 0,3-3 0,0 0 0,-1 0 0,1 0 0,-3-5 0,0 1 0,-3-4 0,0 0 0,0-1 0,0-1 0,-6-1 0,-1 5 0,-6-3 0,1 2 0,-1 4 0,1 0 0,-5 3 0,4 0 0,0 0 0,1 0 0,5 0 0,-4 3 0,7 0 0,-5 6 0,9 1 0,-3-2 0,3 1 0,0-3 0,0-1 0,0 1 0,0-1 0,2-2 0,2-1 0,4-2 0,-1 0 0,5 0 0,-3 0 0,6 0 0,-2 0 0,1-2 0,-5-2 0,-3-3 0,-4 1 0,-4 1 0,-1 2 0,-2 3 0,-1 0 0,1 0 0,2 3 0,0 0 0,3 2 0,0 1 0,0-1 0,3-2 0,0 2 0,6-2 0,0 3 0,4 1 0,3-2 0,1 2 0,0 0 0,-1-4 0,-3-1 0,0-2 0,-1 0 0,-2 0 0,0-1 0,-4-6 0,0-2 0,-3-6 0,0 1 0,-3-5 0,0 6 0,-6-5 0,-1 8 0,-10-1 0,0 4 0,0 3 0,-3 1 0,3 3 0,-4 0 0,0 0 0,1 0 0,2 0 0,2 6 0,4 1 0,2 4 0,1 2 0,5-1 0,1-3 0,3 3 0,0-3 0,0 3 0,3-2 0,3-1 0,4-2 0,2 0 0,1 2 0,0-3 0,-4-3 0,3-1 0,-6-2 0,3 0 0,-3 0 0,0 0 0,-1 0 0,1 0 0,-3-1 0,-1-3 0,-2-4 0,0 2 0,0-3 0,0 5 0,0-2 0,0 0 0,0 1 0,-2 2 0,-4 0 0,-1 3 0,-5 0 0,3 0 0,-4 0 0,0 0 0,1 0 0,-1 3 0,1 3 0,-1 4 0,3 2 0,1-3 0,6 2 0,0-5 0,3 2 0,0-2 0,0 0 0,0-1 0,3-1 0,3-3 0,3-1 0,4 0 0,0 0 0,-4 0 0,0 0 0,0 0 0,-3 0 0,3 0 0,-3 0 0,-3-1 0,2-3 0,-5-1 0,3-1 0,-3-10 0,0 6 0,-3-6 0,-8 8 0,0 5 0,-11 0 0,8 3 0,-4 0 0,4 0 0,2 0 0,4 0 0,5 3 0,0 0 0,3 2 0,0 0 0,0 1 0,3-1 0,0 0 0,9-2 0,-2 2 0,7-5 0,-1 3 0,1 0 0,0-2 0,-1 2 0,-3-3 0,-1 0 0,-2 0 0,-1 0 0,-4 0 0,1-3 0,-3 0 0,0-2 0,-3 0 0,0-1 0,0 2 0,-3-2 0,0 3 0,-6-3 0,0 6 0,-1-2 0,-2 2 0,6 0 0,-3 0 0,4 0 0,-1 0 0,0 0 0,3 1 0,1 2 0,2 3 0,0 0 0,0-2 0,0 2 0,0 0 0,2-2 0,1 2 0,3 0 0,3-3 0,-3-1 0,3-2 0,-3 0 0,-1 0 0,1 0 0,0 0 0,-3-2 0,-1-1 0,-2-3 0,0 0 0,0 2 0,0-2 0,-2 3 0,-5 1 0,1 2 0,-3 0 0,0 0 0,3 0 0,-3 0 0,3 0 0,3 2 0,1 1 0,2 2 0,0 0 0,0 1 0,0-1 0,0 1 0,0-1 0,0 7 0,0 2 0,0 6 0,-3 4 0,2 2 0,-3 7 0,4 2 0,-3-1 0,2 4 0,-2-3 0,3 0 0,0 3 0,0-7 0,0 7 0,0-8 0,0 4 0,0-1 0,0-3 0,-3 4 0,2-5 0,-3 0 0,1 0 0,2 1 0,-2-6 0,3 5 0,0-9 0,0 8 0,0-3 0,0 4 0,0 1 0,0-1 0,0 9 0,0-7 0,0 7 0,0-9 0,0 0 0,0-4 0,0 3 0,0-2 0,0 3 0,0-4 0,0 3 0,0-7 0,0 6 0,0-6 0,0 13 0,0-8 0,0 4 0,0-6 0,0 1 0,0-5 0,0 8 0,0-7 0,0 7 0,0-7 0,0 7 0,0-3 0,0 4 0,0 0 0,0 0 0,0 5 0,0 15 0,0-12 0,0 9 0,0-21 0,0 3 0,-3-10 0,2 5 0,-1-9 0,2 1 0,0-2 0,-3-1 0,2-3 0,-2 3 0,3-3 0,0 3 0,0-1 0,0 1 0,0 1 0,0-4 0,0 2 0,0-5 0,0 3 0,0-1 0,0-1 0,0 0 0,0-1 0,0-1 0,0 1 0,0-1 0,0-1 0,0-1 0,0 0 0</inkml:trace>
  <inkml:trace contextRef="#ctx0" brushRef="#br0" timeOffset="1666">34 99 24575,'0'6'0,"0"5"0,0 10 0,0 10 0,0 0 0,0 29 0,0-18 0,0 54 0,0-33 0,0 17 0,0-18 0,0 1 0,0 3 0,0 4 0,0-1 0,0-20 0,0 23 0,0-2 0,0-15 0,0 23 0,0-34 0,0 14 0,0-6 0,0-3 0,0-3 0,0-3 0,0 7 0,0-10 0,0 5 0,-3-5 0,2-5 0,-3-2 0,4-4 0,0 0 0,0 0 0,0 0 0,0-4 0,0 3 0,0-2 0,0-1 0,0 2 0,0-6 0,0 4 0,0-5 0,0-1 0,0-1 0,0 0 0,0-4 0,0 1 0,0-2 0,0-4 0,0 2 0,0-1 0,0-1 0,0 2 0,3-4 0,-3 1 0,3 1 0,-3 0 0,0-1 0,3 4 0,-2-4 0,1 2 0,-2-1 0,0-4 0,0 0 0,0 1 0,0 0 0,0-3 0,0-1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20:32:17.25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185 239 24575</inkml:trace>
  <inkml:trace contextRef="#ctx0" brushRef="#br0" timeOffset="2797.37">1 55 24575,'3'3'0,"4"8"0,11 7 0,14 11 0,14 6 0,12 4 0,6 7 0,1 0 0,2-6 0,-4-6 0,-7-5 0,-6-2 0,-6-6 0,-7-2 0,-6-6 0,-9 0 0,-6-4 0,-4-3-8191</inkml:trace>
  <inkml:trace contextRef="#ctx0" brushRef="#br0" timeOffset="4093.43">717 0 24575,'-5'0'0,"-1"1"0,0-1 0,1 1 0,-1 0 0,0 1 0,1 0 0,0-1 0,-1 2 0,1-1 0,0 0 0,-6 5 0,-3 3 0,0 1 0,-16 16 0,-11 9 0,-67 56 0,39-32 0,13-18 0,38-30 0,0 1 0,-27 27 0,-78 102 0,94-106 0,23-28 0,0 0 0,-1 0 0,0-1 0,-15 14 0,10-12-1365,2-1-5461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20:32:26.143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128 499 24575,'0'3'0,"0"8"0,0 4 0,0 7 0,0 2 0,0 0 0,0 0 0,0-5-8191</inkml:trace>
  <inkml:trace contextRef="#ctx0" brushRef="#br0" timeOffset="1837">0 499 24575,'6'1'0,"0"-1"0,1 2 0,-1-1 0,0 1 0,-1 0 0,1 0 0,0 0 0,0 1 0,-1 0 0,0 0 0,1 0 0,7 8 0,7 6 0,29 31 0,-43-41 0,47 54 0,67 101 0,-119-161 0,-1 0 0,1 0 0,-1 0 0,1 0 0,-1 0 0,1 0 0,0-1 0,-1 1 0,1 0 0,0 0 0,0-1 0,0 1 0,-1-1 0,1 1 0,0 0 0,0-1 0,0 0 0,0 1 0,0-1 0,0 1 0,0-1 0,0 0 0,0 0 0,0 0 0,0 0 0,0 1 0,1-2 0,0 1 0,-1-1 0,0 0 0,0 0 0,0 0 0,1 0 0,-1 0 0,0 0 0,0 0 0,0 0 0,-1 0 0,1 0 0,0-1 0,0 1 0,0 0 0,-1 0 0,1-3 0,4-9 0,-1 0 0,0-1 0,1-13 0,-5 26 0,21-183 0,-4 25 0,-9 108-195,1-1 0,3 1 0,3 1 0,1 0 0,2 1 0,26-47 0,-36 82-6631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20:32:33.460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1 589 24575,'0'-1'0,"1"-1"0,-1 1 0,1 0 0,-1-1 0,1 1 0,0 0 0,0-1 0,0 1 0,-1 0 0,1 0 0,0 0 0,1 0 0,-1 0 0,0 0 0,0 0 0,0 0 0,3-1 0,24-14 0,-26 15 0,31-16 0,24-11 0,-2-3 0,88-63 0,-111 70 0,1 1 0,1 1 0,0 2 0,2 2 0,0 1 0,1 1 0,73-19 0,210-55 0,-247 67 0,2 4 0,132-17 0,449 0 0,-339 42 0,-1 25 0,123 42 0,-420-68 0,0 0 0,-1 2 0,0 0 0,33 18 0,6 2 0,94 27 0,-59-24 0,-88-28 0,65 23 0,129 29 0,-184-50 0,-1 0 0,0 1 0,0 1 0,0 0 0,-1 1 0,1 0 0,-2 1 0,21 17 0,12 7 0,-13-10 0,0 1 0,-2 1 0,0 2 0,30 35 0,19 16 0,-13-15 0,-38-31-1365,-18-21-5461</inkml:trace>
  <inkml:trace contextRef="#ctx0" brushRef="#br0" timeOffset="1432.78">4337 368 24575,'0'67'0,"12"86"0,-8-127 0,1 1 0,2-1 0,1 0 0,0 0 0,2-1 0,14 26 0,-15-36 0,-6-12 0,-1 0 0,0 1 0,0-1 0,0 1 0,0 0 0,0-1 0,-1 1 0,1 0 0,-1 0 0,1 5 0,-3-8 0,1-1 0,0 1 0,0 0 0,-1-1 0,1 1 0,0-1 0,-1 1 0,1-1 0,0 1 0,-1-1 0,1 1 0,-1-1 0,1 1 0,-1-1 0,1 1 0,-1-1 0,0 0 0,1 1 0,-1-1 0,1 0 0,-1 0 0,0 1 0,1-1 0,-1 0 0,0 0 0,1 0 0,-1 0 0,0 0 0,0 0 0,-24-1 0,21 1 0,-342-19-1365,330 19-5461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20:33:29.544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0 1 24575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20:33:30.137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1 0 24575,'0'3'0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1:49:36.099"/>
    </inkml:context>
    <inkml:brush xml:id="br0">
      <inkml:brushProperty name="width" value="0.05" units="cm"/>
      <inkml:brushProperty name="height" value="0.05" units="cm"/>
      <inkml:brushProperty name="color" value="#0432FF"/>
    </inkml:brush>
  </inkml:definitions>
  <inkml:trace contextRef="#ctx0" brushRef="#br0">1 2177 24575,'2'3'0,"13"0"0,5-3 0,35-20 0,11-10 0,-12 2 0,0-4 0,26-13 0,2-5 0,-5-9 0,-4-2-1364,-19 10 1,-2 0 1363,10-5 0,4-7 98,-19 12 1,4-5-1,-2-2 1,-5 2-99,-1-7 0,-5 2 0,2-2 0,13-10 0,2-1 0,-11 4-369,-13-5 1,-13 9 368,-8-8 0,-4-1 0,-3-5 0,-2 30 0,-1-1 0,3-21 0,-1 1 0,-2-4-27,0 18 27,-4-9 1966,-5 13-1966,-4 11 268,-4 7-268,2 12 830,1 2-830,0 8 33,-3 6-33,-1 1 0,-9 6 0,-6 0 0,-5 8 0,-8 15 0,-3 20 0,-3 19 0,-1 9 0,16-14-275,9-13 1,2 2 274,2 22 0,5-19 0,3 1 0,5 31 0,6 7 0,5-39 0,0 0 0,0 0 0,0 2 0,6 4 0,4 1-468,3-4 0,5-2 468,7 4 0,4-1 0,4 1 0,1-4 0,21 21 0,-22-28 0,0-3 0,18 11-134,9 10 134,0-11 0,-11-14 0,20-3 0,-9-10 0,16-3 0,1-6 0,2-9 0,-1 0 0,5-5 0,-28 0 0,18-9 520,-26 0-520,9-13 954,-12 5-954,-11 1 145,-10 2-145,-6 7 0,-4-2 0,-6 5 0,-1 2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1:49:38.082"/>
    </inkml:context>
    <inkml:brush xml:id="br0">
      <inkml:brushProperty name="width" value="0.05" units="cm"/>
      <inkml:brushProperty name="height" value="0.05" units="cm"/>
      <inkml:brushProperty name="color" value="#0432FF"/>
    </inkml:brush>
  </inkml:definitions>
  <inkml:trace contextRef="#ctx0" brushRef="#br0">150 317 24575,'1'83'0,"0"-2"0,-1 0 0,1 0 0,0 1 0,0-1 0,3 14 0,0 6 0,1-6 0,3-9 0,1-18 0,5-17 0,2-8 0,14 21 0,2-5 0,10 2 0,13-18 0,6-5 0,0-9 0,11-35 0,17-17 0,-15-5 0,-32 1 0,-5-6-730,17-8 0,6-7 0,-15 2 730,-15-33 0,-18 21 0,-3-1 0,-3 11 0,-1-2 0,1-35 0,-2 2 0,-6 32 0,-1 3 0,0-6 0,-3 1 703,-26-33-703,-20 20 0,-4-5 0,-7 15 0,14 23 361,-3 6-361,-3 6 0,0 7 0,-14 1 1126,10 8-1126,-15 0 0,12 5 0,-7 0 0,15 0 0,-4 0 0,4 22 0,9-6 0,2 18 0,28-12 0,7 8 0,5-2 0,7 7 0,23 4 0,9-3 0,34 7 0,3-4-575,7 2 575,10-3 0,-9-8 0,11-4 0,-27-11 0,-12-7 0,-2-2 0,8-2 0,33 1 0,-41-5 0,9-8 0,-19-10 0,11-13 0,-21-19 0,16-32 0,-14 3 575,4 0-575,-17 30 0,-1 0 0,7-23 0,4-12 0,-6 13 0,-11 33 0,0-4 0,-1 11 0,-4 6 0,-1 10 0,0 0 0,-4 24 0,0 7 0,-3 37 0,0 10 0,5 26-504,-2-41 1,1 2 503,1 2 0,1 3 0,-1 1 0,1 2 0,2-5 0,1 1 0,2-2 0,1 1 0,11 37-234,7-8 234,-6-24 0,18 21 0,-13-42 0,20 27 0,-12-35 0,19 4 995,-14-10-995,30-5 246,-35-14-246,42 1 0,-37-5 0,25-4 0,-26-9 0,19-15 0,-15-10 0,16-15 0,-17-1 0,2-9 0,-22 8 0,-2-2 0,12-31-677,-15 23 0,-3 0 677,1-25 0,-2 20-102,-9-14 102,-2 27 0,-4-17 0,0 13 0,0 7 0,0 7 0,0 15 1346,0 1-1346,0 14 110,0 1-110,-3 8 0,0 3 0,-3 5 0,3 5 0,-4 21 0,6 22 0,-3 35 0,3-18 0,2 6-873,-1 2 0,0 3 873,-1-3 0,2 2 0,0 8 0,4-2 0,6-15 0,3-1 0,-2 12 0,4-2 0,7-6 0,3-4 0,-6-6 0,1-3-91,17 20 91,6-3 0,-4-31 0,19 11 0,-15-23 0,18-2 0,-23-20 0,10-3 1738,-12-1-1738,-5-4 99,-4 0-99,-13 0 0,-2-3 0,-10 2 0,-3-1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1:49:48.32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142 1221 24575,'0'-6'0,"0"-1"0,0 0 0,0-2 0,0 1 0,0-2 0,0-2 0,0-5 0,0-9 0,0 2 0,0-21 0,0 12 0,0-18 0,0 18 0,0-11 0,0 17 0,0-4 0,0 1 0,0 4 0,0-14 0,0 3 0,4-9 0,-4 10 0,12-4 0,-6 9 0,10-23 0,-5 23 0,5-26 0,-1 33 0,-3-10 0,1 16 0,-1-2 0,-1 3 0,2-4 0,3-1 0,0 0 0,2 4 0,-3-1 0,-2 5 0,-2-3 0,2 5 0,-2 0 0,2-2 0,0 2 0,1-1 0,-1 3 0,1 1 0,-1 2 0,-3 2 0,3 1 0,-6 2 0,5 2 0,-5 0 0,6 0 0,-6 0 0,6 0 0,-1 0 0,3 3 0,1 0 0,-2 10 0,0 1 0,1 7 0,3 1 0,-1 3 0,2 3 0,-2 2 0,-1 0 0,-1-4 0,1 3 0,-1-2 0,2 3 0,-5 0 0,-1-3 0,-3 2 0,0 11 0,-4-6 0,0 10 0,-4-18 0,0 4 0,0-9 0,0 4 0,0-7 0,0 2 0,0-3 0,0 0 0,0 3 0,-3-2 0,-1 3 0,-4-1 0,1 1 0,0 10 0,-1-4 0,0 4 0,1-5 0,3-5 0,-3 0 0,6-1 0,-5 1 0,5-4 0,-2 4 0,0-8 0,2 7 0,-2-5 0,3-2 0,0-5 0,0-2 0,0 0 0,0-1 0,0 1 0,0-5 0,0-5 0,0-1 0,0-11 0,0 2 0,0-16 0,0-1 0,-8-16 0,6 9 0,-12-32 0,9 23 0,-1-20 0,-3 15 0,8 4 0,-7-5 0,7 6 0,-7 5 0,7 7 0,-2 5 0,0 3 0,2 5 0,-2 3 0,3 5 0,-4-7 0,3 8 0,-5-7 0,5 7 0,-5-10 0,2 9 0,-3-4 0,4 9 0,-3-4 0,5 7 0,-5-6 0,2 6 0,1-7 0,-3 7 0,3-6 0,-4 3 0,-2-2 0,1 0 0,-2 1 0,4 0 0,-1-2 0,1 5 0,0-1 0,0-1 0,-1 0 0,1-1 0,-1-2 0,1 3 0,-4-5 0,3 2 0,-3 2 0,1-5 0,-1 9 0,0-6 0,0 6 0,4 3 0,-3 0 0,2 3 0,-2 0 0,-1 0 0,4 0 0,-4 0 0,-5 0 0,3 0 0,-4 3 0,0 3 0,5 4 0,-7 3 0,5 0 0,-1 0 0,1 0 0,2 3 0,-2-3 0,2 8 0,0-4 0,1 0 0,-1 3 0,3-3 0,-2 1 0,6 2 0,1-3 0,0 0 0,2 0 0,-2-1 0,0 7 0,3 0 0,-3 3 0,3-5 0,0 27 0,0-21 0,0 66 0,0-56 0,0 29 0,0-23 0,0-18 0,0 13 0,0-12 0,0-4 0,0 12 0,0-12 0,0 9 0,0-7 0,0-2 0,-4 4 0,4-5 0,-4-1 0,4 1 0,0 0 0,0-3 0,0 2 0,0-7 0,0 7 0,0-9 0,0 5 0,0-10 0,0 3 0,0-1 0,0-1 0,0 0 0,0-6 0,0-9 0,0-3 0,0-10 0,0 4 0,0-9 0,0 0 0,0-5 0,0 1 0,0-5 0,0 4 0,0-9 0,0 3 0,4 1 0,1-4 0,3 8 0,4-8 0,-3 9 0,7-4 0,-7-1 0,6 5 0,-2-4 0,0 4 0,1 5 0,-5-4 0,5 9 0,-6-1 0,3 2 0,-1 3 0,-2 0 0,2 0 0,-3 4 0,6-5 0,-5 7 0,4-7 0,-2 11 0,-3-5 0,3 6 0,-1-6 0,-2 6 0,6-4 0,-7 4 0,7 1 0,-6 1 0,6-2 0,-7 3 0,7 0 0,-3-3 0,0 3 0,3-1 0,-3 0 0,2 1 0,-2-1 0,-2 1 0,-1 3 0,-1 0 0,0 0 0,0 0 0,3 0 0,-2 0 0,6 0 0,-4 0 0,4 0 0,6 0 0,-4 0 0,0 0 0,2 0 0,-6 0 0,6 0 0,-4 0 0,1 0 0,-1 0 0,1 3 0,-1 1 0,1 2 0,-1 1 0,1-1 0,-1 0 0,0 4 0,1-4 0,-4 7 0,6-1 0,-8 2 0,5 1 0,-7-5 0,1 6 0,0-6 0,0 6 0,0 1 0,-3-3 0,2 6 0,-5-3 0,2 4 0,1-1 0,-4 2 0,4-1 0,-4 0 0,0 3 0,0-1 0,0 7 0,0-9 0,0 9 0,0-9 0,0 18 0,0-15 0,0 7 0,0-11 0,0-3 0,0 1 0,0 2 0,0-7 0,0 7 0,0-7 0,0 7 0,0-5 0,0 4 0,0-5 0,0 6 0,0-2 0,0-1 0,-4 3 0,4-7 0,-4 0 0,4-1 0,0-5 0,0 2 0,0-4 0,-2-1 0,-1-4 0,-1-3 0,2-5 0,2-3 0,0-1 0,-3-4 0,2-2 0,-6-7 0,3-1 0,-4-5 0,3-4 0,-2-1 0,2-1 0,-3-2 0,3 3 0,-3-6 0,4 1 0,-1 0 0,-3 5 0,4-4 0,-5 4 0,0-6 0,-3 1 0,3 4 0,-8-2 0,5 7 0,-4 1 0,0 7 0,1 3 0,1 3 0,3 2 0,-1 6 0,1 1 0,-2 2 0,-1 0 0,1 5 0,-1-4 0,1 5 0,-1-2 0,-3 3 0,3 0 0,-3 0 0,3 0 0,1 0 0,-5 0 0,4 0 0,-3 0 0,-1 0 0,0 3 0,0 1 0,-3 2 0,2 1 0,-3 1 0,0 1 0,0 2 0,4 0 0,-3 2 0,7-3 0,-4 7 0,1 5 0,2 1 0,1 4 0,3-3 0,3-1 0,-3 6 0,2-7 0,-2 7 0,3-3 0,0 5 0,0 0 0,4 4 0,0-4 0,4 4 0,0-5 0,0 6 0,0-5 0,0 5 0,0-6 0,0 0 0,0 0 0,0 2 0,0-7 0,0 5 0,0-9 0,0 5 0,0-9 0,0 3 0,0 0 0,0-2 0,0-3 0,0-7 0,0-2 0,0 0 0,0 0 0,0-6 0,0-5 0,0-6 0,0-8 0,0-7 0,0-6 0,0 0 0,0-12 0,4-1 0,-2-4 0,6-9 0,-3 11 0,4-6 0,1-5 0,7-15 0,2 16 0,11-27 0,-7 38 0,14-23 0,-14 33 0,5-4 0,-10 18 0,-3 5 0,-1 0 0,-1 5 0,0 1 0,-2 0 0,1 3 0,-1 0 0,-1 4 0,3-2 0,-6 5 0,5-4 0,-2 5 0,6-6 0,-1 5 0,-3-2 0,-2 3 0,-1 0 0,-2 0 0,8 0 0,2 0 0,7 3 0,-4 4 0,4 0 0,-6 6 0,4-2 0,-4 2 0,4 5 0,-7-5 0,4 8 0,-5-3 0,1 7 0,-3-3 0,3 7 0,-6-2 0,2 3 0,1 0 0,-3 0 0,2 1 0,-3 0 0,4 17 0,-6-8 0,1 15 0,-7-14 0,0 0 0,0 0 0,0-5 0,0-1 0,0-4 0,0 0 0,0-9 0,0 2 0,0-8 0,0-1 0,0-4 0,0-5 0,0-5 0,0-8 0,0-4 0,-3-7 0,-1 0 0,-4-2 0,-4-15 0,-1 0 0,-6-16 0,6 13 0,-5-12 0,5 12 0,-5-14 0,0 11 0,1-1 0,4 2 0,-3 9 0,4 0 0,-4 1 0,1 8 0,0-3 0,-4 3 0,4 5 0,-3-1 0,4 6 0,-3-1 0,3 2 0,-4-1 0,1 4 0,3 3 0,-7-2 0,-12 3 0,3 0 0,-12 1 0,10 3 0,0 0 0,0 0 0,-1 0 0,2 0 0,-21 10 0,24-2 0,-14 9 0,29-5 0,-1 4 0,0 2 0,-4 12 0,1-2 0,2 7 0,4-5 0,-1 0 0,3 1 0,-3 4 0,0 26 0,2-19 0,-3 40 0,8-29 0,0 13 0,5-1 0,0 7 0,0-2 0,0 2 0,0-18 0,0-7 0,0-11 0,0 0 0,0-11 0,0-3 0,3-6 0,-2-6 0,2-1 0,-3-3 0,0-1 0,3-2 0,0 0 0,3-9 0,-3 0 0,3-4 0,-6-5 0,10-17 0,-4-3 0,6-14 0,1-5 0,-1-12 0,-1 18 0,0 0 0,3-10 0,-4 5 0,8-2 0,-4-23 0,1 21 0,-2-9 0,-5 24 0,8-12 0,-6 20 0,5-10 0,-7 18 0,-1 5 0,1 1 0,2-1 0,-2 3 0,5 2 0,-5 3 0,5 0 0,-6 4 0,2-4 0,1 7 0,-3-1 0,6 2 0,-3 2 0,3-1 0,7-5 0,-5 5 0,4-2 0,-6 0 0,5 2 0,-4 1 0,3-3 0,-3 2 0,-1 0 0,1-1 0,-4 5 0,-1-6 0,1 5 0,-4-4 0,7 4 0,-6-3 0,6 3 0,-7-4 0,10 1 0,-9-2 0,5 3 0,-6-2 0,1 4 0,-1-4 0,0 4 0,0-2 0,3 3 0,-2 0 0,6 0 0,1 0 0,0 0 0,7 0 0,-3 0 0,5 4 0,-1 3 0,0 4 0,1 6 0,-4 2 0,5 8 0,-8-1 0,12 20 0,-14-13 0,9 11 0,-14-9 0,2-3 0,-2 3 0,-2-9 0,1 4 0,0 5 0,-3-6 0,-2 9 0,-3-15 0,0 1 0,0-3 0,0 1 0,0-1 0,0-4 0,0 3 0,0-10 0,0 6 0,0-9 0,0 1 0,0-2 0,0 0 0,0-1 0,0-2 0,0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1:49:53.55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259 148 24575,'-3'5'0,"0"7"0,3 3 0,0 11 0,0 5 0,0 25 0,0 2 0,0-4 0,0 2 0,0 31 0,4-27 0,7 6 0,2-3 0,4-13 0,16 20 0,-17-34 0,5-3 0,-4-2 0,3-3 0,-1-6 0,-4-2 0,3-5 0,-4 2 0,-4-4 0,3-3 0,-6 2 0,6-1 0,-3 1 0,8-1 0,-4 1 0,7-1 0,2 3 0,0-3 0,4 4 0,-5-8 0,0 4 0,5-4 0,-4-3 0,13-1 0,-11-3 0,7 0 0,-10 0 0,0-3 0,0 0 0,0-8 0,5-1 0,-3-6 0,3 3 0,-3-8 0,3 3 0,5-13 0,-6 7 0,7-11 0,-11 5 0,10-18 0,-9 0 0,1-10 0,-5 1 0,-4-3 0,0-6 0,-10 17 0,0-13 0,-5 19 0,0-9 0,0 1 0,0 14 0,0-7 0,-4 14 0,0-4 0,-4 9 0,0 2 0,1 3 0,0 4 0,-1-2 0,5 7 0,-1-9 0,1 9 0,0-6 0,-1 5 0,2 1 0,-1 7 0,2 1 0,-4 4 0,2-1 0,-3 4 0,3 1 0,0 3 0,3-1 0,-2 1 0,1 8 0,-5 0 0,1 16 0,-3 9 0,-1 15 0,-6 14 0,-2 14 0,1-15 0,2-13 0,0-1 0,3-1 0,-3-4 0,1-1 0,3 3 0,-9 16 0,5-16 0,-1 3 0,3-10 0,0-7 0,2 0 0,-1-5 0,3-4 0,1-2 0,-4-4 0,3-3 0,-2-2 0,0-2 0,0-2 0,-4 2 0,1-5 0,-5 5 0,0-7 0,-4 3 0,-10 1 0,8-3 0,-13 2 0,14-3 0,-8-2 0,3-2 0,1-3 0,-4 0 0,3 0 0,0 0 0,-3 0 0,3 0 0,1-7 0,-5-6 0,-3-12 0,-1-5 0,-4-4 0,14 2 0,-8-7 0,11 5 0,-8-8 0,5 8 0,4-3 0,2 6 0,-3-10 0,9 8 0,-4-7 0,11 13 0,-1-3 0,0 4 0,0-5 0,0-1 0,0 1 0,3 0 0,-2 0 0,6 4 0,-2 2 0,3 4 0,0 2 0,0-1 0,0 7 0,0-8 0,0 1 0,0 3 0,0-3 0,0 8 0,0-6 0,0 5 0,0-4 0,0 4 0,0 0 0,0 4 0,0-4 0,2 6 0,-1-7 0,4 6 0,-4-3 0,4 5 0,-1 3 0,-1 3 0,2 6 0,-4 3 0,5 5 0,-5-2 0,5 15 0,-1 2 0,4 18 0,1 8 0,-1 6 0,6 13 0,1-4 0,-1-8 0,4 3 0,-4-9 0,9 6 0,-5-8 0,4-1 0,-6-14 0,1 6 0,2-11 0,3 2 0,-2-7 0,3 3 0,-3-9 0,4 5 0,-2-8 0,10 4 0,-9-8 0,8 5 0,-10-10 0,5 0 0,-4-4 0,4 0 0,-1 0 0,7 1 0,6-1 0,0-3 0,-6-1 0,3-3 0,-7 0 0,9 0 0,-11 0 0,4-6 0,-3-3 0,5-11 0,0 3 0,0-2 0,-5 0 0,4 2 0,-8-5 0,3 6 0,2-7 0,-9 4 0,8-4 0,-8 0 0,0-3 0,5-12 0,-7-1 0,-5-6 0,-2-5 0,4-22 0,-10 19 0,0 1 0,0-11 0,-5-1 0,0 13 0,0-4 0,0 13 0,0 6 0,-4 9 0,3 2 0,-5 8 0,2-5 0,-3 9 0,0-4 0,1 8 0,-1-4 0,4 4 0,-3-1 0,3 0 0,-4 2 0,1 4 0,0-5 0,0 8 0,0-1 0,0 2 0,3 2 0,0 1 0,3 3 0,0-1 0,0 5 0,0 0 0,0 11 0,0 1 0,0 15 0,0 5 0,0 19 0,0 2 0,0 18-512,-5 2 512,-1 1 0,0-12 0,-3-2 0,4-20 0,-9 10 0,4-12 0,-3 0 0,5-12 512,-4 1-512,0-11 0,0 0 0,-2-4 0,2-1 0,-2-4 0,-10 6 0,5-7 0,-9 3 0,5-7 0,1-2 0,0-3 0,0 0 0,0 1 0,0-2 0,0-2 0,-10-1 0,7-3 0,-11 0 0,13 0 0,-8 0 0,3 0 0,-9 0 0,-2 0 0,1-7 0,1 2 0,5-9 0,0 5 0,4-5 0,2 6 0,4-5 0,3 2 0,-2-4 0,6-1 0,-2 2 0,-2-8 0,4 4 0,-9-9 0,7 0 0,-8-7 0,9 8 0,-5-11 0,1 8 0,-4-23 0,1 6 0,4-4 0,5-1 0,-2-6 0,5 4 0,-1-7 0,4 23 0,7 1 0,-2 5 0,3 4 0,0-3 0,0 3 0,0 1 0,0-4 0,0 7 0,0 2 0,0 1 0,0 5 0,0-1 0,0 2 0,0 2 0,0 2 0,0-3 0,0 4 0,0-1 0,0-2 0,0 2 0,0 0 0,0-2 0,0 5 0,0-5 0,0 6 0,0-3 0,0 8 0,0 7 0,0 4 0,0 6 0,0-4 0,0 2 0,3 2 0,2 6 0,3 9 0,0 7 0,5 9 0,1 2 0,1 10 0,2-13 0,-2 18 0,2-20 0,2 16 0,-1-11 0,0-2 0,0-5 0,3-3 0,-4-8 0,3-5 0,5 2 0,-11-4 0,9-3 0,-12-5 0,6-8 0,-2 1 0,-1 0 0,-1-1 0,-3 2 0,3-4 0,5 0 0,-4 1 0,3-3 0,1 2 0,0-2 0,4 0 0,5 2 0,-4-5 0,4 3 0,-1-1 0,-3-2 0,4 3 0,-5-4 0,0 0 0,0 0 0,0 0 0,6-3 0,-4-5 0,0 0 0,-3-5 0,-6 3 0,6-4 0,-7 1 0,4 0 0,-1-1 0,-3 1 0,4-1 0,-5 2 0,-2-2 0,2-2 0,-2-12 0,1-5 0,-1-1 0,-7-6 0,0 8 0,-4-16 0,0 5 0,0-4 0,0 5 0,0-5 0,-4 3 0,-5-3 0,-15-27 0,4 28 0,-10-31 0,17 48 0,-1-3 0,7 16 0,3 6 0,-2 0 0,6 5 0,-3-1 0,0 3 0,0 0 0,0 3 0,1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1:49:58.20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199 1 24575,'19'3'0,"2"8"0,7 11 0,8 14 0,0 1 0,7 9 0,-8-10 0,12 20 0,-4-17 0,0 7 0,1-10 0,-18-10 0,3-3 0,-14-9 0,-3-8 0,-5 0 0,6 1 0,-6-1 0,2-2 0,-3-1 0,-2-1 0,1-1 0,-2 3 0,10 4 0,-2 2 0,10 4 0,-2 5 0,4-4 0,-4 4 0,-2-8 0,-3 1 0,-4-4 0,-1 1 0,-3-3 0,0-3 0,-2 0 0,-2-3 0</inkml:trace>
  <inkml:trace contextRef="#ctx0" brushRef="#br0" timeOffset="2265">787 60 24575,'-13'6'0,"-3"11"0,-8 13 0,-6 6 0,-7 12 0,-12 3 0,-4 15-815,-16 1 815,13 7 0,-1-24 0,7 12 200,7-21-200,-1 12 0,2-11 0,12-10 0,1-5 0,11-11 615,2 2-615,7-8 0,3-1 0,2-3 0,2 0 0,4-7 0,1 0 0,4-11 0,-1-2 0,28-42 0,-12 14 0,27-31 0,-15 15 0,10 2 0,-3-4 0,17-20 0,-23 37 0,3-13 0,0 0 0,-7 20 0,21-39 0,-37 58 0,0 2 0,-16 17 0,-10 12 0,-9 10 0,-21 17 0,-4 9 0,-13 8-593,-13 12 593,6-4 0,7-9 0,4-2 0,10-12 0,0 6 0,7-11 0,11-5 0,8-14 0,7-5 593,4-5-593,5-2 0,7-7 0,26-20 0,-3-3 0,28-26 0,-13 6 0,13-13 0,-4 5 0,-7 1 0,-3 3 0,-10 6 0,0 0 0,-1 1 0,-10 11 0,-5 9 0,-6-1 0,-3 16 0,-3-7 0,-2 13 0,-16 19 0,-1 3 0,-25 25 0,1-5 0,-11 11 0,6-10 0,-4 9 0,12-16 0,-6 4 0,8-6 0,8-10 0,3-2 0,16-13 0,-2-1 0,9-3 0,-1-2 0,5-4 0,14-16 0,0-2 0,20-16 0,16-19 0,-2 5 0,2-6 0,4-12 0,-27 29 0,16-19 0,-23 28 0,-7 8 0,0 5 0,-10 6 0,3 2 0,-7 6 0,-6 5 0,-10 16 0,-8 5 0,-5 10 0,-10 6 0,8-9 0,-18 14 0,9-13 0,-6 13 0,3-9 0,8-2 0,8-11 0,6-6 0,8-8 0,1 0 0,5-4 0,2 0 0,4-3 0,-1 0 0,1-3 0</inkml:trace>
  <inkml:trace contextRef="#ctx0" brushRef="#br0" timeOffset="4833">227 43 24575,'19'9'0,"18"26"0,-5-5 0,21 27 0,-26-27 0,13 11 0,-14-12 0,4 9 0,-5-8 0,-1 3 0,-9-12 0,0-6 0,-14-8 0,-20-18 0,3-1 0,-21-14 0,12 2 0,-21-9 0,9 6 0,-12-4 0,11 9 0,-1 0 0,1-3 0,6 8 0,3 1 0,6 2 0,6 6 0,3-2 0,4 4 0,1 2 0,3-1 0,7 4 0,8 2 0,14 11 0,2 10 0,10 14 0,3 7 0,0 4 0,11 7 0,-15-11 0,13 14 0,-13-14 0,9 9 0,-7-10 0,-4-2 0,-3-10 0,-8-2 0,-3-12 0,-4 0 0,-4-9 0,0 3 0,-4-4 0,-5-5 0,-9-6 0,-3-5 0,-11-9 0,3 0 0,-5-5 0,-5 0 0,4-1 0,-4 0 0,0 0 0,3-4 0,-3 3 0,9 2 0,-3 1 0,8 5 0,-4-1 0,6 1 0,5 8 0,-1-2 0,8 5 0,3 0 0,6 11 0,12 4 0,1 11 0,22 12 0,-5 2 0,20 11 0,-9-1 0,-2-13 0,-1 11 0,-6-13 0,2 4 0,-8-6 0,-10-7 0,-7-8 0,-7-1 0,0-4 0,-14-8 0,-6-7 0,-11-9 0,-4-7 0,-3 1 0,1-6 0,-6 3 0,6-6 0,-2 7 0,4-3 0,1 5 0,4 0 0,-9-5 0,15 5 0,-9-1 0,15 4 0,-8 1 0,8 1 0,-5 3 0,7 7 0,3 0 0,0 2 0,8 4 0,3 11 0,4 3 0,7 11 0,-4-4 0,8 6 0,-7-2 0,2-3 0,-4-1 0,-4-8 0,0 3 0,-4-7 0,1 4 0,-4-20 0,-12-6 0,3-15 0,-18-4 0,6 2 0,-4-1 0,1 1 0,2 4 0,3 3 0,0 7 0,3 1 0,6 8 0,0 1 0,2 3 0,1 0 0,-2 0 0,6 5 0,13 10 0,5 12 0,16 10 0,-2 9 0,4 1 0,7 8 0,-14-9 0,11 1 0,-13-2 0,-1-8 0,-1 2 0,-11-18 0,-3 2 0,-1-10 0,-7 2 0,-5-6 0,1 0 0,-4-3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1:50:05.19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 25 24575,'22'0'0,"-5"0"0,41 0 0,-8 0 0,21 0 0,10 0 0,-19 0 0,-1 0 0,14 0 0,-5 0 0,-6 0 0,-19 0 0,21 0 0,-36 0 0,-16 0 0,-7 0 0,-23 0 0,-9 0 0,-15 0 0,-6 0 0,-42 10 0,31-8 0,-17 13 0,0 0 0,19-6 0,1 6 0,2 0 0,4-4 0,-4 8 0,9-10 0,8 8 0,13-8 0,6 2 0,9-4 0,6-3 0,16-2 0,2-2 0,12 0 0,2 0 0,4-3 0,7-2 0,-2-9 0,1 4 0,-5-3 0,-2 0 0,-4 5 0,-7-5 0,-3 6 0,-10 2 0,-2 0 0,-7 4 0,-17-2 0,-5 3 0,-13 0 0,-1 0 0,0 0 0,-2 0 0,2 0 0,9 0 0,6 3 0,3-2 0,20 2 0,12-3 0,22 0 0,11 0 0,10 0 0,-10 0 0,10 0 0,-12 0 0,2 0 0,-7 0 0,-11 0 0,-11 0 0,-7 0 0,-6 0 0,-8 0 0,-10 0 0,-19 0 0,-18 0 0,-11 0 0,11 0 0,-13 5 0,18 1 0,-20 4 0,15 0 0,-2-5 0,19-1 0,2-4 0,16 3 0,2-3 0,21 4 0,10-4 0,27 0 0,8-10 0,12-2 0,-12-3 0,29-12 0,-34 15 0,23-15 0,-31 18 0,-5-5 0,-9 7 0,-6-2 0,-12 6 0,-5 0 0,-5 3 0,-5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1:50:08.3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42 311 24575,'0'13'0,"0"5"0,0 7 0,0 6 0,0 9 0,0-3 0,4 16 0,0 29 0,1-7 0,-1-27 0,0 1 0,-2 0 0,1-1 0,5 36 0,-3-7 0,-2-18 0,-3-37 0,0-1 0,0-12 0,0 1 0,0-42 0,0-3 0,0-42 0,0 3 0,0 6 0,0-3 0,-4 3 0,3 1 0,-7-17 0,5 29 0,-2 4 0,3 32 0,2 20 0,0 23 0,0 18 0,0 32 0,0 9-578,0-28 1,0 2 577,0-4 0,0 2 0,0 7 0,0-2 0,0 21-325,0 10 325,0-34 0,0 4 0,0-9 0,0-23 0,0-3 1135,0-17-1135,0-10 0,-9-79 0,2-5 0,0 19 0,0-6 0,1-23 0,2 4-618,0 43 0,2 1 618,-3-38 0,1 3 0,2 12 0,-2-6 0,4 17 0,0 21 0,0 12 0,0 13 0,0 11 1581,0 18-1581,0 23 0,0 22 0,0 20 0,0-33 0,0 1 0,0 0 0,0 0 0,0 35 0,0-5 0,0-18 0,0-2 0,0-9 0,0-9 0,0-19 0,0-2 0,0-10 0,0-1 0,3-6 0,-3-3 0,6-19 0,-5-11 0,6-31 0,-2-7 0,0-13 0,4-7 0,-8 23 0,7-12 0,-7 28 0,6-5 0,-6 12 0,2 16 0,-3 5 0,0 21 0,0 20 0,0 29 0,0 26 0,0-27 0,0 1 0,0 30 0,0-29 0,0-1 0,0 21 0,0 12 0,0-20 0,0-15 0,0-16 0,0-10 0,3-7 0,0-9 0,2-2 0,0-18 0,2-18 0,1-19 0,1-28 0,0-3-302,-4 30 1,0 2 301,4-23 0,1-17 0,-2 35 0,0-12 0,1 20 0,-2 12 0,-4 14 0,3 12 0,-4 6 603,5 23-603,-4 11 0,5 31 0,-4 7 0,5 13 0,0-17 0,-4-1 0,1-20 0,-1 3 0,2-13 0,-3-7 0,1-13 0,-4-4 0,4-6 0,-5-2 0,2-15 0,-2-16 0,0-26 0,0-12 0,0 21 0,0-1 0,0-44 0,-3 13 0,-2-4 0,-3 26 0,0-5 0,3 15 0,-2 19 0,7 11 0,-2 13 0,2 32 0,0 16 0,0 38 0,0-18 0,0 4-750,0-19 1,0 1 749,0 29 0,0 6 0,0-22 0,0 4 0,0-7 0,0 1 0,0-1 0,0 22 0,0-11 0,0-39 0,0-17 0,-3 0 0,1-12 0,-5-29 0,-5-25 1499,2-25-1499,-2-5 0,0-7 0,2 28 0,2-3-414,0 0 1,1-4 0,0 7 413,-4-31 0,9 40 0,-1 3 0,0-3 0,2-9 0,-3 23 0,4 10 0,0 27 0,0 20 1240,0 26-1240,0 21 0,0 7 0,0 14 0,0-23 0,0 18 0,0-32 0,0 9 0,0-18 0,0-11 0,0-9 0,0-9 0,0-4 0,0-42 0,0-3 0,0-44 0,0 6 0,0 10 0,0-6 0,0 15 0,0 0 0,0 3 0,0 20 0,0 5 0,0 14 0,0 11 0,0 19 0,0 16 0,0 21 0,0 6 0,0-4 0,0 1 0,0-9 0,0 0 0,0-10 0,0-9 0,0-11 0,0-5 0,0-9 0,0-21 0,0-19 0,0-32 0,0 11 0,0-3-528,0 8 1,0-1 527,-5-19 0,1-2 0,3 15 0,-1 3 0,-5 6 0,0 3-50,5-5 0,0 3 50,-7-7 0,1-4 0,4 23 0,-2 10 0,5 30 1049,-2 23-1049,3 38 0,0 19-585,0-28 1,0 2 584,2 0 0,2 1 0,-2 8 0,2 0 0,1 5 0,0-1 0,-1-20 0,-1-2-329,0 16 0,-2-4 329,-1 13 0,0 15 0,0-26 0,0-15 0,0-16 0,0-11 1231,0-6-1231,0-5 0,0-6 0,0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1:50:11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55 1 24575,'0'0'0</inkml:trace>
  <inkml:trace contextRef="#ctx0" brushRef="#br0" timeOffset="583">191 1 24575,'0'0'0</inkml:trace>
  <inkml:trace contextRef="#ctx0" brushRef="#br0" timeOffset="2123">0 398 24575,'15'21'0,"-5"-11"0,9 15 0,-9-21 0,-4 5 0,0-6 0,0 3 0,0-2 0,0-2 0,0-2 0,0 0 0,0 0 0,0 0 0,3 0 0,1 0 0,4 0 0,-1 0 0,1 0 0,-1-3 0,0 0 0,-2-4 0,1 0 0,-5 1 0,2 3 0,-2-3 0,-1 3 0,0-6 0,0 2 0,-2-6 0,-2 3 0,-2 0 0,0-3 0,3 6 0,-2-2 0,2 3 0,-3 0 0,0 2 0,0 2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9T01:50:14.6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372">275 1 24575,'3'0'0,"0"0"0</inkml:trace>
  <inkml:trace contextRef="#ctx0" brushRef="#br0" timeOffset="1485">165 269 24575,'0'5'0,"0"1"0,0 0 0,0 0 0,0 0 0,0 3 0,5-2 0,-1-1 0,12-4 0,-8-2 0,5 0 0,0 0 0,-2 0 0,7 0 0,-5 0 0,4 0 0,2 0 0,-5 0 0,7 0 0,-6-3 0,7-1 0,-4-3 0,3-4 0,-3 0 0,1-3 0,2 0 0,-7 0 0,3 0 0,-3-3 0,0 2 0,-3-2 0,-2 7 0,-2 0 0,-1 1 0,-2 2 0,-1-2 0,-3 3 0,0 0 0,0 0 0,0 1 0,-3 1 0,3 2 0,-3 2 0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" c="12">
    <v t="i">0</v>
    <v t="i">31</v>
    <v t="i">59</v>
    <v t="i">90</v>
    <v t="i">120</v>
    <v t="i">151</v>
    <v t="i">181</v>
    <v t="i">212</v>
    <v t="i">243</v>
    <v t="i">273</v>
    <v t="i">304</v>
    <v t="i">334</v>
  </a>
  <a r="1" c="12">
    <v>35.270000000000003</v>
    <v>36.369999999999997</v>
    <v>35.24</v>
    <v>33.44</v>
    <v>33.26</v>
    <v>30.54</v>
    <v>36.96</v>
    <v>37.17</v>
    <v>32.64</v>
    <v>33.26</v>
    <v>30.39</v>
    <v>29.18</v>
  </a>
  <a r="1" c="12">
    <v>80.87</v>
    <v>92.28</v>
    <v>95.6</v>
    <v>83.29</v>
    <v>86.21</v>
    <v>76.56</v>
    <v>69.75</v>
    <v>64.5</v>
    <v>68.34</v>
    <v>67.13</v>
    <v>85.71</v>
    <v>87.97</v>
  </a>
</arrayData>
</file>

<file path=xl/richData/rdrichvalue.xml><?xml version="1.0" encoding="utf-8"?>
<rvData xmlns="http://schemas.microsoft.com/office/spreadsheetml/2017/richdata" count="25">
  <rv s="0">
    <fb>35.270000000000003</fb>
    <v>0</v>
  </rv>
  <rv s="0">
    <fb>80.87</fb>
    <v>0</v>
  </rv>
  <rv s="0">
    <fb>36.369999999999997</fb>
    <v>0</v>
  </rv>
  <rv s="0">
    <fb>92.28</fb>
    <v>0</v>
  </rv>
  <rv s="0">
    <fb>35.24</fb>
    <v>0</v>
  </rv>
  <rv s="0">
    <fb>95.6</fb>
    <v>0</v>
  </rv>
  <rv s="0">
    <fb>33.44</fb>
    <v>0</v>
  </rv>
  <rv s="0">
    <fb>83.29</fb>
    <v>0</v>
  </rv>
  <rv s="0">
    <fb>33.26</fb>
    <v>0</v>
  </rv>
  <rv s="0">
    <fb>86.21</fb>
    <v>0</v>
  </rv>
  <rv s="0">
    <fb>30.54</fb>
    <v>0</v>
  </rv>
  <rv s="0">
    <fb>76.56</fb>
    <v>0</v>
  </rv>
  <rv s="0">
    <fb>36.96</fb>
    <v>0</v>
  </rv>
  <rv s="0">
    <fb>69.75</fb>
    <v>0</v>
  </rv>
  <rv s="0">
    <fb>37.17</fb>
    <v>0</v>
  </rv>
  <rv s="0">
    <fb>64.5</fb>
    <v>0</v>
  </rv>
  <rv s="0">
    <fb>32.64</fb>
    <v>0</v>
  </rv>
  <rv s="0">
    <fb>68.34</fb>
    <v>0</v>
  </rv>
  <rv s="0">
    <fb>67.13</fb>
    <v>0</v>
  </rv>
  <rv s="0">
    <fb>30.39</fb>
    <v>0</v>
  </rv>
  <rv s="0">
    <fb>85.71</fb>
    <v>0</v>
  </rv>
  <rv s="0">
    <fb>29.18</fb>
    <v>0</v>
  </rv>
  <rv s="0">
    <fb>87.97</fb>
    <v>0</v>
  </rv>
  <rv s="1">
    <v>1</v>
    <v>PETR3</v>
    <v>Monthly</v>
    <v>44562</v>
    <v>44926</v>
    <v>0</v>
    <v>1</v>
    <v>638058816000000000,638060132349096775,0</v>
    <v>0</v>
    <v>apn4dm</v>
    <v>BVMF:PETR3</v>
    <v>1</v>
  </rv>
  <rv s="1">
    <v>1</v>
    <v>VALE3</v>
    <v>Monthly</v>
    <v>44562</v>
    <v>44926</v>
    <v>0</v>
    <v>1</v>
    <v>638058816000000000,638060132345723085,0</v>
    <v>0</v>
    <v>apnjsm</v>
    <v>BVMF:VALE3</v>
    <v>2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1">
      <rpv i="0">_-[$R$-pt-BR] * #,##0.00_-;-[$R$-pt-BR] * #,##0.00_-;_-[$R$-pt-BR] * "-"??_-;_-@_-</rpv>
    </rSty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A4E6A-28F7-45DD-BE32-28C3095D27C9}" name="Table1" displayName="Table1" ref="B2:C19" totalsRowShown="0">
  <autoFilter ref="B2:C19" xr:uid="{E40A4E6A-28F7-45DD-BE32-28C3095D27C9}"/>
  <tableColumns count="2">
    <tableColumn id="1" xr3:uid="{FC00F012-F69E-411A-BA79-A2809282E9F9}" name="Idade"/>
    <tableColumn id="2" xr3:uid="{1DBE9914-BB8A-4A7C-A035-AE5820D46997}" name="Seri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ECC4D9-2522-4405-BC56-A1F9CA8F820F}" name="Table13" displayName="Table13" ref="L2:M19" totalsRowShown="0">
  <autoFilter ref="L2:M19" xr:uid="{39ECC4D9-2522-4405-BC56-A1F9CA8F820F}"/>
  <tableColumns count="2">
    <tableColumn id="1" xr3:uid="{F283A03F-7DC0-4DBD-8CFC-CA29BACD2AC1}" name="A"/>
    <tableColumn id="2" xr3:uid="{C11F5AE6-D0B6-4A63-9673-5A73F29C1E8D}" name="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Risk@" TargetMode="External"/><Relationship Id="rId1" Type="http://schemas.openxmlformats.org/officeDocument/2006/relationships/hyperlink" Target="mailto:Ret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8DE4-A319-D04E-9EB0-9BADC82E2882}">
  <dimension ref="A1:W24"/>
  <sheetViews>
    <sheetView zoomScale="96" zoomScaleNormal="96" workbookViewId="0">
      <selection activeCell="H9" sqref="H9"/>
    </sheetView>
  </sheetViews>
  <sheetFormatPr defaultColWidth="10.6640625" defaultRowHeight="15.5" x14ac:dyDescent="0.35"/>
  <cols>
    <col min="1" max="1" width="13.5" bestFit="1" customWidth="1"/>
    <col min="3" max="3" width="11.5" bestFit="1" customWidth="1"/>
    <col min="4" max="4" width="12.1640625" bestFit="1" customWidth="1"/>
    <col min="5" max="5" width="11.83203125" bestFit="1" customWidth="1"/>
    <col min="7" max="7" width="13.5" bestFit="1" customWidth="1"/>
  </cols>
  <sheetData>
    <row r="1" spans="1:23" x14ac:dyDescent="0.35">
      <c r="A1" t="s">
        <v>13</v>
      </c>
      <c r="B1" t="s">
        <v>14</v>
      </c>
      <c r="C1" t="s">
        <v>15</v>
      </c>
      <c r="D1" t="s">
        <v>16</v>
      </c>
    </row>
    <row r="2" spans="1:23" x14ac:dyDescent="0.35">
      <c r="A2" s="15">
        <v>44713</v>
      </c>
      <c r="B2" s="2">
        <v>22.74</v>
      </c>
      <c r="C2" s="16">
        <v>98542</v>
      </c>
      <c r="D2" s="2">
        <v>1361.2</v>
      </c>
    </row>
    <row r="3" spans="1:23" x14ac:dyDescent="0.35">
      <c r="A3" s="15">
        <v>44743</v>
      </c>
      <c r="B3" s="2">
        <v>27.8</v>
      </c>
      <c r="C3" s="16">
        <v>103165</v>
      </c>
      <c r="D3" s="2">
        <v>1300.8900000000001</v>
      </c>
      <c r="V3" t="s">
        <v>54</v>
      </c>
      <c r="W3" t="s">
        <v>55</v>
      </c>
    </row>
    <row r="4" spans="1:23" x14ac:dyDescent="0.35">
      <c r="A4" s="15">
        <v>44774</v>
      </c>
      <c r="B4" s="2">
        <v>33.229999999999997</v>
      </c>
      <c r="C4" s="16">
        <v>109523</v>
      </c>
      <c r="D4" s="2">
        <v>1344.2</v>
      </c>
      <c r="V4">
        <v>3.0374174511599999E-2</v>
      </c>
      <c r="W4">
        <f>V4*SQRT(252)</f>
        <v>0.48217507221942224</v>
      </c>
    </row>
    <row r="5" spans="1:23" x14ac:dyDescent="0.35">
      <c r="A5" s="15">
        <v>44805</v>
      </c>
      <c r="B5" s="2">
        <v>29.8</v>
      </c>
      <c r="C5" s="16">
        <v>110037</v>
      </c>
      <c r="D5" s="2">
        <v>1286.8</v>
      </c>
    </row>
    <row r="7" spans="1:23" x14ac:dyDescent="0.35">
      <c r="A7" s="72" t="s">
        <v>50</v>
      </c>
      <c r="B7" s="72"/>
      <c r="C7" s="72"/>
      <c r="D7" s="72"/>
      <c r="G7" s="73" t="s">
        <v>51</v>
      </c>
      <c r="H7" s="73"/>
      <c r="I7" s="73"/>
      <c r="J7" s="73"/>
    </row>
    <row r="8" spans="1:23" x14ac:dyDescent="0.35">
      <c r="A8" t="s">
        <v>13</v>
      </c>
      <c r="B8" t="s">
        <v>14</v>
      </c>
      <c r="C8" t="s">
        <v>15</v>
      </c>
      <c r="D8" t="s">
        <v>16</v>
      </c>
      <c r="E8" s="24" t="s">
        <v>16</v>
      </c>
      <c r="G8" t="s">
        <v>13</v>
      </c>
      <c r="H8" t="s">
        <v>14</v>
      </c>
      <c r="I8" t="s">
        <v>15</v>
      </c>
      <c r="J8" t="s">
        <v>16</v>
      </c>
      <c r="K8" s="24" t="s">
        <v>16</v>
      </c>
    </row>
    <row r="9" spans="1:23" x14ac:dyDescent="0.35">
      <c r="A9" s="15">
        <v>44743</v>
      </c>
      <c r="B9" s="7">
        <f>B3/B2-1</f>
        <v>0.22251539138082688</v>
      </c>
      <c r="C9" s="7">
        <f t="shared" ref="C9:D9" si="0">C3/C2-1</f>
        <v>4.6914006210549752E-2</v>
      </c>
      <c r="D9" s="7">
        <f t="shared" si="0"/>
        <v>-4.4306494269761965E-2</v>
      </c>
      <c r="E9" s="24" t="str">
        <f t="shared" ref="E9:E10" si="1">_xlfn.FORMULATEXT(D9)</f>
        <v>=D3/D2-1</v>
      </c>
      <c r="G9" s="15">
        <v>44743</v>
      </c>
      <c r="H9" s="7">
        <f>LN(B3/B2)</f>
        <v>0.20091053237420151</v>
      </c>
      <c r="I9" s="7">
        <f t="shared" ref="I9:J11" si="2">LN(C3/C2)</f>
        <v>4.5846795000978893E-2</v>
      </c>
      <c r="J9" s="7">
        <f t="shared" si="2"/>
        <v>-4.5318018034715142E-2</v>
      </c>
      <c r="K9" s="24" t="str">
        <f t="shared" ref="K9:K10" si="3">_xlfn.FORMULATEXT(J9)</f>
        <v>=LN(D3/D2)</v>
      </c>
    </row>
    <row r="10" spans="1:23" x14ac:dyDescent="0.35">
      <c r="A10" s="15">
        <v>44774</v>
      </c>
      <c r="B10" s="7">
        <f t="shared" ref="B10:D11" si="4">B4/B3-1</f>
        <v>0.19532374100719418</v>
      </c>
      <c r="C10" s="7">
        <f t="shared" si="4"/>
        <v>6.1629428585276091E-2</v>
      </c>
      <c r="D10" s="7">
        <f t="shared" si="4"/>
        <v>3.3292591994711351E-2</v>
      </c>
      <c r="E10" s="24" t="str">
        <f t="shared" si="1"/>
        <v>=D4/D3-1</v>
      </c>
      <c r="G10" s="15">
        <v>44774</v>
      </c>
      <c r="H10" s="7">
        <f t="shared" ref="H10:H11" si="5">LN(B4/B3)</f>
        <v>0.17841706166991148</v>
      </c>
      <c r="I10" s="7">
        <f t="shared" si="2"/>
        <v>5.9804924624961224E-2</v>
      </c>
      <c r="J10" s="7">
        <f t="shared" si="2"/>
        <v>3.2750394943830016E-2</v>
      </c>
      <c r="K10" s="24" t="str">
        <f t="shared" si="3"/>
        <v>=LN(D4/D3)</v>
      </c>
    </row>
    <row r="11" spans="1:23" x14ac:dyDescent="0.35">
      <c r="A11" s="15">
        <v>44805</v>
      </c>
      <c r="B11" s="7">
        <f t="shared" si="4"/>
        <v>-0.10321998194402637</v>
      </c>
      <c r="C11" s="26">
        <f t="shared" si="4"/>
        <v>4.6930781662299914E-3</v>
      </c>
      <c r="D11" s="7">
        <f t="shared" si="4"/>
        <v>-4.2701978872191737E-2</v>
      </c>
      <c r="E11" s="24" t="str">
        <f>_xlfn.FORMULATEXT(D11)</f>
        <v>=D5/D4-1</v>
      </c>
      <c r="G11" s="15">
        <v>44805</v>
      </c>
      <c r="H11" s="7">
        <f t="shared" si="5"/>
        <v>-0.10894468885514402</v>
      </c>
      <c r="I11" s="26">
        <f t="shared" si="2"/>
        <v>4.682100009059836E-3</v>
      </c>
      <c r="J11" s="7">
        <f t="shared" si="2"/>
        <v>-4.3640524170994316E-2</v>
      </c>
      <c r="K11" s="24" t="str">
        <f>_xlfn.FORMULATEXT(J11)</f>
        <v>=LN(D5/D4)</v>
      </c>
    </row>
    <row r="13" spans="1:23" x14ac:dyDescent="0.35">
      <c r="A13" s="27" t="s">
        <v>30</v>
      </c>
      <c r="B13" s="25">
        <f>AVERAGE(B9:B11)</f>
        <v>0.10487305014799823</v>
      </c>
      <c r="C13" s="25">
        <f t="shared" ref="C13:D13" si="6">AVERAGE(C9:C11)</f>
        <v>3.7745504320685276E-2</v>
      </c>
      <c r="D13" s="25">
        <f t="shared" si="6"/>
        <v>-1.790529371574745E-2</v>
      </c>
      <c r="E13" s="24" t="str">
        <f t="shared" ref="E13:E14" si="7">_xlfn.FORMULATEXT(D13)</f>
        <v>=AVERAGE(D9:D11)</v>
      </c>
      <c r="G13" s="27" t="s">
        <v>30</v>
      </c>
      <c r="H13" s="25">
        <f>AVERAGE(H9:H11)</f>
        <v>9.0127635062989653E-2</v>
      </c>
      <c r="I13" s="25">
        <f t="shared" ref="I13:J13" si="8">AVERAGE(I9:I11)</f>
        <v>3.6777939878333311E-2</v>
      </c>
      <c r="J13" s="25">
        <f t="shared" si="8"/>
        <v>-1.8736049087293146E-2</v>
      </c>
      <c r="K13" s="24" t="str">
        <f t="shared" ref="K13:K14" si="9">_xlfn.FORMULATEXT(J13)</f>
        <v>=AVERAGE(J9:J11)</v>
      </c>
    </row>
    <row r="14" spans="1:23" x14ac:dyDescent="0.35">
      <c r="A14" s="28" t="s">
        <v>52</v>
      </c>
      <c r="B14" s="23">
        <f>_xlfn.STDEV.S(B9:B11)</f>
        <v>0.18072597756396216</v>
      </c>
      <c r="C14" s="23">
        <f t="shared" ref="C14:D14" si="10">_xlfn.STDEV.S(C9:C11)</f>
        <v>2.9554746994999621E-2</v>
      </c>
      <c r="D14" s="23">
        <f t="shared" si="10"/>
        <v>4.4345927020766646E-2</v>
      </c>
      <c r="E14" s="24" t="str">
        <f t="shared" si="7"/>
        <v>=STDEV.S(D9:D11)</v>
      </c>
      <c r="G14" s="28" t="s">
        <v>53</v>
      </c>
      <c r="H14" s="23">
        <f>_xlfn.STDEV.S(H9:H11)</f>
        <v>0.17276814425323306</v>
      </c>
      <c r="I14" s="23">
        <f t="shared" ref="I14:J14" si="11">_xlfn.STDEV.S(I9:I11)</f>
        <v>2.8658585944451399E-2</v>
      </c>
      <c r="J14" s="23">
        <f t="shared" si="11"/>
        <v>4.4596456536850418E-2</v>
      </c>
      <c r="K14" s="24" t="str">
        <f t="shared" si="9"/>
        <v>=STDEV.S(J9:J11)</v>
      </c>
    </row>
    <row r="16" spans="1:23" x14ac:dyDescent="0.35">
      <c r="A16" t="s">
        <v>63</v>
      </c>
      <c r="B16" s="9">
        <f>B14/B13</f>
        <v>1.7232833154839997</v>
      </c>
      <c r="C16" s="9">
        <f t="shared" ref="C16:D16" si="12">C14/C13</f>
        <v>0.7830004533494348</v>
      </c>
      <c r="D16" s="9">
        <f t="shared" si="12"/>
        <v>-2.476693637355138</v>
      </c>
    </row>
    <row r="18" spans="3:5" x14ac:dyDescent="0.35">
      <c r="D18" t="s">
        <v>60</v>
      </c>
      <c r="E18" t="s">
        <v>62</v>
      </c>
    </row>
    <row r="19" spans="3:5" x14ac:dyDescent="0.35">
      <c r="C19">
        <v>10</v>
      </c>
    </row>
    <row r="20" spans="3:5" x14ac:dyDescent="0.35">
      <c r="C20">
        <v>11</v>
      </c>
      <c r="D20" s="29">
        <f>C20/C19-1</f>
        <v>0.10000000000000009</v>
      </c>
      <c r="E20" s="32">
        <f>LN(C20/C19)</f>
        <v>9.5310179804324935E-2</v>
      </c>
    </row>
    <row r="21" spans="3:5" x14ac:dyDescent="0.35">
      <c r="C21">
        <v>10</v>
      </c>
      <c r="D21" s="29">
        <f>C21/C20-1</f>
        <v>-9.0909090909090939E-2</v>
      </c>
      <c r="E21" s="32">
        <f>LN(C21/C20)</f>
        <v>-9.5310179804324893E-2</v>
      </c>
    </row>
    <row r="23" spans="3:5" x14ac:dyDescent="0.35">
      <c r="C23" t="s">
        <v>61</v>
      </c>
      <c r="D23" s="30">
        <f>AVERAGE(D20:D21)</f>
        <v>4.5454545454545747E-3</v>
      </c>
      <c r="E23" s="30">
        <f>AVERAGE(E20:E21)</f>
        <v>0</v>
      </c>
    </row>
    <row r="24" spans="3:5" x14ac:dyDescent="0.35">
      <c r="D24" s="31">
        <f>((1+D20)*(1+D21)-1)^(1/2)</f>
        <v>0</v>
      </c>
    </row>
  </sheetData>
  <mergeCells count="2">
    <mergeCell ref="A7:D7"/>
    <mergeCell ref="G7:J7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81AE-BE85-D34E-862B-0153A5BC5C3F}">
  <dimension ref="A1:O118"/>
  <sheetViews>
    <sheetView topLeftCell="E10" workbookViewId="0">
      <selection activeCell="C3" sqref="C3"/>
    </sheetView>
  </sheetViews>
  <sheetFormatPr defaultColWidth="8.83203125" defaultRowHeight="14.5" x14ac:dyDescent="0.35"/>
  <cols>
    <col min="1" max="16384" width="8.83203125" style="17"/>
  </cols>
  <sheetData>
    <row r="1" spans="1:15" x14ac:dyDescent="0.35">
      <c r="A1" s="17" t="s">
        <v>17</v>
      </c>
      <c r="B1" s="17" t="s">
        <v>18</v>
      </c>
      <c r="D1" s="17" t="s">
        <v>17</v>
      </c>
      <c r="E1" s="17" t="s">
        <v>19</v>
      </c>
      <c r="G1" s="17" t="s">
        <v>17</v>
      </c>
      <c r="H1" s="17" t="s">
        <v>20</v>
      </c>
      <c r="J1" s="17" t="s">
        <v>17</v>
      </c>
      <c r="K1" s="17" t="s">
        <v>21</v>
      </c>
    </row>
    <row r="2" spans="1:15" x14ac:dyDescent="0.35">
      <c r="A2" s="18">
        <v>40179</v>
      </c>
      <c r="B2" s="17">
        <v>65401</v>
      </c>
      <c r="D2" s="18">
        <v>40179</v>
      </c>
      <c r="E2" s="17">
        <v>1.8748</v>
      </c>
      <c r="G2" s="18">
        <v>40179</v>
      </c>
      <c r="H2" s="17">
        <v>26.594684306000001</v>
      </c>
      <c r="J2" s="18">
        <v>40179</v>
      </c>
      <c r="K2" s="17">
        <v>32.93316136</v>
      </c>
      <c r="O2" s="17">
        <f>CORREL(C3:C118,F3:F118)</f>
        <v>-0.62705843660404414</v>
      </c>
    </row>
    <row r="3" spans="1:15" x14ac:dyDescent="0.35">
      <c r="A3" s="18">
        <v>40210</v>
      </c>
      <c r="B3" s="17">
        <v>66503</v>
      </c>
      <c r="C3" s="17">
        <f>LN(B3/B2)</f>
        <v>1.6709510560080517E-2</v>
      </c>
      <c r="D3" s="18">
        <v>40210</v>
      </c>
      <c r="E3" s="17">
        <v>1.8109999999999999</v>
      </c>
      <c r="F3" s="17">
        <f>LN(E3/E2)</f>
        <v>-3.4622808165137665E-2</v>
      </c>
      <c r="G3" s="18">
        <v>40210</v>
      </c>
      <c r="H3" s="17">
        <v>26.937138537999999</v>
      </c>
      <c r="I3" s="17">
        <f>LN(H3/H2)</f>
        <v>1.279459153395872E-2</v>
      </c>
      <c r="J3" s="18">
        <v>40210</v>
      </c>
      <c r="K3" s="17">
        <v>33.970108171</v>
      </c>
      <c r="L3" s="17">
        <f>LN(K3/K2)</f>
        <v>3.1000872267377404E-2</v>
      </c>
    </row>
    <row r="4" spans="1:15" x14ac:dyDescent="0.35">
      <c r="A4" s="18">
        <v>40238</v>
      </c>
      <c r="B4" s="17">
        <v>70371</v>
      </c>
      <c r="C4" s="17">
        <f t="shared" ref="C4:C67" si="0">LN(B4/B3)</f>
        <v>5.6534187052383902E-2</v>
      </c>
      <c r="D4" s="18">
        <v>40238</v>
      </c>
      <c r="E4" s="17">
        <v>1.7809999999999999</v>
      </c>
      <c r="F4" s="17">
        <f t="shared" ref="F4:F67" si="1">LN(E4/E3)</f>
        <v>-1.6704174593751786E-2</v>
      </c>
      <c r="G4" s="18">
        <v>40238</v>
      </c>
      <c r="H4" s="17">
        <v>27.544216494</v>
      </c>
      <c r="I4" s="17">
        <f t="shared" ref="I4:I67" si="2">LN(H4/H3)</f>
        <v>2.2286636707517789E-2</v>
      </c>
      <c r="J4" s="18">
        <v>40238</v>
      </c>
      <c r="K4" s="17">
        <v>38.481500138000001</v>
      </c>
      <c r="L4" s="17">
        <f t="shared" ref="L4:L67" si="3">LN(K4/K3)</f>
        <v>0.12469664343576754</v>
      </c>
    </row>
    <row r="5" spans="1:15" x14ac:dyDescent="0.35">
      <c r="A5" s="18">
        <v>40269</v>
      </c>
      <c r="B5" s="17">
        <v>67529</v>
      </c>
      <c r="C5" s="17">
        <f t="shared" si="0"/>
        <v>-4.1224111234866564E-2</v>
      </c>
      <c r="D5" s="18">
        <v>40269</v>
      </c>
      <c r="E5" s="17">
        <v>1.7305999999999999</v>
      </c>
      <c r="F5" s="17">
        <f t="shared" si="1"/>
        <v>-2.8706835117023211E-2</v>
      </c>
      <c r="G5" s="18">
        <v>40269</v>
      </c>
      <c r="H5" s="17">
        <v>25.720818743999999</v>
      </c>
      <c r="I5" s="17">
        <f t="shared" si="2"/>
        <v>-6.8491854105319938E-2</v>
      </c>
      <c r="J5" s="18">
        <v>40269</v>
      </c>
      <c r="K5" s="17">
        <v>36.008152516000003</v>
      </c>
      <c r="L5" s="17">
        <f t="shared" si="3"/>
        <v>-6.643223831690577E-2</v>
      </c>
    </row>
    <row r="6" spans="1:15" x14ac:dyDescent="0.35">
      <c r="A6" s="18">
        <v>40299</v>
      </c>
      <c r="B6" s="17">
        <v>63046</v>
      </c>
      <c r="C6" s="17">
        <f t="shared" si="0"/>
        <v>-6.8692516558238118E-2</v>
      </c>
      <c r="D6" s="18">
        <v>40299</v>
      </c>
      <c r="E6" s="17">
        <v>1.8167</v>
      </c>
      <c r="F6" s="17">
        <f t="shared" si="1"/>
        <v>4.8553499272061026E-2</v>
      </c>
      <c r="G6" s="18">
        <v>40299</v>
      </c>
      <c r="H6" s="17">
        <v>23.381021126</v>
      </c>
      <c r="I6" s="17">
        <f t="shared" si="2"/>
        <v>-9.5376101550550249E-2</v>
      </c>
      <c r="J6" s="18">
        <v>40299</v>
      </c>
      <c r="K6" s="17">
        <v>33.905981652999998</v>
      </c>
      <c r="L6" s="17">
        <f t="shared" si="3"/>
        <v>-6.0153922834021753E-2</v>
      </c>
    </row>
    <row r="7" spans="1:15" x14ac:dyDescent="0.35">
      <c r="A7" s="18">
        <v>40330</v>
      </c>
      <c r="B7" s="17">
        <v>60935</v>
      </c>
      <c r="C7" s="17">
        <f t="shared" si="0"/>
        <v>-3.4056896410026044E-2</v>
      </c>
      <c r="D7" s="18">
        <v>40330</v>
      </c>
      <c r="E7" s="17">
        <v>1.8015000000000001</v>
      </c>
      <c r="F7" s="17">
        <f t="shared" si="1"/>
        <v>-8.4020172565513768E-3</v>
      </c>
      <c r="G7" s="18">
        <v>40330</v>
      </c>
      <c r="H7" s="17">
        <v>21.216696873</v>
      </c>
      <c r="I7" s="17">
        <f t="shared" si="2"/>
        <v>-9.713617024059179E-2</v>
      </c>
      <c r="J7" s="18">
        <v>40330</v>
      </c>
      <c r="K7" s="17">
        <v>29.599921983000002</v>
      </c>
      <c r="L7" s="17">
        <f t="shared" si="3"/>
        <v>-0.13581972314486582</v>
      </c>
    </row>
    <row r="8" spans="1:15" x14ac:dyDescent="0.35">
      <c r="A8" s="18">
        <v>40360</v>
      </c>
      <c r="B8" s="17">
        <v>67515</v>
      </c>
      <c r="C8" s="17">
        <f t="shared" si="0"/>
        <v>0.10254207313753995</v>
      </c>
      <c r="D8" s="18">
        <v>40360</v>
      </c>
      <c r="E8" s="17">
        <v>1.7572000000000001</v>
      </c>
      <c r="F8" s="17">
        <f t="shared" si="1"/>
        <v>-2.4898018086523411E-2</v>
      </c>
      <c r="G8" s="18">
        <v>40360</v>
      </c>
      <c r="H8" s="17">
        <v>21.998697240999999</v>
      </c>
      <c r="I8" s="17">
        <f t="shared" si="2"/>
        <v>3.6194775244709362E-2</v>
      </c>
      <c r="J8" s="18">
        <v>40360</v>
      </c>
      <c r="K8" s="17">
        <v>32.922708184999998</v>
      </c>
      <c r="L8" s="17">
        <f t="shared" si="3"/>
        <v>0.10639091245214018</v>
      </c>
    </row>
    <row r="9" spans="1:15" x14ac:dyDescent="0.35">
      <c r="A9" s="18">
        <v>40391</v>
      </c>
      <c r="B9" s="17">
        <v>65145</v>
      </c>
      <c r="C9" s="17">
        <f t="shared" si="0"/>
        <v>-3.5734240758110797E-2</v>
      </c>
      <c r="D9" s="18">
        <v>40391</v>
      </c>
      <c r="E9" s="17">
        <v>1.756</v>
      </c>
      <c r="F9" s="17">
        <f t="shared" si="1"/>
        <v>-6.8313790656256178E-4</v>
      </c>
      <c r="G9" s="18">
        <v>40391</v>
      </c>
      <c r="H9" s="17">
        <v>20.733672697999999</v>
      </c>
      <c r="I9" s="17">
        <f t="shared" si="2"/>
        <v>-5.9224156272970431E-2</v>
      </c>
      <c r="J9" s="18">
        <v>40391</v>
      </c>
      <c r="K9" s="17">
        <v>31.790248397999999</v>
      </c>
      <c r="L9" s="17">
        <f t="shared" si="3"/>
        <v>-3.5003049462032733E-2</v>
      </c>
    </row>
    <row r="10" spans="1:15" x14ac:dyDescent="0.35">
      <c r="A10" s="18">
        <v>40422</v>
      </c>
      <c r="B10" s="17">
        <v>69429</v>
      </c>
      <c r="C10" s="17">
        <f t="shared" si="0"/>
        <v>6.3689093010739828E-2</v>
      </c>
      <c r="D10" s="18">
        <v>40422</v>
      </c>
      <c r="E10" s="17">
        <v>1.6941999999999999</v>
      </c>
      <c r="F10" s="17">
        <f t="shared" si="1"/>
        <v>-3.5827842197611419E-2</v>
      </c>
      <c r="G10" s="18">
        <v>40422</v>
      </c>
      <c r="H10" s="17">
        <v>21.712276589999998</v>
      </c>
      <c r="I10" s="17">
        <f t="shared" si="2"/>
        <v>4.6118763035883956E-2</v>
      </c>
      <c r="J10" s="18">
        <v>40422</v>
      </c>
      <c r="K10" s="17">
        <v>35.465656809000002</v>
      </c>
      <c r="L10" s="17">
        <f t="shared" si="3"/>
        <v>0.10940522579641826</v>
      </c>
    </row>
    <row r="11" spans="1:15" x14ac:dyDescent="0.35">
      <c r="A11" s="18">
        <v>40452</v>
      </c>
      <c r="B11" s="17">
        <v>70673</v>
      </c>
      <c r="C11" s="17">
        <f t="shared" si="0"/>
        <v>1.7758956963908428E-2</v>
      </c>
      <c r="D11" s="18">
        <v>40452</v>
      </c>
      <c r="E11" s="17">
        <v>1.7014</v>
      </c>
      <c r="F11" s="17">
        <f t="shared" si="1"/>
        <v>4.2407885443334729E-3</v>
      </c>
      <c r="G11" s="18">
        <v>40452</v>
      </c>
      <c r="H11" s="17">
        <v>20.566593985000001</v>
      </c>
      <c r="I11" s="17">
        <f t="shared" si="2"/>
        <v>-5.4209733767323284E-2</v>
      </c>
      <c r="J11" s="18">
        <v>40452</v>
      </c>
      <c r="K11" s="17">
        <v>36.726540513000003</v>
      </c>
      <c r="L11" s="17">
        <f t="shared" si="3"/>
        <v>3.4934854033209166E-2</v>
      </c>
    </row>
    <row r="12" spans="1:15" x14ac:dyDescent="0.35">
      <c r="A12" s="18">
        <v>40483</v>
      </c>
      <c r="B12" s="17">
        <v>67705</v>
      </c>
      <c r="C12" s="17">
        <f t="shared" si="0"/>
        <v>-4.2903572194755789E-2</v>
      </c>
      <c r="D12" s="18">
        <v>40483</v>
      </c>
      <c r="E12" s="17">
        <v>1.7161</v>
      </c>
      <c r="F12" s="17">
        <f t="shared" si="1"/>
        <v>8.602832866473363E-3</v>
      </c>
      <c r="G12" s="18">
        <v>40483</v>
      </c>
      <c r="H12" s="17">
        <v>19.668067703999998</v>
      </c>
      <c r="I12" s="17">
        <f t="shared" si="2"/>
        <v>-4.4671716395708862E-2</v>
      </c>
      <c r="J12" s="18">
        <v>40483</v>
      </c>
      <c r="K12" s="17">
        <v>36.699132646999999</v>
      </c>
      <c r="L12" s="17">
        <f t="shared" si="3"/>
        <v>-7.4654725230021606E-4</v>
      </c>
    </row>
    <row r="13" spans="1:15" x14ac:dyDescent="0.35">
      <c r="A13" s="18">
        <v>40513</v>
      </c>
      <c r="B13" s="17">
        <v>69304</v>
      </c>
      <c r="C13" s="17">
        <f t="shared" si="0"/>
        <v>2.3342592153051844E-2</v>
      </c>
      <c r="D13" s="18">
        <v>40513</v>
      </c>
      <c r="E13" s="17">
        <v>1.6661999999999999</v>
      </c>
      <c r="F13" s="17">
        <f t="shared" si="1"/>
        <v>-2.9508689867448559E-2</v>
      </c>
      <c r="G13" s="18">
        <v>40513</v>
      </c>
      <c r="H13" s="17">
        <v>21.998364413000001</v>
      </c>
      <c r="I13" s="17">
        <f t="shared" si="2"/>
        <v>0.11197171384430307</v>
      </c>
      <c r="J13" s="18">
        <v>40513</v>
      </c>
      <c r="K13" s="17">
        <v>37.911930720000001</v>
      </c>
      <c r="L13" s="17">
        <f t="shared" si="3"/>
        <v>3.2512736089356294E-2</v>
      </c>
    </row>
    <row r="14" spans="1:15" x14ac:dyDescent="0.35">
      <c r="A14" s="18">
        <v>40544</v>
      </c>
      <c r="B14" s="17">
        <v>66574</v>
      </c>
      <c r="C14" s="17">
        <f t="shared" si="0"/>
        <v>-4.0188513654052772E-2</v>
      </c>
      <c r="D14" s="18">
        <v>40544</v>
      </c>
      <c r="E14" s="17">
        <v>1.6734</v>
      </c>
      <c r="F14" s="17">
        <f t="shared" si="1"/>
        <v>4.3119003206893679E-3</v>
      </c>
      <c r="G14" s="18">
        <v>40544</v>
      </c>
      <c r="H14" s="17">
        <v>21.837145179</v>
      </c>
      <c r="I14" s="17">
        <f t="shared" si="2"/>
        <v>-7.3556786454940758E-3</v>
      </c>
      <c r="J14" s="18">
        <v>40544</v>
      </c>
      <c r="K14" s="17">
        <v>39.320907771999998</v>
      </c>
      <c r="L14" s="17">
        <f t="shared" si="3"/>
        <v>3.6490524513775449E-2</v>
      </c>
    </row>
    <row r="15" spans="1:15" x14ac:dyDescent="0.35">
      <c r="A15" s="18">
        <v>40575</v>
      </c>
      <c r="B15" s="17">
        <v>67383</v>
      </c>
      <c r="C15" s="17">
        <f t="shared" si="0"/>
        <v>1.2078649650981212E-2</v>
      </c>
      <c r="D15" s="18">
        <v>40575</v>
      </c>
      <c r="E15" s="17">
        <v>1.6612</v>
      </c>
      <c r="F15" s="17">
        <f t="shared" si="1"/>
        <v>-7.3172521048998126E-3</v>
      </c>
      <c r="G15" s="18">
        <v>40575</v>
      </c>
      <c r="H15" s="17">
        <v>23.038228469</v>
      </c>
      <c r="I15" s="17">
        <f t="shared" si="2"/>
        <v>5.3542516419763084E-2</v>
      </c>
      <c r="J15" s="18">
        <v>40575</v>
      </c>
      <c r="K15" s="17">
        <v>38.783586327000002</v>
      </c>
      <c r="L15" s="17">
        <f t="shared" si="3"/>
        <v>-1.375925747132052E-2</v>
      </c>
    </row>
    <row r="16" spans="1:15" x14ac:dyDescent="0.35">
      <c r="A16" s="18">
        <v>40603</v>
      </c>
      <c r="B16" s="17">
        <v>68586</v>
      </c>
      <c r="C16" s="17">
        <f t="shared" si="0"/>
        <v>1.7695671686928753E-2</v>
      </c>
      <c r="D16" s="18">
        <v>40603</v>
      </c>
      <c r="E16" s="17">
        <v>1.6287</v>
      </c>
      <c r="F16" s="17">
        <f t="shared" si="1"/>
        <v>-1.9758082177083389E-2</v>
      </c>
      <c r="G16" s="18">
        <v>40603</v>
      </c>
      <c r="H16" s="17">
        <v>23.107252845000001</v>
      </c>
      <c r="I16" s="17">
        <f t="shared" si="2"/>
        <v>2.991600716400446E-3</v>
      </c>
      <c r="J16" s="18">
        <v>40603</v>
      </c>
      <c r="K16" s="17">
        <v>36.751409068000001</v>
      </c>
      <c r="L16" s="17">
        <f t="shared" si="3"/>
        <v>-5.3820557406122578E-2</v>
      </c>
    </row>
    <row r="17" spans="1:12" x14ac:dyDescent="0.35">
      <c r="A17" s="18">
        <v>40634</v>
      </c>
      <c r="B17" s="17">
        <v>66132</v>
      </c>
      <c r="C17" s="17">
        <f t="shared" si="0"/>
        <v>-3.6435687582597735E-2</v>
      </c>
      <c r="D17" s="18">
        <v>40634</v>
      </c>
      <c r="E17" s="17">
        <v>1.5732999999999999</v>
      </c>
      <c r="F17" s="17">
        <f t="shared" si="1"/>
        <v>-3.4606826333137594E-2</v>
      </c>
      <c r="G17" s="18">
        <v>40634</v>
      </c>
      <c r="H17" s="17">
        <v>20.850461802000002</v>
      </c>
      <c r="I17" s="17">
        <f t="shared" si="2"/>
        <v>-0.1027704474451243</v>
      </c>
      <c r="J17" s="18">
        <v>40634</v>
      </c>
      <c r="K17" s="17">
        <v>36.105271641000002</v>
      </c>
      <c r="L17" s="17">
        <f t="shared" si="3"/>
        <v>-1.773768339597738E-2</v>
      </c>
    </row>
    <row r="18" spans="1:12" x14ac:dyDescent="0.35">
      <c r="A18" s="18">
        <v>40664</v>
      </c>
      <c r="B18" s="17">
        <v>64620</v>
      </c>
      <c r="C18" s="17">
        <f t="shared" si="0"/>
        <v>-2.3128784292746382E-2</v>
      </c>
      <c r="D18" s="18">
        <v>40664</v>
      </c>
      <c r="E18" s="17">
        <v>1.5799000000000001</v>
      </c>
      <c r="F18" s="17">
        <f t="shared" si="1"/>
        <v>4.1862296324258301E-3</v>
      </c>
      <c r="G18" s="18">
        <v>40664</v>
      </c>
      <c r="H18" s="17">
        <v>19.785420174999999</v>
      </c>
      <c r="I18" s="17">
        <f t="shared" si="2"/>
        <v>-5.243078511635494E-2</v>
      </c>
      <c r="J18" s="18">
        <v>40664</v>
      </c>
      <c r="K18" s="17">
        <v>35.031664413000001</v>
      </c>
      <c r="L18" s="17">
        <f t="shared" si="3"/>
        <v>-3.0186533502666958E-2</v>
      </c>
    </row>
    <row r="19" spans="1:12" x14ac:dyDescent="0.35">
      <c r="A19" s="18">
        <v>40695</v>
      </c>
      <c r="B19" s="17">
        <v>62403</v>
      </c>
      <c r="C19" s="17">
        <f t="shared" si="0"/>
        <v>-3.4910609253551564E-2</v>
      </c>
      <c r="D19" s="18">
        <v>40695</v>
      </c>
      <c r="E19" s="17">
        <v>1.5610999999999999</v>
      </c>
      <c r="F19" s="17">
        <f t="shared" si="1"/>
        <v>-1.1970852916182441E-2</v>
      </c>
      <c r="G19" s="18">
        <v>40695</v>
      </c>
      <c r="H19" s="17">
        <v>19.481534519</v>
      </c>
      <c r="I19" s="17">
        <f t="shared" si="2"/>
        <v>-1.5478242472303737E-2</v>
      </c>
      <c r="J19" s="18">
        <v>40695</v>
      </c>
      <c r="K19" s="17">
        <v>34.501832274999998</v>
      </c>
      <c r="L19" s="17">
        <f t="shared" si="3"/>
        <v>-1.5239917964212219E-2</v>
      </c>
    </row>
    <row r="20" spans="1:12" x14ac:dyDescent="0.35">
      <c r="A20" s="18">
        <v>40725</v>
      </c>
      <c r="B20" s="17">
        <v>58823</v>
      </c>
      <c r="C20" s="17">
        <f t="shared" si="0"/>
        <v>-5.9080416257379906E-2</v>
      </c>
      <c r="D20" s="18">
        <v>40725</v>
      </c>
      <c r="E20" s="17">
        <v>1.5563</v>
      </c>
      <c r="F20" s="17">
        <f t="shared" si="1"/>
        <v>-3.0794917516565202E-3</v>
      </c>
      <c r="G20" s="18">
        <v>40725</v>
      </c>
      <c r="H20" s="17">
        <v>19.300845750000001</v>
      </c>
      <c r="I20" s="17">
        <f t="shared" si="2"/>
        <v>-9.3181529936092501E-3</v>
      </c>
      <c r="J20" s="18">
        <v>40725</v>
      </c>
      <c r="K20" s="17">
        <v>34.982864085000003</v>
      </c>
      <c r="L20" s="17">
        <f t="shared" si="3"/>
        <v>1.3845911978611609E-2</v>
      </c>
    </row>
    <row r="21" spans="1:12" x14ac:dyDescent="0.35">
      <c r="A21" s="18">
        <v>40756</v>
      </c>
      <c r="B21" s="17">
        <v>56495</v>
      </c>
      <c r="C21" s="17">
        <f t="shared" si="0"/>
        <v>-4.0380796224211146E-2</v>
      </c>
      <c r="D21" s="18">
        <v>40756</v>
      </c>
      <c r="E21" s="17">
        <v>1.5871999999999999</v>
      </c>
      <c r="F21" s="17">
        <f t="shared" si="1"/>
        <v>1.9660248319643948E-2</v>
      </c>
      <c r="G21" s="18">
        <v>40756</v>
      </c>
      <c r="H21" s="17">
        <v>17.232046234999999</v>
      </c>
      <c r="I21" s="17">
        <f t="shared" si="2"/>
        <v>-0.11337811269420665</v>
      </c>
      <c r="J21" s="18">
        <v>40756</v>
      </c>
      <c r="K21" s="17">
        <v>31.913869465000001</v>
      </c>
      <c r="L21" s="17">
        <f t="shared" si="3"/>
        <v>-9.1817649257282058E-2</v>
      </c>
    </row>
    <row r="22" spans="1:12" x14ac:dyDescent="0.35">
      <c r="A22" s="18">
        <v>40787</v>
      </c>
      <c r="B22" s="17">
        <v>52324</v>
      </c>
      <c r="C22" s="17">
        <f t="shared" si="0"/>
        <v>-7.6696981835228939E-2</v>
      </c>
      <c r="D22" s="18">
        <v>40787</v>
      </c>
      <c r="E22" s="17">
        <v>1.8544</v>
      </c>
      <c r="F22" s="17">
        <f t="shared" si="1"/>
        <v>0.155589736054879</v>
      </c>
      <c r="G22" s="18">
        <v>40787</v>
      </c>
      <c r="H22" s="17">
        <v>15.823657839999999</v>
      </c>
      <c r="I22" s="17">
        <f t="shared" si="2"/>
        <v>-8.5264651704819963E-2</v>
      </c>
      <c r="J22" s="18">
        <v>40787</v>
      </c>
      <c r="K22" s="17">
        <v>30.382288676000002</v>
      </c>
      <c r="L22" s="17">
        <f t="shared" si="3"/>
        <v>-4.9180865481377838E-2</v>
      </c>
    </row>
    <row r="23" spans="1:12" x14ac:dyDescent="0.35">
      <c r="A23" s="18">
        <v>40817</v>
      </c>
      <c r="B23" s="17">
        <v>58338</v>
      </c>
      <c r="C23" s="17">
        <f t="shared" si="0"/>
        <v>0.10879852522959434</v>
      </c>
      <c r="D23" s="18">
        <v>40817</v>
      </c>
      <c r="E23" s="17">
        <v>1.6884999999999999</v>
      </c>
      <c r="F23" s="17">
        <f t="shared" si="1"/>
        <v>-9.3720632759864905E-2</v>
      </c>
      <c r="G23" s="18">
        <v>40817</v>
      </c>
      <c r="H23" s="17">
        <v>17.662847391</v>
      </c>
      <c r="I23" s="17">
        <f t="shared" si="2"/>
        <v>0.10995726430226853</v>
      </c>
      <c r="J23" s="18">
        <v>40817</v>
      </c>
      <c r="K23" s="17">
        <v>31.878717930000001</v>
      </c>
      <c r="L23" s="17">
        <f t="shared" si="3"/>
        <v>4.8078808330440828E-2</v>
      </c>
    </row>
    <row r="24" spans="1:12" x14ac:dyDescent="0.35">
      <c r="A24" s="18">
        <v>40848</v>
      </c>
      <c r="B24" s="17">
        <v>56874</v>
      </c>
      <c r="C24" s="17">
        <f t="shared" si="0"/>
        <v>-2.5415387356615433E-2</v>
      </c>
      <c r="D24" s="18">
        <v>40848</v>
      </c>
      <c r="E24" s="17">
        <v>1.8109</v>
      </c>
      <c r="F24" s="17">
        <f t="shared" si="1"/>
        <v>6.9983398421674503E-2</v>
      </c>
      <c r="G24" s="18">
        <v>40848</v>
      </c>
      <c r="H24" s="17">
        <v>18.43552691</v>
      </c>
      <c r="I24" s="17">
        <f t="shared" si="2"/>
        <v>4.2816197225189541E-2</v>
      </c>
      <c r="J24" s="18">
        <v>40848</v>
      </c>
      <c r="K24" s="17">
        <v>30.376312098</v>
      </c>
      <c r="L24" s="17">
        <f t="shared" si="3"/>
        <v>-4.827554024800134E-2</v>
      </c>
    </row>
    <row r="25" spans="1:12" x14ac:dyDescent="0.35">
      <c r="A25" s="18">
        <v>40878</v>
      </c>
      <c r="B25" s="17">
        <v>56754</v>
      </c>
      <c r="C25" s="17">
        <f t="shared" si="0"/>
        <v>-2.1121562398711091E-3</v>
      </c>
      <c r="D25" s="18">
        <v>40878</v>
      </c>
      <c r="E25" s="17">
        <v>1.8757999999999999</v>
      </c>
      <c r="F25" s="17">
        <f t="shared" si="1"/>
        <v>3.521127582754139E-2</v>
      </c>
      <c r="G25" s="18">
        <v>40878</v>
      </c>
      <c r="H25" s="17">
        <v>17.967323052000001</v>
      </c>
      <c r="I25" s="17">
        <f t="shared" si="2"/>
        <v>-2.572489123666899E-2</v>
      </c>
      <c r="J25" s="18">
        <v>40878</v>
      </c>
      <c r="K25" s="17">
        <v>28.771801014000001</v>
      </c>
      <c r="L25" s="17">
        <f t="shared" si="3"/>
        <v>-5.4267321348506377E-2</v>
      </c>
    </row>
    <row r="26" spans="1:12" x14ac:dyDescent="0.35">
      <c r="A26" s="18">
        <v>40909</v>
      </c>
      <c r="B26" s="17">
        <v>63072</v>
      </c>
      <c r="C26" s="17">
        <f t="shared" si="0"/>
        <v>0.10555079251122118</v>
      </c>
      <c r="D26" s="18">
        <v>40909</v>
      </c>
      <c r="E26" s="17">
        <v>1.7391000000000001</v>
      </c>
      <c r="F26" s="17">
        <f t="shared" si="1"/>
        <v>-7.5667497061041103E-2</v>
      </c>
      <c r="G26" s="18">
        <v>40909</v>
      </c>
      <c r="H26" s="17">
        <v>20.733270507</v>
      </c>
      <c r="I26" s="17">
        <f t="shared" si="2"/>
        <v>0.14318495877742668</v>
      </c>
      <c r="J26" s="18">
        <v>40909</v>
      </c>
      <c r="K26" s="17">
        <v>32.600747917</v>
      </c>
      <c r="L26" s="17">
        <f t="shared" si="3"/>
        <v>0.12493945432752322</v>
      </c>
    </row>
    <row r="27" spans="1:12" x14ac:dyDescent="0.35">
      <c r="A27" s="18">
        <v>40940</v>
      </c>
      <c r="B27" s="17">
        <v>65811</v>
      </c>
      <c r="C27" s="17">
        <f t="shared" si="0"/>
        <v>4.2510066641350444E-2</v>
      </c>
      <c r="D27" s="18">
        <v>40940</v>
      </c>
      <c r="E27" s="17">
        <v>1.7092000000000001</v>
      </c>
      <c r="F27" s="17">
        <f t="shared" si="1"/>
        <v>-1.7342313243927012E-2</v>
      </c>
      <c r="G27" s="18">
        <v>40940</v>
      </c>
      <c r="H27" s="17">
        <v>20.513870819000001</v>
      </c>
      <c r="I27" s="17">
        <f t="shared" si="2"/>
        <v>-1.0638398209698318E-2</v>
      </c>
      <c r="J27" s="18">
        <v>40940</v>
      </c>
      <c r="K27" s="17">
        <v>31.762026214999999</v>
      </c>
      <c r="L27" s="17">
        <f t="shared" si="3"/>
        <v>-2.606379830329714E-2</v>
      </c>
    </row>
    <row r="28" spans="1:12" x14ac:dyDescent="0.35">
      <c r="A28" s="18">
        <v>40969</v>
      </c>
      <c r="B28" s="17">
        <v>64510</v>
      </c>
      <c r="C28" s="17">
        <f t="shared" si="0"/>
        <v>-1.9966747067509831E-2</v>
      </c>
      <c r="D28" s="18">
        <v>40969</v>
      </c>
      <c r="E28" s="17">
        <v>1.8221000000000001</v>
      </c>
      <c r="F28" s="17">
        <f t="shared" si="1"/>
        <v>6.3964257285963055E-2</v>
      </c>
      <c r="G28" s="18">
        <v>40969</v>
      </c>
      <c r="H28" s="17">
        <v>19.802891073000001</v>
      </c>
      <c r="I28" s="17">
        <f t="shared" si="2"/>
        <v>-3.5273341824338535E-2</v>
      </c>
      <c r="J28" s="18">
        <v>40969</v>
      </c>
      <c r="K28" s="17">
        <v>31.287966122</v>
      </c>
      <c r="L28" s="17">
        <f t="shared" si="3"/>
        <v>-1.5037877372173018E-2</v>
      </c>
    </row>
    <row r="29" spans="1:12" x14ac:dyDescent="0.35">
      <c r="A29" s="18">
        <v>41000</v>
      </c>
      <c r="B29" s="17">
        <v>61820</v>
      </c>
      <c r="C29" s="17">
        <f t="shared" si="0"/>
        <v>-4.2593313840180037E-2</v>
      </c>
      <c r="D29" s="18">
        <v>41000</v>
      </c>
      <c r="E29" s="17">
        <v>1.8917999999999999</v>
      </c>
      <c r="F29" s="17">
        <f t="shared" si="1"/>
        <v>3.7539074723237052E-2</v>
      </c>
      <c r="G29" s="18">
        <v>41000</v>
      </c>
      <c r="H29" s="17">
        <v>18.055826592999999</v>
      </c>
      <c r="I29" s="17">
        <f t="shared" si="2"/>
        <v>-9.2359505203873205E-2</v>
      </c>
      <c r="J29" s="18">
        <v>41000</v>
      </c>
      <c r="K29" s="17">
        <v>31.851103968</v>
      </c>
      <c r="L29" s="17">
        <f t="shared" si="3"/>
        <v>1.783848821985801E-2</v>
      </c>
    </row>
    <row r="30" spans="1:12" x14ac:dyDescent="0.35">
      <c r="A30" s="18">
        <v>41030</v>
      </c>
      <c r="B30" s="17">
        <v>54490</v>
      </c>
      <c r="C30" s="17">
        <f t="shared" si="0"/>
        <v>-0.12620973810896333</v>
      </c>
      <c r="D30" s="18">
        <v>41030</v>
      </c>
      <c r="E30" s="17">
        <v>2.0223</v>
      </c>
      <c r="F30" s="17">
        <f t="shared" si="1"/>
        <v>6.6706720748432674E-2</v>
      </c>
      <c r="G30" s="18">
        <v>41030</v>
      </c>
      <c r="H30" s="17">
        <v>16.391816098</v>
      </c>
      <c r="I30" s="17">
        <f t="shared" si="2"/>
        <v>-9.6686243761127347E-2</v>
      </c>
      <c r="J30" s="18">
        <v>41030</v>
      </c>
      <c r="K30" s="17">
        <v>28.105234699</v>
      </c>
      <c r="L30" s="17">
        <f t="shared" si="3"/>
        <v>-0.12511619568229976</v>
      </c>
    </row>
    <row r="31" spans="1:12" x14ac:dyDescent="0.35">
      <c r="A31" s="18">
        <v>41061</v>
      </c>
      <c r="B31" s="17">
        <v>54354</v>
      </c>
      <c r="C31" s="17">
        <f t="shared" si="0"/>
        <v>-2.4989906798012097E-3</v>
      </c>
      <c r="D31" s="18">
        <v>41061</v>
      </c>
      <c r="E31" s="17">
        <v>2.0213000000000001</v>
      </c>
      <c r="F31" s="17">
        <f t="shared" si="1"/>
        <v>-4.9460877455061842E-4</v>
      </c>
      <c r="G31" s="18">
        <v>41061</v>
      </c>
      <c r="H31" s="17">
        <v>15.637775419</v>
      </c>
      <c r="I31" s="17">
        <f t="shared" si="2"/>
        <v>-4.7092703500645594E-2</v>
      </c>
      <c r="J31" s="18">
        <v>41061</v>
      </c>
      <c r="K31" s="17">
        <v>30.004338081</v>
      </c>
      <c r="L31" s="17">
        <f t="shared" si="3"/>
        <v>6.5386126697348043E-2</v>
      </c>
    </row>
    <row r="32" spans="1:12" x14ac:dyDescent="0.35">
      <c r="A32" s="18">
        <v>41091</v>
      </c>
      <c r="B32" s="17">
        <v>56097</v>
      </c>
      <c r="C32" s="17">
        <f t="shared" si="0"/>
        <v>3.15641272477271E-2</v>
      </c>
      <c r="D32" s="18">
        <v>41091</v>
      </c>
      <c r="E32" s="17">
        <v>2.0499000000000001</v>
      </c>
      <c r="F32" s="17">
        <f t="shared" si="1"/>
        <v>1.4050142701890034E-2</v>
      </c>
      <c r="G32" s="18">
        <v>41091</v>
      </c>
      <c r="H32" s="17">
        <v>16.708855927999998</v>
      </c>
      <c r="I32" s="17">
        <f t="shared" si="2"/>
        <v>6.6249385592030807E-2</v>
      </c>
      <c r="J32" s="18">
        <v>41091</v>
      </c>
      <c r="K32" s="17">
        <v>27.776256159999999</v>
      </c>
      <c r="L32" s="17">
        <f t="shared" si="3"/>
        <v>-7.716041312254833E-2</v>
      </c>
    </row>
    <row r="33" spans="1:12" x14ac:dyDescent="0.35">
      <c r="A33" s="18">
        <v>41122</v>
      </c>
      <c r="B33" s="17">
        <v>57061</v>
      </c>
      <c r="C33" s="17">
        <f t="shared" si="0"/>
        <v>1.7038535880699941E-2</v>
      </c>
      <c r="D33" s="18">
        <v>41122</v>
      </c>
      <c r="E33" s="17">
        <v>2.0371999999999999</v>
      </c>
      <c r="F33" s="17">
        <f t="shared" si="1"/>
        <v>-6.2146954443927649E-3</v>
      </c>
      <c r="G33" s="18">
        <v>41122</v>
      </c>
      <c r="H33" s="17">
        <v>17.779936436</v>
      </c>
      <c r="I33" s="17">
        <f t="shared" si="2"/>
        <v>6.2131781095469116E-2</v>
      </c>
      <c r="J33" s="18">
        <v>41122</v>
      </c>
      <c r="K33" s="17">
        <v>25.256579626000001</v>
      </c>
      <c r="L33" s="17">
        <f t="shared" si="3"/>
        <v>-9.5094859761626141E-2</v>
      </c>
    </row>
    <row r="34" spans="1:12" x14ac:dyDescent="0.35">
      <c r="A34" s="18">
        <v>41153</v>
      </c>
      <c r="B34" s="17">
        <v>59175</v>
      </c>
      <c r="C34" s="17">
        <f t="shared" si="0"/>
        <v>3.6378284356414686E-2</v>
      </c>
      <c r="D34" s="18">
        <v>41153</v>
      </c>
      <c r="E34" s="17">
        <v>2.0306000000000002</v>
      </c>
      <c r="F34" s="17">
        <f t="shared" si="1"/>
        <v>-3.2450001433270781E-3</v>
      </c>
      <c r="G34" s="18">
        <v>41153</v>
      </c>
      <c r="H34" s="17">
        <v>19.168056775</v>
      </c>
      <c r="I34" s="17">
        <f t="shared" si="2"/>
        <v>7.5174528845268762E-2</v>
      </c>
      <c r="J34" s="18">
        <v>41153</v>
      </c>
      <c r="K34" s="17">
        <v>27.282788352000001</v>
      </c>
      <c r="L34" s="17">
        <f t="shared" si="3"/>
        <v>7.7169339044635674E-2</v>
      </c>
    </row>
    <row r="35" spans="1:12" x14ac:dyDescent="0.35">
      <c r="A35" s="18">
        <v>41183</v>
      </c>
      <c r="B35" s="17">
        <v>57068</v>
      </c>
      <c r="C35" s="17">
        <f t="shared" si="0"/>
        <v>-3.6255616147479588E-2</v>
      </c>
      <c r="D35" s="18">
        <v>41183</v>
      </c>
      <c r="E35" s="17">
        <v>2.0312999999999999</v>
      </c>
      <c r="F35" s="17">
        <f t="shared" si="1"/>
        <v>3.4466629258699162E-4</v>
      </c>
      <c r="G35" s="18">
        <v>41183</v>
      </c>
      <c r="H35" s="17">
        <v>17.822779657000002</v>
      </c>
      <c r="I35" s="17">
        <f t="shared" si="2"/>
        <v>-7.2767788776982825E-2</v>
      </c>
      <c r="J35" s="18">
        <v>41183</v>
      </c>
      <c r="K35" s="17">
        <v>28.900348210000001</v>
      </c>
      <c r="L35" s="17">
        <f t="shared" si="3"/>
        <v>5.7597603766073813E-2</v>
      </c>
    </row>
    <row r="36" spans="1:12" x14ac:dyDescent="0.35">
      <c r="A36" s="18">
        <v>41214</v>
      </c>
      <c r="B36" s="17">
        <v>57474</v>
      </c>
      <c r="C36" s="17">
        <f t="shared" si="0"/>
        <v>7.0891323762416287E-3</v>
      </c>
      <c r="D36" s="18">
        <v>41214</v>
      </c>
      <c r="E36" s="17">
        <v>2.1074000000000002</v>
      </c>
      <c r="F36" s="17">
        <f t="shared" si="1"/>
        <v>3.6778978005718013E-2</v>
      </c>
      <c r="G36" s="18">
        <v>41214</v>
      </c>
      <c r="H36" s="17">
        <v>15.989089826000001</v>
      </c>
      <c r="I36" s="17">
        <f t="shared" si="2"/>
        <v>-0.10857079134466358</v>
      </c>
      <c r="J36" s="18">
        <v>41214</v>
      </c>
      <c r="K36" s="17">
        <v>29.016103944000001</v>
      </c>
      <c r="L36" s="17">
        <f t="shared" si="3"/>
        <v>3.9973404388780817E-3</v>
      </c>
    </row>
    <row r="37" spans="1:12" x14ac:dyDescent="0.35">
      <c r="A37" s="18">
        <v>41244</v>
      </c>
      <c r="B37" s="17">
        <v>60952</v>
      </c>
      <c r="C37" s="17">
        <f t="shared" si="0"/>
        <v>5.8753997541898972E-2</v>
      </c>
      <c r="D37" s="18">
        <v>41244</v>
      </c>
      <c r="E37" s="17">
        <v>2.0434999999999999</v>
      </c>
      <c r="F37" s="17">
        <f t="shared" si="1"/>
        <v>-3.0790936161095416E-2</v>
      </c>
      <c r="G37" s="18">
        <v>41244</v>
      </c>
      <c r="H37" s="17">
        <v>16.725993215999999</v>
      </c>
      <c r="I37" s="17">
        <f t="shared" si="2"/>
        <v>4.5057385588304938E-2</v>
      </c>
      <c r="J37" s="18">
        <v>41244</v>
      </c>
      <c r="K37" s="17">
        <v>32.627682839000002</v>
      </c>
      <c r="L37" s="17">
        <f t="shared" si="3"/>
        <v>0.11731011060136246</v>
      </c>
    </row>
    <row r="38" spans="1:12" x14ac:dyDescent="0.35">
      <c r="A38" s="18">
        <v>41275</v>
      </c>
      <c r="B38" s="17">
        <v>59761</v>
      </c>
      <c r="C38" s="17">
        <f t="shared" si="0"/>
        <v>-1.9733394885080809E-2</v>
      </c>
      <c r="D38" s="18">
        <v>41275</v>
      </c>
      <c r="E38" s="17">
        <v>1.9883</v>
      </c>
      <c r="F38" s="17">
        <f t="shared" si="1"/>
        <v>-2.7384021740296471E-2</v>
      </c>
      <c r="G38" s="18">
        <v>41275</v>
      </c>
      <c r="H38" s="17">
        <v>15.49210847</v>
      </c>
      <c r="I38" s="17">
        <f t="shared" si="2"/>
        <v>-7.6633226056894099E-2</v>
      </c>
      <c r="J38" s="18">
        <v>41275</v>
      </c>
      <c r="K38" s="17">
        <v>31.068838957000001</v>
      </c>
      <c r="L38" s="17">
        <f t="shared" si="3"/>
        <v>-4.8955740787483493E-2</v>
      </c>
    </row>
    <row r="39" spans="1:12" x14ac:dyDescent="0.35">
      <c r="A39" s="18">
        <v>41306</v>
      </c>
      <c r="B39" s="17">
        <v>57424</v>
      </c>
      <c r="C39" s="17">
        <f t="shared" si="0"/>
        <v>-3.9890939880376175E-2</v>
      </c>
      <c r="D39" s="18">
        <v>41306</v>
      </c>
      <c r="E39" s="17">
        <v>1.9754</v>
      </c>
      <c r="F39" s="17">
        <f t="shared" si="1"/>
        <v>-6.5090927900084694E-3</v>
      </c>
      <c r="G39" s="18">
        <v>41306</v>
      </c>
      <c r="H39" s="17">
        <v>14.232517793</v>
      </c>
      <c r="I39" s="17">
        <f t="shared" si="2"/>
        <v>-8.4801431297089641E-2</v>
      </c>
      <c r="J39" s="18">
        <v>41306</v>
      </c>
      <c r="K39" s="17">
        <v>29.170444922000001</v>
      </c>
      <c r="L39" s="17">
        <f t="shared" si="3"/>
        <v>-6.3049317598773705E-2</v>
      </c>
    </row>
    <row r="40" spans="1:12" x14ac:dyDescent="0.35">
      <c r="A40" s="18">
        <v>41334</v>
      </c>
      <c r="B40" s="17">
        <v>56352</v>
      </c>
      <c r="C40" s="17">
        <f t="shared" si="0"/>
        <v>-1.8844602091455772E-2</v>
      </c>
      <c r="D40" s="18">
        <v>41334</v>
      </c>
      <c r="E40" s="17">
        <v>2.0137999999999998</v>
      </c>
      <c r="F40" s="17">
        <f t="shared" si="1"/>
        <v>1.9252575007487435E-2</v>
      </c>
      <c r="G40" s="18">
        <v>41334</v>
      </c>
      <c r="H40" s="17">
        <v>15.72346186</v>
      </c>
      <c r="I40" s="17">
        <f t="shared" si="2"/>
        <v>9.9624650848764484E-2</v>
      </c>
      <c r="J40" s="18">
        <v>41334</v>
      </c>
      <c r="K40" s="17">
        <v>26.932500735000001</v>
      </c>
      <c r="L40" s="17">
        <f t="shared" si="3"/>
        <v>-7.9822273412052669E-2</v>
      </c>
    </row>
    <row r="41" spans="1:12" x14ac:dyDescent="0.35">
      <c r="A41" s="18">
        <v>41365</v>
      </c>
      <c r="B41" s="17">
        <v>55910</v>
      </c>
      <c r="C41" s="17">
        <f t="shared" si="0"/>
        <v>-7.8744772752417352E-3</v>
      </c>
      <c r="D41" s="18">
        <v>41365</v>
      </c>
      <c r="E41" s="17">
        <v>2.0017</v>
      </c>
      <c r="F41" s="17">
        <f t="shared" si="1"/>
        <v>-6.0266649848541142E-3</v>
      </c>
      <c r="G41" s="18">
        <v>41365</v>
      </c>
      <c r="H41" s="17">
        <v>17.897848693</v>
      </c>
      <c r="I41" s="17">
        <f t="shared" si="2"/>
        <v>0.12952653801738598</v>
      </c>
      <c r="J41" s="18">
        <v>41365</v>
      </c>
      <c r="K41" s="17">
        <v>27.137149474000001</v>
      </c>
      <c r="L41" s="17">
        <f t="shared" si="3"/>
        <v>7.5698553791996512E-3</v>
      </c>
    </row>
    <row r="42" spans="1:12" x14ac:dyDescent="0.35">
      <c r="A42" s="18">
        <v>41395</v>
      </c>
      <c r="B42" s="17">
        <v>53506</v>
      </c>
      <c r="C42" s="17">
        <f t="shared" si="0"/>
        <v>-4.394945789217148E-2</v>
      </c>
      <c r="D42" s="18">
        <v>41395</v>
      </c>
      <c r="E42" s="17">
        <v>2.1318999999999999</v>
      </c>
      <c r="F42" s="17">
        <f t="shared" si="1"/>
        <v>6.3016781373836012E-2</v>
      </c>
      <c r="G42" s="18">
        <v>41395</v>
      </c>
      <c r="H42" s="17">
        <v>17.862213354000001</v>
      </c>
      <c r="I42" s="17">
        <f t="shared" si="2"/>
        <v>-1.9930251099062519E-3</v>
      </c>
      <c r="J42" s="18">
        <v>41395</v>
      </c>
      <c r="K42" s="17">
        <v>24.126312452000001</v>
      </c>
      <c r="L42" s="17">
        <f t="shared" si="3"/>
        <v>-0.11760057055511168</v>
      </c>
    </row>
    <row r="43" spans="1:12" x14ac:dyDescent="0.35">
      <c r="A43" s="18">
        <v>41426</v>
      </c>
      <c r="B43" s="17">
        <v>47457</v>
      </c>
      <c r="C43" s="17">
        <f t="shared" si="0"/>
        <v>-0.11996975926183032</v>
      </c>
      <c r="D43" s="18">
        <v>41426</v>
      </c>
      <c r="E43" s="17">
        <v>2.2155999999999998</v>
      </c>
      <c r="F43" s="17">
        <f t="shared" si="1"/>
        <v>3.8509646288452493E-2</v>
      </c>
      <c r="G43" s="18">
        <v>41426</v>
      </c>
      <c r="H43" s="17">
        <v>14.414494367</v>
      </c>
      <c r="I43" s="17">
        <f t="shared" si="2"/>
        <v>-0.21445324215465361</v>
      </c>
      <c r="J43" s="18">
        <v>41426</v>
      </c>
      <c r="K43" s="17">
        <v>23.056672983999999</v>
      </c>
      <c r="L43" s="17">
        <f t="shared" si="3"/>
        <v>-4.5347819964785485E-2</v>
      </c>
    </row>
    <row r="44" spans="1:12" x14ac:dyDescent="0.35">
      <c r="A44" s="18">
        <v>41456</v>
      </c>
      <c r="B44" s="17">
        <v>48234</v>
      </c>
      <c r="C44" s="17">
        <f t="shared" si="0"/>
        <v>1.6240128689326772E-2</v>
      </c>
      <c r="D44" s="18">
        <v>41456</v>
      </c>
      <c r="E44" s="17">
        <v>2.2902999999999998</v>
      </c>
      <c r="F44" s="17">
        <f t="shared" si="1"/>
        <v>3.3159566175825952E-2</v>
      </c>
      <c r="G44" s="18">
        <v>41456</v>
      </c>
      <c r="H44" s="17">
        <v>14.512491548</v>
      </c>
      <c r="I44" s="17">
        <f t="shared" si="2"/>
        <v>6.7755110185721999E-3</v>
      </c>
      <c r="J44" s="18">
        <v>41456</v>
      </c>
      <c r="K44" s="17">
        <v>24.577938006</v>
      </c>
      <c r="L44" s="17">
        <f t="shared" si="3"/>
        <v>6.3893983586213968E-2</v>
      </c>
    </row>
    <row r="45" spans="1:12" x14ac:dyDescent="0.35">
      <c r="A45" s="18">
        <v>41487</v>
      </c>
      <c r="B45" s="17">
        <v>50011</v>
      </c>
      <c r="C45" s="17">
        <f t="shared" si="0"/>
        <v>3.6178814657816132E-2</v>
      </c>
      <c r="D45" s="18">
        <v>41487</v>
      </c>
      <c r="E45" s="17">
        <v>2.3725000000000001</v>
      </c>
      <c r="F45" s="17">
        <f t="shared" si="1"/>
        <v>3.5261438149308204E-2</v>
      </c>
      <c r="G45" s="18">
        <v>41487</v>
      </c>
      <c r="H45" s="17">
        <v>14.966842112</v>
      </c>
      <c r="I45" s="17">
        <f t="shared" si="2"/>
        <v>3.0827463787384553E-2</v>
      </c>
      <c r="J45" s="18">
        <v>41487</v>
      </c>
      <c r="K45" s="17">
        <v>27.271844815000001</v>
      </c>
      <c r="L45" s="17">
        <f t="shared" si="3"/>
        <v>0.10400563302883024</v>
      </c>
    </row>
    <row r="46" spans="1:12" x14ac:dyDescent="0.35">
      <c r="A46" s="18">
        <v>41518</v>
      </c>
      <c r="B46" s="17">
        <v>52338</v>
      </c>
      <c r="C46" s="17">
        <f t="shared" si="0"/>
        <v>4.5479703447441643E-2</v>
      </c>
      <c r="D46" s="18">
        <v>41518</v>
      </c>
      <c r="E46" s="17">
        <v>2.23</v>
      </c>
      <c r="F46" s="17">
        <f t="shared" si="1"/>
        <v>-6.1942666029918533E-2</v>
      </c>
      <c r="G46" s="18">
        <v>41518</v>
      </c>
      <c r="H46" s="17">
        <v>16.356620309</v>
      </c>
      <c r="I46" s="17">
        <f t="shared" si="2"/>
        <v>8.8795498837281273E-2</v>
      </c>
      <c r="J46" s="18">
        <v>41518</v>
      </c>
      <c r="K46" s="17">
        <v>27.303537836</v>
      </c>
      <c r="L46" s="17">
        <f t="shared" si="3"/>
        <v>1.1614403059835305E-3</v>
      </c>
    </row>
    <row r="47" spans="1:12" x14ac:dyDescent="0.35">
      <c r="A47" s="18">
        <v>41548</v>
      </c>
      <c r="B47" s="17">
        <v>54256</v>
      </c>
      <c r="C47" s="17">
        <f t="shared" si="0"/>
        <v>3.5990900704146261E-2</v>
      </c>
      <c r="D47" s="18">
        <v>41548</v>
      </c>
      <c r="E47" s="17">
        <v>2.2025999999999999</v>
      </c>
      <c r="F47" s="17">
        <f t="shared" si="1"/>
        <v>-1.2363104723320887E-2</v>
      </c>
      <c r="G47" s="18">
        <v>41548</v>
      </c>
      <c r="H47" s="17">
        <v>18.200749069</v>
      </c>
      <c r="I47" s="17">
        <f t="shared" si="2"/>
        <v>0.10683002361914132</v>
      </c>
      <c r="J47" s="18">
        <v>41548</v>
      </c>
      <c r="K47" s="17">
        <v>29.091739829000002</v>
      </c>
      <c r="L47" s="17">
        <f t="shared" si="3"/>
        <v>6.3437994352555441E-2</v>
      </c>
    </row>
    <row r="48" spans="1:12" x14ac:dyDescent="0.35">
      <c r="A48" s="18">
        <v>41579</v>
      </c>
      <c r="B48" s="17">
        <v>52482</v>
      </c>
      <c r="C48" s="17">
        <f t="shared" si="0"/>
        <v>-3.3243331717509893E-2</v>
      </c>
      <c r="D48" s="18">
        <v>41579</v>
      </c>
      <c r="E48" s="17">
        <v>2.3249</v>
      </c>
      <c r="F48" s="17">
        <f t="shared" si="1"/>
        <v>5.4038546612936091E-2</v>
      </c>
      <c r="G48" s="18">
        <v>41579</v>
      </c>
      <c r="H48" s="17">
        <v>17.033691737000002</v>
      </c>
      <c r="I48" s="17">
        <f t="shared" si="2"/>
        <v>-6.6269501241821585E-2</v>
      </c>
      <c r="J48" s="18">
        <v>41579</v>
      </c>
      <c r="K48" s="17">
        <v>29.189390423999999</v>
      </c>
      <c r="L48" s="17">
        <f t="shared" si="3"/>
        <v>3.3510223962876454E-3</v>
      </c>
    </row>
    <row r="49" spans="1:12" x14ac:dyDescent="0.35">
      <c r="A49" s="18">
        <v>41609</v>
      </c>
      <c r="B49" s="17">
        <v>51507</v>
      </c>
      <c r="C49" s="17">
        <f t="shared" si="0"/>
        <v>-1.8752532902588284E-2</v>
      </c>
      <c r="D49" s="18">
        <v>41609</v>
      </c>
      <c r="E49" s="17">
        <v>2.3426</v>
      </c>
      <c r="F49" s="17">
        <f t="shared" si="1"/>
        <v>7.5843962919948339E-3</v>
      </c>
      <c r="G49" s="18">
        <v>41609</v>
      </c>
      <c r="H49" s="17">
        <v>15.21628948</v>
      </c>
      <c r="I49" s="17">
        <f t="shared" si="2"/>
        <v>-0.11282671929844071</v>
      </c>
      <c r="J49" s="18">
        <v>41609</v>
      </c>
      <c r="K49" s="17">
        <v>29.059189630999999</v>
      </c>
      <c r="L49" s="17">
        <f t="shared" si="3"/>
        <v>-4.4705299158358785E-3</v>
      </c>
    </row>
    <row r="50" spans="1:12" x14ac:dyDescent="0.35">
      <c r="A50" s="18">
        <v>41640</v>
      </c>
      <c r="B50" s="17">
        <v>47638</v>
      </c>
      <c r="C50" s="17">
        <f t="shared" si="0"/>
        <v>-7.8086958685461838E-2</v>
      </c>
      <c r="D50" s="18">
        <v>41640</v>
      </c>
      <c r="E50" s="17">
        <v>2.4262999999999999</v>
      </c>
      <c r="F50" s="17">
        <f t="shared" si="1"/>
        <v>3.5106039569159808E-2</v>
      </c>
      <c r="G50" s="18">
        <v>41640</v>
      </c>
      <c r="H50" s="17">
        <v>13.095986848000001</v>
      </c>
      <c r="I50" s="17">
        <f t="shared" si="2"/>
        <v>-0.15006069454068299</v>
      </c>
      <c r="J50" s="18">
        <v>41640</v>
      </c>
      <c r="K50" s="17">
        <v>26.894601435999999</v>
      </c>
      <c r="L50" s="17">
        <f t="shared" si="3"/>
        <v>-7.7409195334682088E-2</v>
      </c>
    </row>
    <row r="51" spans="1:12" x14ac:dyDescent="0.35">
      <c r="A51" s="18">
        <v>41671</v>
      </c>
      <c r="B51" s="17">
        <v>47094</v>
      </c>
      <c r="C51" s="17">
        <f t="shared" si="0"/>
        <v>-1.1485157704991065E-2</v>
      </c>
      <c r="D51" s="18">
        <v>41671</v>
      </c>
      <c r="E51" s="17">
        <v>2.3334000000000001</v>
      </c>
      <c r="F51" s="17">
        <f t="shared" si="1"/>
        <v>-3.9041031815177409E-2</v>
      </c>
      <c r="G51" s="18">
        <v>41671</v>
      </c>
      <c r="H51" s="17">
        <v>12.107106207999999</v>
      </c>
      <c r="I51" s="17">
        <f t="shared" si="2"/>
        <v>-7.8513265659396619E-2</v>
      </c>
      <c r="J51" s="18">
        <v>41671</v>
      </c>
      <c r="K51" s="17">
        <v>26.853913687999999</v>
      </c>
      <c r="L51" s="17">
        <f t="shared" si="3"/>
        <v>-1.5140048307643054E-3</v>
      </c>
    </row>
    <row r="52" spans="1:12" x14ac:dyDescent="0.35">
      <c r="A52" s="18">
        <v>41699</v>
      </c>
      <c r="B52" s="17">
        <v>50414</v>
      </c>
      <c r="C52" s="17">
        <f t="shared" si="0"/>
        <v>6.8123309909265073E-2</v>
      </c>
      <c r="D52" s="18">
        <v>41699</v>
      </c>
      <c r="E52" s="17">
        <v>2.2629999999999999</v>
      </c>
      <c r="F52" s="17">
        <f t="shared" si="1"/>
        <v>-3.0635064756219372E-2</v>
      </c>
      <c r="G52" s="18">
        <v>41699</v>
      </c>
      <c r="H52" s="17">
        <v>14.058140984</v>
      </c>
      <c r="I52" s="17">
        <f t="shared" si="2"/>
        <v>0.14940908730869307</v>
      </c>
      <c r="J52" s="18">
        <v>41699</v>
      </c>
      <c r="K52" s="17">
        <v>25.568180851000001</v>
      </c>
      <c r="L52" s="17">
        <f t="shared" si="3"/>
        <v>-4.9062928631846484E-2</v>
      </c>
    </row>
    <row r="53" spans="1:12" x14ac:dyDescent="0.35">
      <c r="A53" s="18">
        <v>41730</v>
      </c>
      <c r="B53" s="17">
        <v>51626</v>
      </c>
      <c r="C53" s="17">
        <f t="shared" si="0"/>
        <v>2.3756507271643593E-2</v>
      </c>
      <c r="D53" s="18">
        <v>41730</v>
      </c>
      <c r="E53" s="17">
        <v>2.2360000000000002</v>
      </c>
      <c r="F53" s="17">
        <f t="shared" si="1"/>
        <v>-1.2002811358547479E-2</v>
      </c>
      <c r="G53" s="18">
        <v>41730</v>
      </c>
      <c r="H53" s="17">
        <v>15.701971176000001</v>
      </c>
      <c r="I53" s="17">
        <f t="shared" si="2"/>
        <v>0.11058459964314665</v>
      </c>
      <c r="J53" s="18">
        <v>41730</v>
      </c>
      <c r="K53" s="17">
        <v>24.596637204</v>
      </c>
      <c r="L53" s="17">
        <f t="shared" si="3"/>
        <v>-3.8738908322939435E-2</v>
      </c>
    </row>
    <row r="54" spans="1:12" x14ac:dyDescent="0.35">
      <c r="A54" s="18">
        <v>41760</v>
      </c>
      <c r="B54" s="17">
        <v>51239</v>
      </c>
      <c r="C54" s="17">
        <f t="shared" si="0"/>
        <v>-7.524460718669003E-3</v>
      </c>
      <c r="D54" s="18">
        <v>41760</v>
      </c>
      <c r="E54" s="17">
        <v>2.2389999999999999</v>
      </c>
      <c r="F54" s="17">
        <f t="shared" si="1"/>
        <v>1.3407823237648634E-3</v>
      </c>
      <c r="G54" s="18">
        <v>41760</v>
      </c>
      <c r="H54" s="17">
        <v>15.815684908</v>
      </c>
      <c r="I54" s="17">
        <f t="shared" si="2"/>
        <v>7.2159062280982237E-3</v>
      </c>
      <c r="J54" s="18">
        <v>41760</v>
      </c>
      <c r="K54" s="17">
        <v>23.760016890999999</v>
      </c>
      <c r="L54" s="17">
        <f t="shared" si="3"/>
        <v>-3.4605529174898841E-2</v>
      </c>
    </row>
    <row r="55" spans="1:12" x14ac:dyDescent="0.35">
      <c r="A55" s="18">
        <v>41791</v>
      </c>
      <c r="B55" s="17">
        <v>53168</v>
      </c>
      <c r="C55" s="17">
        <f t="shared" si="0"/>
        <v>3.6955750777267135E-2</v>
      </c>
      <c r="D55" s="18">
        <v>41791</v>
      </c>
      <c r="E55" s="17">
        <v>2.2025000000000001</v>
      </c>
      <c r="F55" s="17">
        <f t="shared" si="1"/>
        <v>-1.6436258788420102E-2</v>
      </c>
      <c r="G55" s="18">
        <v>41791</v>
      </c>
      <c r="H55" s="17">
        <v>16.384253568999998</v>
      </c>
      <c r="I55" s="17">
        <f t="shared" si="2"/>
        <v>3.5318562048114406E-2</v>
      </c>
      <c r="J55" s="18">
        <v>41791</v>
      </c>
      <c r="K55" s="17">
        <v>24.462777954</v>
      </c>
      <c r="L55" s="17">
        <f t="shared" si="3"/>
        <v>2.9148489715511431E-2</v>
      </c>
    </row>
    <row r="56" spans="1:12" x14ac:dyDescent="0.35">
      <c r="A56" s="18">
        <v>41821</v>
      </c>
      <c r="B56" s="17">
        <v>55829</v>
      </c>
      <c r="C56" s="17">
        <f t="shared" si="0"/>
        <v>4.8836736032511999E-2</v>
      </c>
      <c r="D56" s="18">
        <v>41821</v>
      </c>
      <c r="E56" s="17">
        <v>2.2673999999999999</v>
      </c>
      <c r="F56" s="17">
        <f t="shared" si="1"/>
        <v>2.9040721773163556E-2</v>
      </c>
      <c r="G56" s="18">
        <v>41821</v>
      </c>
      <c r="H56" s="17">
        <v>18.099435696</v>
      </c>
      <c r="I56" s="17">
        <f t="shared" si="2"/>
        <v>9.9560035408321618E-2</v>
      </c>
      <c r="J56" s="18">
        <v>41821</v>
      </c>
      <c r="K56" s="17">
        <v>27.231991189999999</v>
      </c>
      <c r="L56" s="17">
        <f t="shared" si="3"/>
        <v>0.10723973376408387</v>
      </c>
    </row>
    <row r="57" spans="1:12" x14ac:dyDescent="0.35">
      <c r="A57" s="18">
        <v>41852</v>
      </c>
      <c r="B57" s="17">
        <v>61288</v>
      </c>
      <c r="C57" s="17">
        <f t="shared" si="0"/>
        <v>9.3290617569769446E-2</v>
      </c>
      <c r="D57" s="18">
        <v>41852</v>
      </c>
      <c r="E57" s="17">
        <v>2.2395999999999998</v>
      </c>
      <c r="F57" s="17">
        <f t="shared" si="1"/>
        <v>-1.2336522108760045E-2</v>
      </c>
      <c r="G57" s="18">
        <v>41852</v>
      </c>
      <c r="H57" s="17">
        <v>22.126797041</v>
      </c>
      <c r="I57" s="17">
        <f t="shared" si="2"/>
        <v>0.20090864901854774</v>
      </c>
      <c r="J57" s="18">
        <v>41852</v>
      </c>
      <c r="K57" s="17">
        <v>24.362383516000001</v>
      </c>
      <c r="L57" s="17">
        <f t="shared" si="3"/>
        <v>-0.11135214533492019</v>
      </c>
    </row>
    <row r="58" spans="1:12" x14ac:dyDescent="0.35">
      <c r="A58" s="18">
        <v>41883</v>
      </c>
      <c r="B58" s="17">
        <v>54115</v>
      </c>
      <c r="C58" s="17">
        <f t="shared" si="0"/>
        <v>-0.12447265346741006</v>
      </c>
      <c r="D58" s="18">
        <v>41883</v>
      </c>
      <c r="E58" s="17">
        <v>2.4510000000000001</v>
      </c>
      <c r="F58" s="17">
        <f t="shared" si="1"/>
        <v>9.0198826053374467E-2</v>
      </c>
      <c r="G58" s="18">
        <v>41883</v>
      </c>
      <c r="H58" s="17">
        <v>17.142345117000001</v>
      </c>
      <c r="I58" s="17">
        <f t="shared" si="2"/>
        <v>-0.25523768468206992</v>
      </c>
      <c r="J58" s="18">
        <v>41883</v>
      </c>
      <c r="K58" s="17">
        <v>22.463255405999998</v>
      </c>
      <c r="L58" s="17">
        <f t="shared" si="3"/>
        <v>-8.1159402345910764E-2</v>
      </c>
    </row>
    <row r="59" spans="1:12" x14ac:dyDescent="0.35">
      <c r="A59" s="18">
        <v>41913</v>
      </c>
      <c r="B59" s="17">
        <v>54628</v>
      </c>
      <c r="C59" s="17">
        <f t="shared" si="0"/>
        <v>9.4351600690683584E-3</v>
      </c>
      <c r="D59" s="18">
        <v>41913</v>
      </c>
      <c r="E59" s="17">
        <v>2.4441999999999999</v>
      </c>
      <c r="F59" s="17">
        <f t="shared" si="1"/>
        <v>-2.7782335242124293E-3</v>
      </c>
      <c r="G59" s="18">
        <v>41913</v>
      </c>
      <c r="H59" s="17">
        <v>14.479548555999999</v>
      </c>
      <c r="I59" s="17">
        <f t="shared" si="2"/>
        <v>-0.16881451570593789</v>
      </c>
      <c r="J59" s="18">
        <v>41913</v>
      </c>
      <c r="K59" s="17">
        <v>21.700857637999999</v>
      </c>
      <c r="L59" s="17">
        <f t="shared" si="3"/>
        <v>-3.4529098939728976E-2</v>
      </c>
    </row>
    <row r="60" spans="1:12" x14ac:dyDescent="0.35">
      <c r="A60" s="18">
        <v>41944</v>
      </c>
      <c r="B60" s="17">
        <v>54724</v>
      </c>
      <c r="C60" s="17">
        <f t="shared" si="0"/>
        <v>1.7557982416895564E-3</v>
      </c>
      <c r="D60" s="18">
        <v>41944</v>
      </c>
      <c r="E60" s="17">
        <v>2.5600999999999998</v>
      </c>
      <c r="F60" s="17">
        <f t="shared" si="1"/>
        <v>4.6328449206788455E-2</v>
      </c>
      <c r="G60" s="18">
        <v>41944</v>
      </c>
      <c r="H60" s="17">
        <v>12.129464758999999</v>
      </c>
      <c r="I60" s="17">
        <f t="shared" si="2"/>
        <v>-0.17709961280891814</v>
      </c>
      <c r="J60" s="18">
        <v>41944</v>
      </c>
      <c r="K60" s="17">
        <v>20.225199318000001</v>
      </c>
      <c r="L60" s="17">
        <f t="shared" si="3"/>
        <v>-7.0422464327002859E-2</v>
      </c>
    </row>
    <row r="61" spans="1:12" x14ac:dyDescent="0.35">
      <c r="A61" s="18">
        <v>41974</v>
      </c>
      <c r="B61" s="17">
        <v>50007</v>
      </c>
      <c r="C61" s="17">
        <f t="shared" si="0"/>
        <v>-9.0139374428806998E-2</v>
      </c>
      <c r="D61" s="18">
        <v>41974</v>
      </c>
      <c r="E61" s="17">
        <v>2.6562000000000001</v>
      </c>
      <c r="F61" s="17">
        <f t="shared" si="1"/>
        <v>3.6850209755461806E-2</v>
      </c>
      <c r="G61" s="18">
        <v>41974</v>
      </c>
      <c r="H61" s="17">
        <v>9.4950966318999992</v>
      </c>
      <c r="I61" s="17">
        <f t="shared" si="2"/>
        <v>-0.24486207524301704</v>
      </c>
      <c r="J61" s="18">
        <v>41974</v>
      </c>
      <c r="K61" s="17">
        <v>19.018631633999998</v>
      </c>
      <c r="L61" s="17">
        <f t="shared" si="3"/>
        <v>-6.1510206930836274E-2</v>
      </c>
    </row>
    <row r="62" spans="1:12" x14ac:dyDescent="0.35">
      <c r="A62" s="18">
        <v>42005</v>
      </c>
      <c r="B62" s="17">
        <v>46907</v>
      </c>
      <c r="C62" s="17">
        <f t="shared" si="0"/>
        <v>-6.3996077582713695E-2</v>
      </c>
      <c r="D62" s="18">
        <v>42005</v>
      </c>
      <c r="E62" s="17">
        <v>2.6623000000000001</v>
      </c>
      <c r="F62" s="17">
        <f t="shared" si="1"/>
        <v>2.2938808591870968E-3</v>
      </c>
      <c r="G62" s="18">
        <v>42005</v>
      </c>
      <c r="H62" s="17">
        <v>7.7514860727999997</v>
      </c>
      <c r="I62" s="17">
        <f t="shared" si="2"/>
        <v>-0.20289094503544519</v>
      </c>
      <c r="J62" s="18">
        <v>42005</v>
      </c>
      <c r="K62" s="17">
        <v>16.154118425</v>
      </c>
      <c r="L62" s="17">
        <f t="shared" si="3"/>
        <v>-0.16324408300121857</v>
      </c>
    </row>
    <row r="63" spans="1:12" x14ac:dyDescent="0.35">
      <c r="A63" s="18">
        <v>42036</v>
      </c>
      <c r="B63" s="17">
        <v>51583</v>
      </c>
      <c r="C63" s="17">
        <f t="shared" si="0"/>
        <v>9.502524279382861E-2</v>
      </c>
      <c r="D63" s="18">
        <v>42036</v>
      </c>
      <c r="E63" s="17">
        <v>2.8782000000000001</v>
      </c>
      <c r="F63" s="17">
        <f t="shared" si="1"/>
        <v>7.7974687910735765E-2</v>
      </c>
      <c r="G63" s="18">
        <v>42036</v>
      </c>
      <c r="H63" s="17">
        <v>9.0686701364999998</v>
      </c>
      <c r="I63" s="17">
        <f t="shared" si="2"/>
        <v>0.15694105484850862</v>
      </c>
      <c r="J63" s="18">
        <v>42036</v>
      </c>
      <c r="K63" s="17">
        <v>18.445728991999999</v>
      </c>
      <c r="L63" s="17">
        <f t="shared" si="3"/>
        <v>0.13265782474501886</v>
      </c>
    </row>
    <row r="64" spans="1:12" x14ac:dyDescent="0.35">
      <c r="A64" s="18">
        <v>42064</v>
      </c>
      <c r="B64" s="17">
        <v>51150</v>
      </c>
      <c r="C64" s="17">
        <f t="shared" si="0"/>
        <v>-8.4296684425401013E-3</v>
      </c>
      <c r="D64" s="18">
        <v>42064</v>
      </c>
      <c r="E64" s="17">
        <v>3.2080000000000002</v>
      </c>
      <c r="F64" s="17">
        <f t="shared" si="1"/>
        <v>0.10848259125033193</v>
      </c>
      <c r="G64" s="18">
        <v>42064</v>
      </c>
      <c r="H64" s="17">
        <v>9.2202884459999996</v>
      </c>
      <c r="I64" s="17">
        <f t="shared" si="2"/>
        <v>1.6580690733900727E-2</v>
      </c>
      <c r="J64" s="18">
        <v>42064</v>
      </c>
      <c r="K64" s="17">
        <v>15.572535439999999</v>
      </c>
      <c r="L64" s="17">
        <f t="shared" si="3"/>
        <v>-0.16932403878957694</v>
      </c>
    </row>
    <row r="65" spans="1:12" x14ac:dyDescent="0.35">
      <c r="A65" s="18">
        <v>42095</v>
      </c>
      <c r="B65" s="17">
        <v>56229</v>
      </c>
      <c r="C65" s="17">
        <f t="shared" si="0"/>
        <v>9.4670145647322207E-2</v>
      </c>
      <c r="D65" s="18">
        <v>42095</v>
      </c>
      <c r="E65" s="17">
        <v>2.9935999999999998</v>
      </c>
      <c r="F65" s="17">
        <f t="shared" si="1"/>
        <v>-6.9171013466580028E-2</v>
      </c>
      <c r="G65" s="18">
        <v>42095</v>
      </c>
      <c r="H65" s="17">
        <v>12.366368367</v>
      </c>
      <c r="I65" s="17">
        <f t="shared" si="2"/>
        <v>0.29357423749274991</v>
      </c>
      <c r="J65" s="18">
        <v>42095</v>
      </c>
      <c r="K65" s="17">
        <v>20.312897518</v>
      </c>
      <c r="L65" s="17">
        <f t="shared" si="3"/>
        <v>0.26574721606510271</v>
      </c>
    </row>
    <row r="66" spans="1:12" x14ac:dyDescent="0.35">
      <c r="A66" s="18">
        <v>42125</v>
      </c>
      <c r="B66" s="17">
        <v>52760</v>
      </c>
      <c r="C66" s="17">
        <f t="shared" si="0"/>
        <v>-6.3679310195843816E-2</v>
      </c>
      <c r="D66" s="18">
        <v>42125</v>
      </c>
      <c r="E66" s="17">
        <v>3.1787999999999998</v>
      </c>
      <c r="F66" s="17">
        <f t="shared" si="1"/>
        <v>6.0027090546199174E-2</v>
      </c>
      <c r="G66" s="18">
        <v>42125</v>
      </c>
      <c r="H66" s="17">
        <v>11.684085975</v>
      </c>
      <c r="I66" s="17">
        <f t="shared" si="2"/>
        <v>-5.6752816535785233E-2</v>
      </c>
      <c r="J66" s="18">
        <v>42125</v>
      </c>
      <c r="K66" s="17">
        <v>17.981174182</v>
      </c>
      <c r="L66" s="17">
        <f t="shared" si="3"/>
        <v>-0.12193069820985761</v>
      </c>
    </row>
    <row r="67" spans="1:12" x14ac:dyDescent="0.35">
      <c r="A67" s="18">
        <v>42156</v>
      </c>
      <c r="B67" s="17">
        <v>53080</v>
      </c>
      <c r="C67" s="17">
        <f t="shared" si="0"/>
        <v>6.046881614892907E-3</v>
      </c>
      <c r="D67" s="18">
        <v>42156</v>
      </c>
      <c r="E67" s="17">
        <v>3.1025999999999998</v>
      </c>
      <c r="F67" s="17">
        <f t="shared" si="1"/>
        <v>-2.4263297435793502E-2</v>
      </c>
      <c r="G67" s="18">
        <v>42156</v>
      </c>
      <c r="H67" s="17">
        <v>12.044179460000001</v>
      </c>
      <c r="I67" s="17">
        <f t="shared" si="2"/>
        <v>3.0353768022079456E-2</v>
      </c>
      <c r="J67" s="18">
        <v>42156</v>
      </c>
      <c r="K67" s="17">
        <v>16.402776847999998</v>
      </c>
      <c r="L67" s="17">
        <f t="shared" si="3"/>
        <v>-9.1874691308390155E-2</v>
      </c>
    </row>
    <row r="68" spans="1:12" x14ac:dyDescent="0.35">
      <c r="A68" s="18">
        <v>42186</v>
      </c>
      <c r="B68" s="17">
        <v>50864</v>
      </c>
      <c r="C68" s="17">
        <f t="shared" ref="C68:C118" si="4">LN(B68/B67)</f>
        <v>-4.2644805295559904E-2</v>
      </c>
      <c r="D68" s="18">
        <v>42186</v>
      </c>
      <c r="E68" s="17">
        <v>3.3940000000000001</v>
      </c>
      <c r="F68" s="17">
        <f t="shared" ref="F68:F118" si="5">LN(E68/E67)</f>
        <v>8.9768697163940966E-2</v>
      </c>
      <c r="G68" s="18">
        <v>42186</v>
      </c>
      <c r="H68" s="17">
        <v>9.9499515604000006</v>
      </c>
      <c r="I68" s="17">
        <f t="shared" ref="I68:I118" si="6">LN(H68/H67)</f>
        <v>-0.19101382801666156</v>
      </c>
      <c r="J68" s="18">
        <v>42186</v>
      </c>
      <c r="K68" s="17">
        <v>16.026113847000001</v>
      </c>
      <c r="L68" s="17">
        <f t="shared" ref="L68:L118" si="7">LN(K68/K67)</f>
        <v>-2.3231133272820177E-2</v>
      </c>
    </row>
    <row r="69" spans="1:12" x14ac:dyDescent="0.35">
      <c r="A69" s="18">
        <v>42217</v>
      </c>
      <c r="B69" s="17">
        <v>46625</v>
      </c>
      <c r="C69" s="17">
        <f t="shared" si="4"/>
        <v>-8.7018526204467289E-2</v>
      </c>
      <c r="D69" s="18">
        <v>42217</v>
      </c>
      <c r="E69" s="17">
        <v>3.6467000000000001</v>
      </c>
      <c r="F69" s="17">
        <f t="shared" si="5"/>
        <v>7.1813482239738741E-2</v>
      </c>
      <c r="G69" s="18">
        <v>42217</v>
      </c>
      <c r="H69" s="17">
        <v>8.7085766513999996</v>
      </c>
      <c r="I69" s="17">
        <f t="shared" si="6"/>
        <v>-0.13325932079999414</v>
      </c>
      <c r="J69" s="18">
        <v>42217</v>
      </c>
      <c r="K69" s="17">
        <v>16.070954681</v>
      </c>
      <c r="L69" s="17">
        <f t="shared" si="7"/>
        <v>2.7940784145509094E-3</v>
      </c>
    </row>
    <row r="70" spans="1:12" x14ac:dyDescent="0.35">
      <c r="A70" s="18">
        <v>42248</v>
      </c>
      <c r="B70" s="17">
        <v>45059</v>
      </c>
      <c r="C70" s="17">
        <f t="shared" si="4"/>
        <v>-3.4164135838187462E-2</v>
      </c>
      <c r="D70" s="18">
        <v>42248</v>
      </c>
      <c r="E70" s="17">
        <v>3.9729000000000001</v>
      </c>
      <c r="F70" s="17">
        <f t="shared" si="5"/>
        <v>8.5673657567118019E-2</v>
      </c>
      <c r="G70" s="18">
        <v>42248</v>
      </c>
      <c r="H70" s="17">
        <v>6.8607285044999999</v>
      </c>
      <c r="I70" s="17">
        <f t="shared" si="6"/>
        <v>-0.23849472996649715</v>
      </c>
      <c r="J70" s="18">
        <v>42248</v>
      </c>
      <c r="K70" s="17">
        <v>14.869220346000001</v>
      </c>
      <c r="L70" s="17">
        <f t="shared" si="7"/>
        <v>-7.7720257879641985E-2</v>
      </c>
    </row>
    <row r="71" spans="1:12" x14ac:dyDescent="0.35">
      <c r="A71" s="18">
        <v>42278</v>
      </c>
      <c r="B71" s="17">
        <v>45868</v>
      </c>
      <c r="C71" s="17">
        <f t="shared" si="4"/>
        <v>1.7794964050265868E-2</v>
      </c>
      <c r="D71" s="18">
        <v>42278</v>
      </c>
      <c r="E71" s="17">
        <v>3.8589000000000002</v>
      </c>
      <c r="F71" s="17">
        <f t="shared" si="5"/>
        <v>-2.9114137848248883E-2</v>
      </c>
      <c r="G71" s="18">
        <v>42278</v>
      </c>
      <c r="H71" s="17">
        <v>7.3061072885999998</v>
      </c>
      <c r="I71" s="17">
        <f t="shared" si="6"/>
        <v>6.2896981173246089E-2</v>
      </c>
      <c r="J71" s="18">
        <v>42278</v>
      </c>
      <c r="K71" s="17">
        <v>15.607069787</v>
      </c>
      <c r="L71" s="17">
        <f t="shared" si="7"/>
        <v>4.8430675310381338E-2</v>
      </c>
    </row>
    <row r="72" spans="1:12" x14ac:dyDescent="0.35">
      <c r="A72" s="18">
        <v>42309</v>
      </c>
      <c r="B72" s="17">
        <v>45120</v>
      </c>
      <c r="C72" s="17">
        <f t="shared" si="4"/>
        <v>-1.6442098986254511E-2</v>
      </c>
      <c r="D72" s="18">
        <v>42309</v>
      </c>
      <c r="E72" s="17">
        <v>3.8506</v>
      </c>
      <c r="F72" s="17">
        <f t="shared" si="5"/>
        <v>-2.1531884575443816E-3</v>
      </c>
      <c r="G72" s="18">
        <v>42309</v>
      </c>
      <c r="H72" s="17">
        <v>7.2682027112999998</v>
      </c>
      <c r="I72" s="17">
        <f t="shared" si="6"/>
        <v>-5.2015721860622019E-3</v>
      </c>
      <c r="J72" s="18">
        <v>42309</v>
      </c>
      <c r="K72" s="17">
        <v>12.048365129</v>
      </c>
      <c r="L72" s="17">
        <f t="shared" si="7"/>
        <v>-0.25879502627939588</v>
      </c>
    </row>
    <row r="73" spans="1:12" x14ac:dyDescent="0.35">
      <c r="A73" s="18">
        <v>42339</v>
      </c>
      <c r="B73" s="17">
        <v>43349</v>
      </c>
      <c r="C73" s="17">
        <f t="shared" si="4"/>
        <v>-4.0041972280073862E-2</v>
      </c>
      <c r="D73" s="18">
        <v>42339</v>
      </c>
      <c r="E73" s="17">
        <v>3.9047999999999998</v>
      </c>
      <c r="F73" s="17">
        <f t="shared" si="5"/>
        <v>1.3977585277702431E-2</v>
      </c>
      <c r="G73" s="18">
        <v>42339</v>
      </c>
      <c r="H73" s="17">
        <v>6.3490167099999999</v>
      </c>
      <c r="I73" s="17">
        <f t="shared" si="6"/>
        <v>-0.13520908898244977</v>
      </c>
      <c r="J73" s="18">
        <v>42339</v>
      </c>
      <c r="K73" s="17">
        <v>11.920288354</v>
      </c>
      <c r="L73" s="17">
        <f t="shared" si="7"/>
        <v>-1.0687124673789712E-2</v>
      </c>
    </row>
    <row r="74" spans="1:12" x14ac:dyDescent="0.35">
      <c r="A74" s="18">
        <v>42370</v>
      </c>
      <c r="B74" s="17">
        <v>40405</v>
      </c>
      <c r="C74" s="17">
        <f t="shared" si="4"/>
        <v>-7.033009522431867E-2</v>
      </c>
      <c r="D74" s="18">
        <v>42370</v>
      </c>
      <c r="E74" s="17">
        <v>4.0427999999999997</v>
      </c>
      <c r="F74" s="17">
        <f t="shared" si="5"/>
        <v>3.4730955627569685E-2</v>
      </c>
      <c r="G74" s="18">
        <v>42370</v>
      </c>
      <c r="H74" s="17">
        <v>4.5864538620999999</v>
      </c>
      <c r="I74" s="17">
        <f t="shared" si="6"/>
        <v>-0.32519280567911896</v>
      </c>
      <c r="J74" s="18">
        <v>42370</v>
      </c>
      <c r="K74" s="17">
        <v>8.8921874758000001</v>
      </c>
      <c r="L74" s="17">
        <f t="shared" si="7"/>
        <v>-0.29306877258850744</v>
      </c>
    </row>
    <row r="75" spans="1:12" x14ac:dyDescent="0.35">
      <c r="A75" s="18">
        <v>42401</v>
      </c>
      <c r="B75" s="17">
        <v>42793</v>
      </c>
      <c r="C75" s="17">
        <f t="shared" si="4"/>
        <v>5.7420998124481905E-2</v>
      </c>
      <c r="D75" s="18">
        <v>42401</v>
      </c>
      <c r="E75" s="17">
        <v>3.9796</v>
      </c>
      <c r="F75" s="17">
        <f t="shared" si="5"/>
        <v>-1.5756209485302805E-2</v>
      </c>
      <c r="G75" s="18">
        <v>42401</v>
      </c>
      <c r="H75" s="17">
        <v>4.8707381924000002</v>
      </c>
      <c r="I75" s="17">
        <f t="shared" si="6"/>
        <v>6.0138358739466664E-2</v>
      </c>
      <c r="J75" s="18">
        <v>42401</v>
      </c>
      <c r="K75" s="17">
        <v>10.804190749</v>
      </c>
      <c r="L75" s="17">
        <f t="shared" si="7"/>
        <v>0.19476101165200346</v>
      </c>
    </row>
    <row r="76" spans="1:12" x14ac:dyDescent="0.35">
      <c r="A76" s="18">
        <v>42430</v>
      </c>
      <c r="B76" s="17">
        <v>50055</v>
      </c>
      <c r="C76" s="17">
        <f t="shared" si="4"/>
        <v>0.15674786306155405</v>
      </c>
      <c r="D76" s="18">
        <v>42430</v>
      </c>
      <c r="E76" s="17">
        <v>3.5589</v>
      </c>
      <c r="F76" s="17">
        <f t="shared" si="5"/>
        <v>-0.11172980338003734</v>
      </c>
      <c r="G76" s="18">
        <v>42430</v>
      </c>
      <c r="H76" s="17">
        <v>7.9125805266000002</v>
      </c>
      <c r="I76" s="17">
        <f t="shared" si="6"/>
        <v>0.48520845940021445</v>
      </c>
      <c r="J76" s="18">
        <v>42430</v>
      </c>
      <c r="K76" s="17">
        <v>13.859736652</v>
      </c>
      <c r="L76" s="17">
        <f t="shared" si="7"/>
        <v>0.2490539018241236</v>
      </c>
    </row>
    <row r="77" spans="1:12" x14ac:dyDescent="0.35">
      <c r="A77" s="18">
        <v>42461</v>
      </c>
      <c r="B77" s="17">
        <v>53910</v>
      </c>
      <c r="C77" s="17">
        <f t="shared" si="4"/>
        <v>7.4193588592130391E-2</v>
      </c>
      <c r="D77" s="18">
        <v>42461</v>
      </c>
      <c r="E77" s="17">
        <v>3.4508000000000001</v>
      </c>
      <c r="F77" s="17">
        <f t="shared" si="5"/>
        <v>-3.0845420132743488E-2</v>
      </c>
      <c r="G77" s="18">
        <v>42461</v>
      </c>
      <c r="H77" s="17">
        <v>9.6940956631000006</v>
      </c>
      <c r="I77" s="17">
        <f t="shared" si="6"/>
        <v>0.20306304109789253</v>
      </c>
      <c r="J77" s="18">
        <v>42461</v>
      </c>
      <c r="K77" s="17">
        <v>18.013083476999999</v>
      </c>
      <c r="L77" s="17">
        <f t="shared" si="7"/>
        <v>0.26211036069078236</v>
      </c>
    </row>
    <row r="78" spans="1:12" x14ac:dyDescent="0.35">
      <c r="A78" s="18">
        <v>42491</v>
      </c>
      <c r="B78" s="17">
        <v>48471</v>
      </c>
      <c r="C78" s="17">
        <f t="shared" si="4"/>
        <v>-0.10635030850077418</v>
      </c>
      <c r="D78" s="18">
        <v>42491</v>
      </c>
      <c r="E78" s="17">
        <v>3.5951</v>
      </c>
      <c r="F78" s="17">
        <f t="shared" si="5"/>
        <v>4.096571897753698E-2</v>
      </c>
      <c r="G78" s="18">
        <v>42491</v>
      </c>
      <c r="H78" s="17">
        <v>7.6188200519000002</v>
      </c>
      <c r="I78" s="17">
        <f t="shared" si="6"/>
        <v>-0.24089549677762542</v>
      </c>
      <c r="J78" s="18">
        <v>42491</v>
      </c>
      <c r="K78" s="17">
        <v>13.008940936</v>
      </c>
      <c r="L78" s="17">
        <f t="shared" si="7"/>
        <v>-0.325461468327082</v>
      </c>
    </row>
    <row r="79" spans="1:12" x14ac:dyDescent="0.35">
      <c r="A79" s="18">
        <v>42522</v>
      </c>
      <c r="B79" s="17">
        <v>51526</v>
      </c>
      <c r="C79" s="17">
        <f t="shared" si="4"/>
        <v>6.1120853679728339E-2</v>
      </c>
      <c r="D79" s="18">
        <v>42522</v>
      </c>
      <c r="E79" s="17">
        <v>3.2098</v>
      </c>
      <c r="F79" s="17">
        <f t="shared" si="5"/>
        <v>-0.11336317729290493</v>
      </c>
      <c r="G79" s="18">
        <v>42522</v>
      </c>
      <c r="H79" s="17">
        <v>8.9265279713000005</v>
      </c>
      <c r="I79" s="17">
        <f t="shared" si="6"/>
        <v>0.15840600540232916</v>
      </c>
      <c r="J79" s="18">
        <v>42522</v>
      </c>
      <c r="K79" s="17">
        <v>14.884350846</v>
      </c>
      <c r="L79" s="17">
        <f t="shared" si="7"/>
        <v>0.13467349686246605</v>
      </c>
    </row>
    <row r="80" spans="1:12" x14ac:dyDescent="0.35">
      <c r="A80" s="18">
        <v>42552</v>
      </c>
      <c r="B80" s="17">
        <v>57308</v>
      </c>
      <c r="C80" s="17">
        <f t="shared" si="4"/>
        <v>0.10635369538859445</v>
      </c>
      <c r="D80" s="18">
        <v>42552</v>
      </c>
      <c r="E80" s="17">
        <v>3.2389999999999999</v>
      </c>
      <c r="F80" s="17">
        <f t="shared" si="5"/>
        <v>9.056010284273391E-3</v>
      </c>
      <c r="G80" s="18">
        <v>42552</v>
      </c>
      <c r="H80" s="17">
        <v>11.248183335</v>
      </c>
      <c r="I80" s="17">
        <f t="shared" si="6"/>
        <v>0.23117911999903668</v>
      </c>
      <c r="J80" s="18">
        <v>42552</v>
      </c>
      <c r="K80" s="17">
        <v>16.924430895</v>
      </c>
      <c r="L80" s="17">
        <f t="shared" si="7"/>
        <v>0.12844781089200924</v>
      </c>
    </row>
    <row r="81" spans="1:12" x14ac:dyDescent="0.35">
      <c r="A81" s="18">
        <v>42583</v>
      </c>
      <c r="B81" s="17">
        <v>57901</v>
      </c>
      <c r="C81" s="17">
        <f t="shared" si="4"/>
        <v>1.0294425555846446E-2</v>
      </c>
      <c r="D81" s="18">
        <v>42583</v>
      </c>
      <c r="E81" s="17">
        <v>3.2403</v>
      </c>
      <c r="F81" s="17">
        <f t="shared" si="5"/>
        <v>4.0127792120882891E-4</v>
      </c>
      <c r="G81" s="18">
        <v>42583</v>
      </c>
      <c r="H81" s="17">
        <v>12.176845481000001</v>
      </c>
      <c r="I81" s="17">
        <f t="shared" si="6"/>
        <v>7.9329602752307798E-2</v>
      </c>
      <c r="J81" s="18">
        <v>42583</v>
      </c>
      <c r="K81" s="17">
        <v>15.497289694999999</v>
      </c>
      <c r="L81" s="17">
        <f t="shared" si="7"/>
        <v>-8.8093042873625113E-2</v>
      </c>
    </row>
    <row r="82" spans="1:12" x14ac:dyDescent="0.35">
      <c r="A82" s="18">
        <v>42614</v>
      </c>
      <c r="B82" s="17">
        <v>58367</v>
      </c>
      <c r="C82" s="17">
        <f t="shared" si="4"/>
        <v>8.0160060426891725E-3</v>
      </c>
      <c r="D82" s="18">
        <v>42614</v>
      </c>
      <c r="E82" s="17">
        <v>3.2462</v>
      </c>
      <c r="F82" s="17">
        <f t="shared" si="5"/>
        <v>1.8191633784319992E-3</v>
      </c>
      <c r="G82" s="18">
        <v>42614</v>
      </c>
      <c r="H82" s="17">
        <v>12.859127873</v>
      </c>
      <c r="I82" s="17">
        <f t="shared" si="6"/>
        <v>5.4517662450356344E-2</v>
      </c>
      <c r="J82" s="18">
        <v>42614</v>
      </c>
      <c r="K82" s="17">
        <v>16.293195364999999</v>
      </c>
      <c r="L82" s="17">
        <f t="shared" si="7"/>
        <v>5.0082408132551846E-2</v>
      </c>
    </row>
    <row r="83" spans="1:12" x14ac:dyDescent="0.35">
      <c r="A83" s="18">
        <v>42644</v>
      </c>
      <c r="B83" s="17">
        <v>64924</v>
      </c>
      <c r="C83" s="17">
        <f t="shared" si="4"/>
        <v>0.10646669341316241</v>
      </c>
      <c r="D83" s="18">
        <v>42644</v>
      </c>
      <c r="E83" s="17">
        <v>3.1810999999999998</v>
      </c>
      <c r="F83" s="17">
        <f t="shared" si="5"/>
        <v>-2.0258032560807555E-2</v>
      </c>
      <c r="G83" s="18">
        <v>42644</v>
      </c>
      <c r="H83" s="17">
        <v>16.763299343</v>
      </c>
      <c r="I83" s="17">
        <f t="shared" si="6"/>
        <v>0.26513803437388783</v>
      </c>
      <c r="J83" s="18">
        <v>42644</v>
      </c>
      <c r="K83" s="17">
        <v>20.199536982000001</v>
      </c>
      <c r="L83" s="17">
        <f t="shared" si="7"/>
        <v>0.21491212408013907</v>
      </c>
    </row>
    <row r="84" spans="1:12" x14ac:dyDescent="0.35">
      <c r="A84" s="18">
        <v>42675</v>
      </c>
      <c r="B84" s="17">
        <v>61906</v>
      </c>
      <c r="C84" s="17">
        <f t="shared" si="4"/>
        <v>-4.7600249516616358E-2</v>
      </c>
      <c r="D84" s="18">
        <v>42675</v>
      </c>
      <c r="E84" s="17">
        <v>3.3967000000000001</v>
      </c>
      <c r="F84" s="17">
        <f t="shared" si="5"/>
        <v>6.5577323133034562E-2</v>
      </c>
      <c r="G84" s="18">
        <v>42675</v>
      </c>
      <c r="H84" s="17">
        <v>15.161830949000001</v>
      </c>
      <c r="I84" s="17">
        <f t="shared" si="6"/>
        <v>-0.10041078593262108</v>
      </c>
      <c r="J84" s="18">
        <v>42675</v>
      </c>
      <c r="K84" s="17">
        <v>25.670244915000001</v>
      </c>
      <c r="L84" s="17">
        <f t="shared" si="7"/>
        <v>0.23967285328002874</v>
      </c>
    </row>
    <row r="85" spans="1:12" x14ac:dyDescent="0.35">
      <c r="A85" s="18">
        <v>42705</v>
      </c>
      <c r="B85" s="17">
        <v>60227</v>
      </c>
      <c r="C85" s="17">
        <f t="shared" si="4"/>
        <v>-2.7496348776340683E-2</v>
      </c>
      <c r="D85" s="18">
        <v>42705</v>
      </c>
      <c r="E85" s="17">
        <v>3.2591000000000001</v>
      </c>
      <c r="F85" s="17">
        <f t="shared" si="5"/>
        <v>-4.1353288417412801E-2</v>
      </c>
      <c r="G85" s="18">
        <v>42705</v>
      </c>
      <c r="H85" s="17">
        <v>14.091026638000001</v>
      </c>
      <c r="I85" s="17">
        <f t="shared" si="6"/>
        <v>-7.3242961783818158E-2</v>
      </c>
      <c r="J85" s="18">
        <v>42705</v>
      </c>
      <c r="K85" s="17">
        <v>23.630968792000001</v>
      </c>
      <c r="L85" s="17">
        <f t="shared" si="7"/>
        <v>-8.2774446991033507E-2</v>
      </c>
    </row>
    <row r="86" spans="1:12" x14ac:dyDescent="0.35">
      <c r="A86" s="18">
        <v>42736</v>
      </c>
      <c r="B86" s="17">
        <v>64670</v>
      </c>
      <c r="C86" s="17">
        <f t="shared" si="4"/>
        <v>7.1176658708634363E-2</v>
      </c>
      <c r="D86" s="18">
        <v>42736</v>
      </c>
      <c r="E86" s="17">
        <v>3.1269999999999998</v>
      </c>
      <c r="F86" s="17">
        <f t="shared" si="5"/>
        <v>-4.137700516794332E-2</v>
      </c>
      <c r="G86" s="18">
        <v>42736</v>
      </c>
      <c r="H86" s="17">
        <v>14.233168803</v>
      </c>
      <c r="I86" s="17">
        <f t="shared" si="6"/>
        <v>1.0036885853766551E-2</v>
      </c>
      <c r="J86" s="18">
        <v>42736</v>
      </c>
      <c r="K86" s="17">
        <v>29.612327715999999</v>
      </c>
      <c r="L86" s="17">
        <f t="shared" si="7"/>
        <v>0.22563266276919786</v>
      </c>
    </row>
    <row r="87" spans="1:12" x14ac:dyDescent="0.35">
      <c r="A87" s="18">
        <v>42767</v>
      </c>
      <c r="B87" s="17">
        <v>66662</v>
      </c>
      <c r="C87" s="17">
        <f t="shared" si="4"/>
        <v>3.0337659971311139E-2</v>
      </c>
      <c r="D87" s="18">
        <v>42767</v>
      </c>
      <c r="E87" s="17">
        <v>3.0992999999999999</v>
      </c>
      <c r="F87" s="17">
        <f t="shared" si="5"/>
        <v>-8.8977989343317857E-3</v>
      </c>
      <c r="G87" s="18">
        <v>42767</v>
      </c>
      <c r="H87" s="17">
        <v>14.384787113</v>
      </c>
      <c r="I87" s="17">
        <f t="shared" si="6"/>
        <v>1.0596125667225969E-2</v>
      </c>
      <c r="J87" s="18">
        <v>42767</v>
      </c>
      <c r="K87" s="17">
        <v>30.109240611000001</v>
      </c>
      <c r="L87" s="17">
        <f t="shared" si="7"/>
        <v>1.6641370164591392E-2</v>
      </c>
    </row>
    <row r="88" spans="1:12" x14ac:dyDescent="0.35">
      <c r="A88" s="18">
        <v>42795</v>
      </c>
      <c r="B88" s="17">
        <v>64984</v>
      </c>
      <c r="C88" s="17">
        <f t="shared" si="4"/>
        <v>-2.5493989681159873E-2</v>
      </c>
      <c r="D88" s="18">
        <v>42795</v>
      </c>
      <c r="E88" s="17">
        <v>3.1684000000000001</v>
      </c>
      <c r="F88" s="17">
        <f t="shared" si="5"/>
        <v>2.2050449066615199E-2</v>
      </c>
      <c r="G88" s="18">
        <v>42795</v>
      </c>
      <c r="H88" s="17">
        <v>13.730933153000001</v>
      </c>
      <c r="I88" s="17">
        <f t="shared" si="6"/>
        <v>-4.6520015658065419E-2</v>
      </c>
      <c r="J88" s="18">
        <v>42795</v>
      </c>
      <c r="K88" s="17">
        <v>27.413028050000001</v>
      </c>
      <c r="L88" s="17">
        <f t="shared" si="7"/>
        <v>-9.3813745015699085E-2</v>
      </c>
    </row>
    <row r="89" spans="1:12" x14ac:dyDescent="0.35">
      <c r="A89" s="18">
        <v>42826</v>
      </c>
      <c r="B89" s="17">
        <v>65403</v>
      </c>
      <c r="C89" s="17">
        <f t="shared" si="4"/>
        <v>6.4270432220655841E-3</v>
      </c>
      <c r="D89" s="18">
        <v>42826</v>
      </c>
      <c r="E89" s="17">
        <v>3.1983999999999999</v>
      </c>
      <c r="F89" s="17">
        <f t="shared" si="5"/>
        <v>9.4239561560108698E-3</v>
      </c>
      <c r="G89" s="18">
        <v>42826</v>
      </c>
      <c r="H89" s="17">
        <v>13.238173647</v>
      </c>
      <c r="I89" s="17">
        <f t="shared" si="6"/>
        <v>-3.6546583076128E-2</v>
      </c>
      <c r="J89" s="18">
        <v>42826</v>
      </c>
      <c r="K89" s="17">
        <v>26.121453122999998</v>
      </c>
      <c r="L89" s="17">
        <f t="shared" si="7"/>
        <v>-4.8261441227176606E-2</v>
      </c>
    </row>
    <row r="90" spans="1:12" x14ac:dyDescent="0.35">
      <c r="A90" s="18">
        <v>42856</v>
      </c>
      <c r="B90" s="17">
        <v>62711</v>
      </c>
      <c r="C90" s="17">
        <f t="shared" si="4"/>
        <v>-4.2031258122902912E-2</v>
      </c>
      <c r="D90" s="18">
        <v>42856</v>
      </c>
      <c r="E90" s="17">
        <v>3.2437</v>
      </c>
      <c r="F90" s="17">
        <f t="shared" si="5"/>
        <v>1.4063968791073456E-2</v>
      </c>
      <c r="G90" s="18">
        <v>42856</v>
      </c>
      <c r="H90" s="17">
        <v>12.281083067999999</v>
      </c>
      <c r="I90" s="17">
        <f t="shared" si="6"/>
        <v>-7.5044482374817659E-2</v>
      </c>
      <c r="J90" s="18">
        <v>42856</v>
      </c>
      <c r="K90" s="17">
        <v>25.83618061</v>
      </c>
      <c r="L90" s="17">
        <f t="shared" si="7"/>
        <v>-1.0981076662176884E-2</v>
      </c>
    </row>
    <row r="91" spans="1:12" x14ac:dyDescent="0.35">
      <c r="A91" s="18">
        <v>42887</v>
      </c>
      <c r="B91" s="17">
        <v>62899</v>
      </c>
      <c r="C91" s="17">
        <f t="shared" si="4"/>
        <v>2.9933944810086755E-3</v>
      </c>
      <c r="D91" s="18">
        <v>42887</v>
      </c>
      <c r="E91" s="17">
        <v>3.3081999999999998</v>
      </c>
      <c r="F91" s="17">
        <f t="shared" si="5"/>
        <v>1.968958127091169E-2</v>
      </c>
      <c r="G91" s="18">
        <v>42887</v>
      </c>
      <c r="H91" s="17">
        <v>11.721990551999999</v>
      </c>
      <c r="I91" s="17">
        <f t="shared" si="6"/>
        <v>-4.6593504501564256E-2</v>
      </c>
      <c r="J91" s="18">
        <v>42887</v>
      </c>
      <c r="K91" s="17">
        <v>27.57634294</v>
      </c>
      <c r="L91" s="17">
        <f t="shared" si="7"/>
        <v>6.5182406534604095E-2</v>
      </c>
    </row>
    <row r="92" spans="1:12" x14ac:dyDescent="0.35">
      <c r="A92" s="18">
        <v>42917</v>
      </c>
      <c r="B92" s="17">
        <v>65920</v>
      </c>
      <c r="C92" s="17">
        <f t="shared" si="4"/>
        <v>4.6911620272392415E-2</v>
      </c>
      <c r="D92" s="18">
        <v>42917</v>
      </c>
      <c r="E92" s="17">
        <v>3.1307</v>
      </c>
      <c r="F92" s="17">
        <f t="shared" si="5"/>
        <v>-5.5147613105580522E-2</v>
      </c>
      <c r="G92" s="18">
        <v>42917</v>
      </c>
      <c r="H92" s="17">
        <v>12.593795832</v>
      </c>
      <c r="I92" s="17">
        <f t="shared" si="6"/>
        <v>7.1737686357731409E-2</v>
      </c>
      <c r="J92" s="18">
        <v>42917</v>
      </c>
      <c r="K92" s="17">
        <v>29.763432208000001</v>
      </c>
      <c r="L92" s="17">
        <f t="shared" si="7"/>
        <v>7.6322267571219141E-2</v>
      </c>
    </row>
    <row r="93" spans="1:12" x14ac:dyDescent="0.35">
      <c r="A93" s="18">
        <v>42948</v>
      </c>
      <c r="B93" s="17">
        <v>70835.05</v>
      </c>
      <c r="C93" s="17">
        <f t="shared" si="4"/>
        <v>7.1912049095593192E-2</v>
      </c>
      <c r="D93" s="18">
        <v>42948</v>
      </c>
      <c r="E93" s="17">
        <v>3.1471</v>
      </c>
      <c r="F93" s="17">
        <f t="shared" si="5"/>
        <v>5.2247721518950503E-3</v>
      </c>
      <c r="G93" s="18">
        <v>42948</v>
      </c>
      <c r="H93" s="17">
        <v>12.934937028</v>
      </c>
      <c r="I93" s="17">
        <f t="shared" si="6"/>
        <v>2.6727648878590634E-2</v>
      </c>
      <c r="J93" s="18">
        <v>42948</v>
      </c>
      <c r="K93" s="17">
        <v>33.357865873999998</v>
      </c>
      <c r="L93" s="17">
        <f t="shared" si="7"/>
        <v>0.11401306995745324</v>
      </c>
    </row>
    <row r="94" spans="1:12" x14ac:dyDescent="0.35">
      <c r="A94" s="18">
        <v>42979</v>
      </c>
      <c r="B94" s="17">
        <v>74293.509999999995</v>
      </c>
      <c r="C94" s="17">
        <f t="shared" si="4"/>
        <v>4.7669664624983649E-2</v>
      </c>
      <c r="D94" s="18">
        <v>42979</v>
      </c>
      <c r="E94" s="17">
        <v>3.1680000000000001</v>
      </c>
      <c r="F94" s="17">
        <f t="shared" si="5"/>
        <v>6.6190800798814784E-3</v>
      </c>
      <c r="G94" s="18">
        <v>42979</v>
      </c>
      <c r="H94" s="17">
        <v>14.498500845000001</v>
      </c>
      <c r="I94" s="17">
        <f t="shared" si="6"/>
        <v>0.11411330679698073</v>
      </c>
      <c r="J94" s="18">
        <v>42979</v>
      </c>
      <c r="K94" s="17">
        <v>30.305449982999999</v>
      </c>
      <c r="L94" s="17">
        <f t="shared" si="7"/>
        <v>-9.596603907543326E-2</v>
      </c>
    </row>
    <row r="95" spans="1:12" x14ac:dyDescent="0.35">
      <c r="A95" s="18">
        <v>43009</v>
      </c>
      <c r="B95" s="17">
        <v>74308.490000000005</v>
      </c>
      <c r="C95" s="17">
        <f t="shared" si="4"/>
        <v>2.0161236121652817E-4</v>
      </c>
      <c r="D95" s="18">
        <v>43009</v>
      </c>
      <c r="E95" s="17">
        <v>3.2768999999999999</v>
      </c>
      <c r="F95" s="17">
        <f t="shared" si="5"/>
        <v>3.3797379583290495E-2</v>
      </c>
      <c r="G95" s="18">
        <v>43009</v>
      </c>
      <c r="H95" s="17">
        <v>15.891494063</v>
      </c>
      <c r="I95" s="17">
        <f t="shared" si="6"/>
        <v>9.1738747408965898E-2</v>
      </c>
      <c r="J95" s="18">
        <v>43009</v>
      </c>
      <c r="K95" s="17">
        <v>30.524158910000001</v>
      </c>
      <c r="L95" s="17">
        <f t="shared" si="7"/>
        <v>7.190901714332047E-3</v>
      </c>
    </row>
    <row r="96" spans="1:12" x14ac:dyDescent="0.35">
      <c r="A96" s="18">
        <v>43040</v>
      </c>
      <c r="B96" s="17">
        <v>71970.990000000005</v>
      </c>
      <c r="C96" s="17">
        <f t="shared" si="4"/>
        <v>-3.1962090526351156E-2</v>
      </c>
      <c r="D96" s="18">
        <v>43040</v>
      </c>
      <c r="E96" s="17">
        <v>3.2616000000000001</v>
      </c>
      <c r="F96" s="17">
        <f t="shared" si="5"/>
        <v>-4.6799810125634066E-3</v>
      </c>
      <c r="G96" s="18">
        <v>43040</v>
      </c>
      <c r="H96" s="17">
        <v>14.574309999</v>
      </c>
      <c r="I96" s="17">
        <f t="shared" si="6"/>
        <v>-8.652361178098178E-2</v>
      </c>
      <c r="J96" s="18">
        <v>43040</v>
      </c>
      <c r="K96" s="17">
        <v>33.414920377000001</v>
      </c>
      <c r="L96" s="17">
        <f t="shared" si="7"/>
        <v>9.0484052626989886E-2</v>
      </c>
    </row>
    <row r="97" spans="1:12" x14ac:dyDescent="0.35">
      <c r="A97" s="18">
        <v>43070</v>
      </c>
      <c r="B97" s="17">
        <v>76402.080000000002</v>
      </c>
      <c r="C97" s="17">
        <f t="shared" si="4"/>
        <v>5.9746799776109097E-2</v>
      </c>
      <c r="D97" s="18">
        <v>43070</v>
      </c>
      <c r="E97" s="17">
        <v>3.3079999999999998</v>
      </c>
      <c r="F97" s="17">
        <f t="shared" si="5"/>
        <v>1.4125904638538187E-2</v>
      </c>
      <c r="G97" s="18">
        <v>43070</v>
      </c>
      <c r="H97" s="17">
        <v>15.256592392</v>
      </c>
      <c r="I97" s="17">
        <f t="shared" si="6"/>
        <v>4.5751307934483697E-2</v>
      </c>
      <c r="J97" s="18">
        <v>43070</v>
      </c>
      <c r="K97" s="17">
        <v>38.692518428</v>
      </c>
      <c r="L97" s="17">
        <f t="shared" si="7"/>
        <v>0.14664374096449281</v>
      </c>
    </row>
    <row r="98" spans="1:12" x14ac:dyDescent="0.35">
      <c r="A98" s="18">
        <v>43101</v>
      </c>
      <c r="B98" s="17">
        <v>84912.7</v>
      </c>
      <c r="C98" s="17">
        <f t="shared" si="4"/>
        <v>0.10561374894769644</v>
      </c>
      <c r="D98" s="18">
        <v>43101</v>
      </c>
      <c r="E98" s="17">
        <v>3.1623999999999999</v>
      </c>
      <c r="F98" s="17">
        <f t="shared" si="5"/>
        <v>-4.5012544161106165E-2</v>
      </c>
      <c r="G98" s="18">
        <v>43101</v>
      </c>
      <c r="H98" s="17">
        <v>18.668004356000001</v>
      </c>
      <c r="I98" s="17">
        <f t="shared" si="6"/>
        <v>0.20179936378413568</v>
      </c>
      <c r="J98" s="18">
        <v>43101</v>
      </c>
      <c r="K98" s="17">
        <v>39.836187006000003</v>
      </c>
      <c r="L98" s="17">
        <f t="shared" si="7"/>
        <v>2.9129461382727543E-2</v>
      </c>
    </row>
    <row r="99" spans="1:12" x14ac:dyDescent="0.35">
      <c r="A99" s="18">
        <v>43132</v>
      </c>
      <c r="B99" s="17">
        <v>85353.600000000006</v>
      </c>
      <c r="C99" s="17">
        <f t="shared" si="4"/>
        <v>5.1789577323283677E-3</v>
      </c>
      <c r="D99" s="18">
        <v>43132</v>
      </c>
      <c r="E99" s="17">
        <v>3.2448999999999999</v>
      </c>
      <c r="F99" s="17">
        <f t="shared" si="5"/>
        <v>2.5753300039886004E-2</v>
      </c>
      <c r="G99" s="18">
        <v>43132</v>
      </c>
      <c r="H99" s="17">
        <v>20.335805761</v>
      </c>
      <c r="I99" s="17">
        <f t="shared" si="6"/>
        <v>8.5572101488413724E-2</v>
      </c>
      <c r="J99" s="18">
        <v>43132</v>
      </c>
      <c r="K99" s="17">
        <v>43.296024719000002</v>
      </c>
      <c r="L99" s="17">
        <f t="shared" si="7"/>
        <v>8.3285102463152197E-2</v>
      </c>
    </row>
    <row r="100" spans="1:12" x14ac:dyDescent="0.35">
      <c r="A100" s="18">
        <v>43160</v>
      </c>
      <c r="B100" s="17">
        <v>85365.56</v>
      </c>
      <c r="C100" s="17">
        <f t="shared" si="4"/>
        <v>1.4011315448775362E-4</v>
      </c>
      <c r="D100" s="18">
        <v>43160</v>
      </c>
      <c r="E100" s="17">
        <v>3.3237999999999999</v>
      </c>
      <c r="F100" s="17">
        <f t="shared" si="5"/>
        <v>2.4024173671061036E-2</v>
      </c>
      <c r="G100" s="18">
        <v>43160</v>
      </c>
      <c r="H100" s="17">
        <v>20.288425039</v>
      </c>
      <c r="I100" s="17">
        <f t="shared" si="6"/>
        <v>-2.3326346149024628E-3</v>
      </c>
      <c r="J100" s="18">
        <v>43160</v>
      </c>
      <c r="K100" s="17">
        <v>41.027447752</v>
      </c>
      <c r="L100" s="17">
        <f t="shared" si="7"/>
        <v>-5.3819522835014649E-2</v>
      </c>
    </row>
    <row r="101" spans="1:12" x14ac:dyDescent="0.35">
      <c r="A101" s="18">
        <v>43191</v>
      </c>
      <c r="B101" s="17">
        <v>86115.5</v>
      </c>
      <c r="C101" s="17">
        <f t="shared" si="4"/>
        <v>8.7466776929713812E-3</v>
      </c>
      <c r="D101" s="18">
        <v>43191</v>
      </c>
      <c r="E101" s="17">
        <v>3.4811000000000001</v>
      </c>
      <c r="F101" s="17">
        <f t="shared" si="5"/>
        <v>4.6239629082583437E-2</v>
      </c>
      <c r="G101" s="18">
        <v>43191</v>
      </c>
      <c r="H101" s="17">
        <v>21.766703556</v>
      </c>
      <c r="I101" s="17">
        <f t="shared" si="6"/>
        <v>7.0330914073944817E-2</v>
      </c>
      <c r="J101" s="18">
        <v>43191</v>
      </c>
      <c r="K101" s="17">
        <v>47.306464867999999</v>
      </c>
      <c r="L101" s="17">
        <f t="shared" si="7"/>
        <v>0.14240566404516627</v>
      </c>
    </row>
    <row r="102" spans="1:12" x14ac:dyDescent="0.35">
      <c r="A102" s="18">
        <v>43221</v>
      </c>
      <c r="B102" s="17">
        <v>76753.61</v>
      </c>
      <c r="C102" s="17">
        <f t="shared" si="4"/>
        <v>-0.11508899726847638</v>
      </c>
      <c r="D102" s="18">
        <v>43221</v>
      </c>
      <c r="E102" s="17">
        <v>3.7370000000000001</v>
      </c>
      <c r="F102" s="17">
        <f t="shared" si="5"/>
        <v>7.0934814709477642E-2</v>
      </c>
      <c r="G102" s="18">
        <v>43221</v>
      </c>
      <c r="H102" s="17">
        <v>18.021693407000001</v>
      </c>
      <c r="I102" s="17">
        <f t="shared" si="6"/>
        <v>-0.18880522085915072</v>
      </c>
      <c r="J102" s="18">
        <v>43221</v>
      </c>
      <c r="K102" s="17">
        <v>49.211553653000003</v>
      </c>
      <c r="L102" s="17">
        <f t="shared" si="7"/>
        <v>3.9481462146754943E-2</v>
      </c>
    </row>
    <row r="103" spans="1:12" x14ac:dyDescent="0.35">
      <c r="A103" s="18">
        <v>43252</v>
      </c>
      <c r="B103" s="17">
        <v>72762.52</v>
      </c>
      <c r="C103" s="17">
        <f t="shared" si="4"/>
        <v>-5.3399433727097906E-2</v>
      </c>
      <c r="D103" s="18">
        <v>43252</v>
      </c>
      <c r="E103" s="17">
        <v>3.8557999999999999</v>
      </c>
      <c r="F103" s="17">
        <f t="shared" si="5"/>
        <v>3.1295357679884603E-2</v>
      </c>
      <c r="G103" s="18">
        <v>43252</v>
      </c>
      <c r="H103" s="17">
        <v>16.32207111</v>
      </c>
      <c r="I103" s="17">
        <f t="shared" si="6"/>
        <v>-9.905797378227893E-2</v>
      </c>
      <c r="J103" s="18">
        <v>43252</v>
      </c>
      <c r="K103" s="17">
        <v>48.200690215999998</v>
      </c>
      <c r="L103" s="17">
        <f t="shared" si="7"/>
        <v>-2.0755085487409574E-2</v>
      </c>
    </row>
    <row r="104" spans="1:12" x14ac:dyDescent="0.35">
      <c r="A104" s="18">
        <v>43282</v>
      </c>
      <c r="B104" s="17">
        <v>79220.44</v>
      </c>
      <c r="C104" s="17">
        <f t="shared" si="4"/>
        <v>8.5033358866660538E-2</v>
      </c>
      <c r="D104" s="18">
        <v>43282</v>
      </c>
      <c r="E104" s="17">
        <v>3.7549000000000001</v>
      </c>
      <c r="F104" s="17">
        <f t="shared" si="5"/>
        <v>-2.651685448020423E-2</v>
      </c>
      <c r="G104" s="18">
        <v>43282</v>
      </c>
      <c r="H104" s="17">
        <v>18.724330557999998</v>
      </c>
      <c r="I104" s="17">
        <f t="shared" si="6"/>
        <v>0.13730552978849278</v>
      </c>
      <c r="J104" s="18">
        <v>43282</v>
      </c>
      <c r="K104" s="17">
        <v>53.303606602999999</v>
      </c>
      <c r="L104" s="17">
        <f t="shared" si="7"/>
        <v>0.1006306541920611</v>
      </c>
    </row>
    <row r="105" spans="1:12" x14ac:dyDescent="0.35">
      <c r="A105" s="18">
        <v>43313</v>
      </c>
      <c r="B105" s="17">
        <v>76677.53</v>
      </c>
      <c r="C105" s="17">
        <f t="shared" si="4"/>
        <v>-3.2625640461959197E-2</v>
      </c>
      <c r="D105" s="18">
        <v>43313</v>
      </c>
      <c r="E105" s="17">
        <v>4.1353</v>
      </c>
      <c r="F105" s="17">
        <f t="shared" si="5"/>
        <v>9.6498223531470917E-2</v>
      </c>
      <c r="G105" s="18">
        <v>43313</v>
      </c>
      <c r="H105" s="17">
        <v>18.333297873999999</v>
      </c>
      <c r="I105" s="17">
        <f t="shared" si="6"/>
        <v>-2.1104815105500496E-2</v>
      </c>
      <c r="J105" s="18">
        <v>43313</v>
      </c>
      <c r="K105" s="17">
        <v>53.62</v>
      </c>
      <c r="L105" s="17">
        <f t="shared" si="7"/>
        <v>5.918137827700563E-3</v>
      </c>
    </row>
    <row r="106" spans="1:12" x14ac:dyDescent="0.35">
      <c r="A106" s="18">
        <v>43344</v>
      </c>
      <c r="B106" s="17">
        <v>79342.429999999993</v>
      </c>
      <c r="C106" s="17">
        <f t="shared" si="4"/>
        <v>3.4164336426133736E-2</v>
      </c>
      <c r="D106" s="18">
        <v>43344</v>
      </c>
      <c r="E106" s="17">
        <v>4.0038999999999998</v>
      </c>
      <c r="F106" s="17">
        <f t="shared" si="5"/>
        <v>-3.2290991118380109E-2</v>
      </c>
      <c r="G106" s="18">
        <v>43344</v>
      </c>
      <c r="H106" s="17">
        <v>20.075246738000001</v>
      </c>
      <c r="I106" s="17">
        <f t="shared" si="6"/>
        <v>9.0768588149722371E-2</v>
      </c>
      <c r="J106" s="18">
        <v>43344</v>
      </c>
      <c r="K106" s="17">
        <v>59.82</v>
      </c>
      <c r="L106" s="17">
        <f t="shared" si="7"/>
        <v>0.10941792039398884</v>
      </c>
    </row>
    <row r="107" spans="1:12" x14ac:dyDescent="0.35">
      <c r="A107" s="18">
        <v>43374</v>
      </c>
      <c r="B107" s="17">
        <v>87423.55</v>
      </c>
      <c r="C107" s="17">
        <f t="shared" si="4"/>
        <v>9.6991654871545124E-2</v>
      </c>
      <c r="D107" s="18">
        <v>43374</v>
      </c>
      <c r="E107" s="17">
        <v>3.7176999999999998</v>
      </c>
      <c r="F107" s="17">
        <f t="shared" si="5"/>
        <v>-7.416368861458833E-2</v>
      </c>
      <c r="G107" s="18">
        <v>43374</v>
      </c>
      <c r="H107" s="17">
        <v>26.291053338000001</v>
      </c>
      <c r="I107" s="17">
        <f t="shared" si="6"/>
        <v>0.26974115348119287</v>
      </c>
      <c r="J107" s="18">
        <v>43374</v>
      </c>
      <c r="K107" s="17">
        <v>56.71</v>
      </c>
      <c r="L107" s="17">
        <f t="shared" si="7"/>
        <v>-5.338949117586534E-2</v>
      </c>
    </row>
    <row r="108" spans="1:12" x14ac:dyDescent="0.35">
      <c r="A108" s="18">
        <v>43405</v>
      </c>
      <c r="B108" s="17">
        <v>89504.03</v>
      </c>
      <c r="C108" s="17">
        <f t="shared" si="4"/>
        <v>2.3518955032985907E-2</v>
      </c>
      <c r="D108" s="18">
        <v>43405</v>
      </c>
      <c r="E108" s="17">
        <v>3.8633000000000002</v>
      </c>
      <c r="F108" s="17">
        <f t="shared" si="5"/>
        <v>3.8416543017102171E-2</v>
      </c>
      <c r="G108" s="18">
        <v>43405</v>
      </c>
      <c r="H108" s="17">
        <v>24.331651804</v>
      </c>
      <c r="I108" s="17">
        <f t="shared" si="6"/>
        <v>-7.745065790066312E-2</v>
      </c>
      <c r="J108" s="18">
        <v>43405</v>
      </c>
      <c r="K108" s="17">
        <v>52.8</v>
      </c>
      <c r="L108" s="17">
        <f t="shared" si="7"/>
        <v>-7.1439371313720967E-2</v>
      </c>
    </row>
    <row r="109" spans="1:12" x14ac:dyDescent="0.35">
      <c r="A109" s="18">
        <v>43435</v>
      </c>
      <c r="B109" s="17">
        <v>87887.27</v>
      </c>
      <c r="C109" s="17">
        <f t="shared" si="4"/>
        <v>-1.822868166012525E-2</v>
      </c>
      <c r="D109" s="18">
        <v>43435</v>
      </c>
      <c r="E109" s="17">
        <v>3.8748</v>
      </c>
      <c r="F109" s="17">
        <f t="shared" si="5"/>
        <v>2.972308051460963E-3</v>
      </c>
      <c r="G109" s="18">
        <v>43435</v>
      </c>
      <c r="H109" s="17">
        <v>22.402550191</v>
      </c>
      <c r="I109" s="17">
        <f t="shared" si="6"/>
        <v>-8.2603245953964607E-2</v>
      </c>
      <c r="J109" s="18">
        <v>43435</v>
      </c>
      <c r="K109" s="17">
        <v>51</v>
      </c>
      <c r="L109" s="17">
        <f t="shared" si="7"/>
        <v>-3.4685557987889984E-2</v>
      </c>
    </row>
    <row r="110" spans="1:12" x14ac:dyDescent="0.35">
      <c r="A110" s="18">
        <v>43466</v>
      </c>
      <c r="B110" s="17">
        <v>97393.75</v>
      </c>
      <c r="C110" s="17">
        <f t="shared" si="4"/>
        <v>0.10270706967186932</v>
      </c>
      <c r="D110" s="18">
        <v>43466</v>
      </c>
      <c r="E110" s="17">
        <v>3.6518999999999999</v>
      </c>
      <c r="F110" s="17">
        <f t="shared" si="5"/>
        <v>-5.9246468468569499E-2</v>
      </c>
      <c r="G110" s="18">
        <v>43466</v>
      </c>
      <c r="H110" s="17">
        <v>25.267073804999999</v>
      </c>
      <c r="I110" s="17">
        <f t="shared" si="6"/>
        <v>0.12032731731142245</v>
      </c>
      <c r="J110" s="18">
        <v>43466</v>
      </c>
      <c r="K110" s="17">
        <v>45.5</v>
      </c>
      <c r="L110" s="17">
        <f t="shared" si="7"/>
        <v>-0.11411330676742099</v>
      </c>
    </row>
    <row r="111" spans="1:12" x14ac:dyDescent="0.35">
      <c r="A111" s="18">
        <v>43497</v>
      </c>
      <c r="B111" s="17">
        <v>95584.35</v>
      </c>
      <c r="C111" s="17">
        <f t="shared" si="4"/>
        <v>-1.8752936484089194E-2</v>
      </c>
      <c r="D111" s="18">
        <v>43497</v>
      </c>
      <c r="E111" s="17">
        <v>3.7385000000000002</v>
      </c>
      <c r="F111" s="17">
        <f t="shared" si="5"/>
        <v>2.3436881356310002E-2</v>
      </c>
      <c r="G111" s="18">
        <v>43497</v>
      </c>
      <c r="H111" s="17">
        <v>26.728968613999999</v>
      </c>
      <c r="I111" s="17">
        <f t="shared" si="6"/>
        <v>5.6245826566818445E-2</v>
      </c>
      <c r="J111" s="18">
        <v>43497</v>
      </c>
      <c r="K111" s="17">
        <v>47.1</v>
      </c>
      <c r="L111" s="17">
        <f t="shared" si="7"/>
        <v>3.4560675065467429E-2</v>
      </c>
    </row>
    <row r="112" spans="1:12" x14ac:dyDescent="0.35">
      <c r="A112" s="18">
        <v>43525</v>
      </c>
      <c r="B112" s="17">
        <v>95414.56</v>
      </c>
      <c r="C112" s="17">
        <f t="shared" si="4"/>
        <v>-1.7779163737147335E-3</v>
      </c>
      <c r="D112" s="18">
        <v>43525</v>
      </c>
      <c r="E112" s="17">
        <v>3.8967000000000001</v>
      </c>
      <c r="F112" s="17">
        <f t="shared" si="5"/>
        <v>4.144557964137769E-2</v>
      </c>
      <c r="G112" s="18">
        <v>43525</v>
      </c>
      <c r="H112" s="17">
        <v>27.716735377999999</v>
      </c>
      <c r="I112" s="17">
        <f t="shared" si="6"/>
        <v>3.6288451958125759E-2</v>
      </c>
      <c r="J112" s="18">
        <v>43525</v>
      </c>
      <c r="K112" s="17">
        <v>50.93</v>
      </c>
      <c r="L112" s="17">
        <f t="shared" si="7"/>
        <v>7.817913987414106E-2</v>
      </c>
    </row>
    <row r="113" spans="1:12" x14ac:dyDescent="0.35">
      <c r="A113" s="18">
        <v>43556</v>
      </c>
      <c r="B113" s="17">
        <v>96353.33</v>
      </c>
      <c r="C113" s="17">
        <f t="shared" si="4"/>
        <v>9.7907684037081416E-3</v>
      </c>
      <c r="D113" s="18">
        <v>43556</v>
      </c>
      <c r="E113" s="17">
        <v>3.9453</v>
      </c>
      <c r="F113" s="17">
        <f t="shared" si="5"/>
        <v>1.2394955934680946E-2</v>
      </c>
      <c r="G113" s="18">
        <v>43556</v>
      </c>
      <c r="H113" s="17">
        <v>26.797073455</v>
      </c>
      <c r="I113" s="17">
        <f t="shared" si="6"/>
        <v>-3.3743713915870797E-2</v>
      </c>
      <c r="J113" s="18">
        <v>43556</v>
      </c>
      <c r="K113" s="17">
        <v>50.1</v>
      </c>
      <c r="L113" s="17">
        <f t="shared" si="7"/>
        <v>-1.6431132805694089E-2</v>
      </c>
    </row>
    <row r="114" spans="1:12" x14ac:dyDescent="0.35">
      <c r="A114" s="18">
        <v>43586</v>
      </c>
      <c r="B114" s="17">
        <v>97030.32</v>
      </c>
      <c r="C114" s="17">
        <f t="shared" si="4"/>
        <v>7.0015512231661053E-3</v>
      </c>
      <c r="D114" s="18">
        <v>43586</v>
      </c>
      <c r="E114" s="17">
        <v>3.9407000000000001</v>
      </c>
      <c r="F114" s="17">
        <f t="shared" si="5"/>
        <v>-1.1666245299826428E-3</v>
      </c>
      <c r="G114" s="18">
        <v>43586</v>
      </c>
      <c r="H114" s="17">
        <v>25.350779726999999</v>
      </c>
      <c r="I114" s="17">
        <f t="shared" si="6"/>
        <v>-5.5483194088120733E-2</v>
      </c>
      <c r="J114" s="18">
        <v>43586</v>
      </c>
      <c r="K114" s="17">
        <v>49</v>
      </c>
      <c r="L114" s="17">
        <f t="shared" si="7"/>
        <v>-2.220070998019253E-2</v>
      </c>
    </row>
    <row r="115" spans="1:12" x14ac:dyDescent="0.35">
      <c r="A115" s="18">
        <v>43617</v>
      </c>
      <c r="B115" s="17">
        <v>100967.2</v>
      </c>
      <c r="C115" s="17">
        <f t="shared" si="4"/>
        <v>3.9772204641649669E-2</v>
      </c>
      <c r="D115" s="18">
        <v>43617</v>
      </c>
      <c r="E115" s="17">
        <v>3.8321999999999998</v>
      </c>
      <c r="F115" s="17">
        <f t="shared" si="5"/>
        <v>-2.7919321690447831E-2</v>
      </c>
      <c r="G115" s="18">
        <v>43617</v>
      </c>
      <c r="H115" s="17">
        <v>27.196276803</v>
      </c>
      <c r="I115" s="17">
        <f t="shared" si="6"/>
        <v>7.0270593664376629E-2</v>
      </c>
      <c r="J115" s="18">
        <v>43617</v>
      </c>
      <c r="K115" s="17">
        <v>51.82</v>
      </c>
      <c r="L115" s="17">
        <f t="shared" si="7"/>
        <v>5.5955877023337326E-2</v>
      </c>
    </row>
    <row r="116" spans="1:12" x14ac:dyDescent="0.35">
      <c r="A116" s="18">
        <v>43647</v>
      </c>
      <c r="B116" s="17">
        <v>101812.13</v>
      </c>
      <c r="C116" s="17">
        <f t="shared" si="4"/>
        <v>8.3335406017840622E-3</v>
      </c>
      <c r="D116" s="18">
        <v>43647</v>
      </c>
      <c r="E116" s="17">
        <v>3.7648999999999999</v>
      </c>
      <c r="F116" s="17">
        <f t="shared" si="5"/>
        <v>-1.7717750339305602E-2</v>
      </c>
      <c r="G116" s="18">
        <v>43647</v>
      </c>
      <c r="H116" s="17">
        <v>25.876647172999999</v>
      </c>
      <c r="I116" s="17">
        <f t="shared" si="6"/>
        <v>-4.9739173270778141E-2</v>
      </c>
      <c r="J116" s="18">
        <v>43647</v>
      </c>
      <c r="K116" s="17">
        <v>49.81</v>
      </c>
      <c r="L116" s="17">
        <f t="shared" si="7"/>
        <v>-3.9560408048771839E-2</v>
      </c>
    </row>
    <row r="117" spans="1:12" x14ac:dyDescent="0.35">
      <c r="A117" s="18">
        <v>43678</v>
      </c>
      <c r="B117" s="17">
        <v>101134.61</v>
      </c>
      <c r="C117" s="17">
        <f t="shared" si="4"/>
        <v>-6.6768504584373859E-3</v>
      </c>
      <c r="D117" s="18">
        <v>43678</v>
      </c>
      <c r="E117" s="17">
        <v>4.1384999999999996</v>
      </c>
      <c r="F117" s="17">
        <f t="shared" si="5"/>
        <v>9.4612102869157555E-2</v>
      </c>
      <c r="G117" s="18">
        <v>43678</v>
      </c>
      <c r="H117" s="17">
        <v>25.5</v>
      </c>
      <c r="I117" s="17">
        <f t="shared" si="6"/>
        <v>-1.4662456254916759E-2</v>
      </c>
      <c r="J117" s="18">
        <v>43678</v>
      </c>
      <c r="K117" s="17">
        <v>45.57</v>
      </c>
      <c r="L117" s="17">
        <f t="shared" si="7"/>
        <v>-8.8966161809400882E-2</v>
      </c>
    </row>
    <row r="118" spans="1:12" x14ac:dyDescent="0.35">
      <c r="A118" s="18">
        <v>43709</v>
      </c>
      <c r="B118" s="17">
        <v>104531.93</v>
      </c>
      <c r="C118" s="17">
        <f t="shared" si="4"/>
        <v>3.304017320727827E-2</v>
      </c>
      <c r="D118" s="18">
        <v>43709</v>
      </c>
      <c r="E118" s="17">
        <v>4.0972</v>
      </c>
      <c r="F118" s="17">
        <f t="shared" si="5"/>
        <v>-1.0029589763070838E-2</v>
      </c>
      <c r="G118" s="18">
        <v>43709</v>
      </c>
      <c r="H118" s="17">
        <v>27.22</v>
      </c>
      <c r="I118" s="17">
        <f t="shared" si="6"/>
        <v>6.5273545058939494E-2</v>
      </c>
      <c r="J118" s="18">
        <v>43709</v>
      </c>
      <c r="K118" s="17">
        <v>48.4</v>
      </c>
      <c r="L118" s="17">
        <f t="shared" si="7"/>
        <v>6.0250208446794837E-2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B46-0648-894C-B121-E74D5CC81D41}">
  <dimension ref="A1:L39"/>
  <sheetViews>
    <sheetView zoomScale="96" zoomScaleNormal="96" workbookViewId="0">
      <selection activeCell="F2" sqref="F2"/>
    </sheetView>
  </sheetViews>
  <sheetFormatPr defaultColWidth="10.6640625" defaultRowHeight="15.5" x14ac:dyDescent="0.35"/>
  <cols>
    <col min="1" max="1" width="13.5" bestFit="1" customWidth="1"/>
    <col min="2" max="2" width="16.33203125" customWidth="1"/>
    <col min="3" max="3" width="13.1640625" bestFit="1" customWidth="1"/>
    <col min="4" max="4" width="12.1640625" bestFit="1" customWidth="1"/>
    <col min="5" max="5" width="13.1640625" bestFit="1" customWidth="1"/>
  </cols>
  <sheetData>
    <row r="1" spans="1:8" x14ac:dyDescent="0.35">
      <c r="B1" s="49" t="s">
        <v>22</v>
      </c>
      <c r="C1" s="50" t="s">
        <v>23</v>
      </c>
    </row>
    <row r="2" spans="1:8" x14ac:dyDescent="0.35">
      <c r="A2" s="43" t="s">
        <v>24</v>
      </c>
      <c r="B2" s="76">
        <v>0.1341</v>
      </c>
      <c r="C2" s="76">
        <v>0.26619999999999999</v>
      </c>
      <c r="E2" s="46" t="s">
        <v>25</v>
      </c>
      <c r="F2" s="47">
        <f>CORREL(B2:B6,C2:C6)</f>
        <v>-0.60000438182738969</v>
      </c>
    </row>
    <row r="3" spans="1:8" x14ac:dyDescent="0.35">
      <c r="A3" s="43" t="s">
        <v>26</v>
      </c>
      <c r="B3" s="76">
        <v>9.4000000000000004E-3</v>
      </c>
      <c r="C3" s="76">
        <v>0.45129999999999998</v>
      </c>
    </row>
    <row r="4" spans="1:8" x14ac:dyDescent="0.35">
      <c r="A4" s="43" t="s">
        <v>27</v>
      </c>
      <c r="B4" s="76">
        <v>0.1021</v>
      </c>
      <c r="C4" s="76">
        <v>0.2021</v>
      </c>
    </row>
    <row r="5" spans="1:8" x14ac:dyDescent="0.35">
      <c r="A5" s="43" t="s">
        <v>28</v>
      </c>
      <c r="B5" s="76">
        <v>4.9099999999999998E-2</v>
      </c>
      <c r="C5" s="76">
        <v>0.17369999999999999</v>
      </c>
      <c r="E5" s="60" t="s">
        <v>85</v>
      </c>
    </row>
    <row r="6" spans="1:8" x14ac:dyDescent="0.35">
      <c r="A6" s="43" t="s">
        <v>29</v>
      </c>
      <c r="B6" s="76">
        <v>0.1053</v>
      </c>
      <c r="C6" s="76">
        <v>0.15670000000000001</v>
      </c>
      <c r="E6" s="60" t="s">
        <v>83</v>
      </c>
    </row>
    <row r="7" spans="1:8" x14ac:dyDescent="0.35">
      <c r="B7" s="4"/>
      <c r="C7" s="4"/>
      <c r="E7" s="74" t="s">
        <v>84</v>
      </c>
      <c r="F7" s="74"/>
      <c r="G7" s="74"/>
      <c r="H7" s="74"/>
    </row>
    <row r="8" spans="1:8" x14ac:dyDescent="0.35">
      <c r="A8" s="41" t="s">
        <v>30</v>
      </c>
      <c r="B8" s="42">
        <f>AVERAGE(B2:B6)</f>
        <v>7.9999999999999988E-2</v>
      </c>
      <c r="C8" s="42">
        <f>AVERAGE(C2:C6)</f>
        <v>0.25</v>
      </c>
      <c r="E8" s="74"/>
      <c r="F8" s="74"/>
      <c r="G8" s="74"/>
      <c r="H8" s="74"/>
    </row>
    <row r="9" spans="1:8" x14ac:dyDescent="0.35">
      <c r="A9" s="44" t="s">
        <v>31</v>
      </c>
      <c r="B9" s="45">
        <f>STDEVA(B2:B6)</f>
        <v>4.9986198095074222E-2</v>
      </c>
      <c r="C9" s="45">
        <f>STDEVA(C2:C6)</f>
        <v>0.12000533321482003</v>
      </c>
      <c r="E9" s="19"/>
    </row>
    <row r="10" spans="1:8" ht="16" thickBot="1" x14ac:dyDescent="0.4"/>
    <row r="11" spans="1:8" x14ac:dyDescent="0.35">
      <c r="B11" s="49" t="s">
        <v>56</v>
      </c>
      <c r="C11" s="51" t="s">
        <v>57</v>
      </c>
      <c r="D11" s="57" t="s">
        <v>58</v>
      </c>
      <c r="E11" s="53" t="s">
        <v>59</v>
      </c>
    </row>
    <row r="12" spans="1:8" x14ac:dyDescent="0.35">
      <c r="B12" s="48">
        <v>1</v>
      </c>
      <c r="C12" s="52">
        <v>0</v>
      </c>
      <c r="D12" s="58">
        <f>B12*$B$8+C12*$C$8</f>
        <v>7.9999999999999988E-2</v>
      </c>
      <c r="E12" s="54">
        <f>SQRT(B12^2*$B$9^2 + C12^2*$C$9^2+2*B12*C12*$F$2*$B$9*$C$9)</f>
        <v>4.9986198095074222E-2</v>
      </c>
    </row>
    <row r="13" spans="1:8" x14ac:dyDescent="0.35">
      <c r="B13" s="48">
        <v>0.9</v>
      </c>
      <c r="C13" s="52">
        <v>0.1</v>
      </c>
      <c r="D13" s="58">
        <f>B13*$B$8+C13*$C$8</f>
        <v>9.7000000000000003E-2</v>
      </c>
      <c r="E13" s="54">
        <f t="shared" ref="E13:E22" si="0">SQRT(B13^2*$B$9^2 + C13^2*$C$9^2+2*B13*C13*$F$2*$B$9*$C$9)</f>
        <v>3.8987694853633008E-2</v>
      </c>
    </row>
    <row r="14" spans="1:8" x14ac:dyDescent="0.35">
      <c r="B14" s="48">
        <v>0.8</v>
      </c>
      <c r="C14" s="52">
        <v>0.2</v>
      </c>
      <c r="D14" s="58">
        <f>B14*$B$8+C14*$C$8</f>
        <v>0.11399999999999999</v>
      </c>
      <c r="E14" s="54">
        <f t="shared" si="0"/>
        <v>3.1991036244548264E-2</v>
      </c>
    </row>
    <row r="15" spans="1:8" x14ac:dyDescent="0.35">
      <c r="B15" s="48">
        <v>0.7</v>
      </c>
      <c r="C15" s="52">
        <v>0.3</v>
      </c>
      <c r="D15" s="58">
        <f t="shared" ref="D15:D22" si="1">B15*$B$8+C15*$C$8</f>
        <v>0.13099999999999998</v>
      </c>
      <c r="E15" s="55">
        <f t="shared" si="0"/>
        <v>3.1761268079218745E-2</v>
      </c>
    </row>
    <row r="16" spans="1:8" x14ac:dyDescent="0.35">
      <c r="B16" s="48">
        <v>0.6</v>
      </c>
      <c r="C16" s="52">
        <v>0.4</v>
      </c>
      <c r="D16" s="58">
        <f t="shared" si="1"/>
        <v>0.14799999999999999</v>
      </c>
      <c r="E16" s="54">
        <f t="shared" si="0"/>
        <v>3.8419989588754436E-2</v>
      </c>
    </row>
    <row r="17" spans="2:12" x14ac:dyDescent="0.35">
      <c r="B17" s="48">
        <v>0.5</v>
      </c>
      <c r="C17" s="52">
        <v>0.5</v>
      </c>
      <c r="D17" s="58">
        <f t="shared" si="1"/>
        <v>0.16499999999999998</v>
      </c>
      <c r="E17" s="54">
        <f t="shared" si="0"/>
        <v>4.9248134482434938E-2</v>
      </c>
    </row>
    <row r="18" spans="2:12" x14ac:dyDescent="0.35">
      <c r="B18" s="48">
        <v>0.4</v>
      </c>
      <c r="C18" s="52">
        <v>0.6</v>
      </c>
      <c r="D18" s="58">
        <f t="shared" si="1"/>
        <v>0.182</v>
      </c>
      <c r="E18" s="54">
        <f t="shared" si="0"/>
        <v>6.2101751988168544E-2</v>
      </c>
    </row>
    <row r="19" spans="2:12" x14ac:dyDescent="0.35">
      <c r="B19" s="48">
        <v>0.3</v>
      </c>
      <c r="C19" s="52">
        <v>0.7</v>
      </c>
      <c r="D19" s="58">
        <f t="shared" si="1"/>
        <v>0.19899999999999998</v>
      </c>
      <c r="E19" s="54">
        <f t="shared" si="0"/>
        <v>7.5959477025582478E-2</v>
      </c>
    </row>
    <row r="20" spans="2:12" x14ac:dyDescent="0.35">
      <c r="B20" s="48">
        <v>0.2</v>
      </c>
      <c r="C20" s="52">
        <v>0.8</v>
      </c>
      <c r="D20" s="58">
        <f t="shared" si="1"/>
        <v>0.216</v>
      </c>
      <c r="E20" s="54">
        <f t="shared" si="0"/>
        <v>9.036051350009025E-2</v>
      </c>
    </row>
    <row r="21" spans="2:12" x14ac:dyDescent="0.35">
      <c r="B21" s="48">
        <v>0.1</v>
      </c>
      <c r="C21" s="52">
        <v>0.9</v>
      </c>
      <c r="D21" s="58">
        <f t="shared" si="1"/>
        <v>0.23300000000000001</v>
      </c>
      <c r="E21" s="54">
        <f t="shared" si="0"/>
        <v>0.10508172224511735</v>
      </c>
      <c r="L21" t="s">
        <v>87</v>
      </c>
    </row>
    <row r="22" spans="2:12" ht="16" thickBot="1" x14ac:dyDescent="0.4">
      <c r="B22" s="48">
        <v>0</v>
      </c>
      <c r="C22" s="52">
        <v>1</v>
      </c>
      <c r="D22" s="59">
        <f t="shared" si="1"/>
        <v>0.25</v>
      </c>
      <c r="E22" s="56">
        <f t="shared" si="0"/>
        <v>0.12000533321482003</v>
      </c>
    </row>
    <row r="24" spans="2:12" x14ac:dyDescent="0.35">
      <c r="G24" s="74" t="s">
        <v>86</v>
      </c>
      <c r="H24" s="74"/>
      <c r="I24" s="74"/>
      <c r="J24" s="74"/>
      <c r="K24" s="74"/>
    </row>
    <row r="25" spans="2:12" x14ac:dyDescent="0.35">
      <c r="G25" s="74"/>
      <c r="H25" s="74"/>
      <c r="I25" s="74"/>
      <c r="J25" s="74"/>
      <c r="K25" s="74"/>
    </row>
    <row r="27" spans="2:12" ht="16" thickBot="1" x14ac:dyDescent="0.4">
      <c r="B27" s="8" t="s">
        <v>88</v>
      </c>
      <c r="C27" s="8">
        <v>1000</v>
      </c>
    </row>
    <row r="28" spans="2:12" ht="16" thickBot="1" x14ac:dyDescent="0.4">
      <c r="B28" s="64" t="s">
        <v>56</v>
      </c>
      <c r="C28" s="65" t="s">
        <v>57</v>
      </c>
      <c r="D28" s="66" t="s">
        <v>58</v>
      </c>
      <c r="E28" s="67" t="s">
        <v>59</v>
      </c>
    </row>
    <row r="29" spans="2:12" x14ac:dyDescent="0.35">
      <c r="B29" s="62">
        <f>$C$27*B12*$B$8</f>
        <v>79.999999999999986</v>
      </c>
      <c r="C29" s="62">
        <f>$C$27*C12*$C$8</f>
        <v>0</v>
      </c>
      <c r="D29" s="62">
        <f>B29+C29</f>
        <v>79.999999999999986</v>
      </c>
      <c r="E29" s="63">
        <f>E12</f>
        <v>4.9986198095074222E-2</v>
      </c>
    </row>
    <row r="30" spans="2:12" x14ac:dyDescent="0.35">
      <c r="B30" s="43">
        <f t="shared" ref="B30:B39" si="2">$C$27*B13*$B$8</f>
        <v>71.999999999999986</v>
      </c>
      <c r="C30" s="43">
        <f t="shared" ref="C30:C39" si="3">$C$27*C13*$C$8</f>
        <v>25</v>
      </c>
      <c r="D30" s="43">
        <f t="shared" ref="D30:D38" si="4">B30+C30</f>
        <v>96.999999999999986</v>
      </c>
      <c r="E30" s="61">
        <f t="shared" ref="E30:E39" si="5">E13</f>
        <v>3.8987694853633008E-2</v>
      </c>
    </row>
    <row r="31" spans="2:12" x14ac:dyDescent="0.35">
      <c r="B31" s="43">
        <f t="shared" si="2"/>
        <v>63.999999999999993</v>
      </c>
      <c r="C31" s="43">
        <f t="shared" si="3"/>
        <v>50</v>
      </c>
      <c r="D31" s="43">
        <f t="shared" si="4"/>
        <v>114</v>
      </c>
      <c r="E31" s="61">
        <f t="shared" si="5"/>
        <v>3.1991036244548264E-2</v>
      </c>
    </row>
    <row r="32" spans="2:12" x14ac:dyDescent="0.35">
      <c r="B32" s="43">
        <f t="shared" si="2"/>
        <v>55.999999999999993</v>
      </c>
      <c r="C32" s="43">
        <f t="shared" si="3"/>
        <v>75</v>
      </c>
      <c r="D32" s="43">
        <f t="shared" si="4"/>
        <v>131</v>
      </c>
      <c r="E32" s="61">
        <f t="shared" si="5"/>
        <v>3.1761268079218745E-2</v>
      </c>
    </row>
    <row r="33" spans="2:5" x14ac:dyDescent="0.35">
      <c r="B33" s="68">
        <f t="shared" si="2"/>
        <v>47.999999999999993</v>
      </c>
      <c r="C33" s="68">
        <f t="shared" si="3"/>
        <v>100</v>
      </c>
      <c r="D33" s="68">
        <f t="shared" si="4"/>
        <v>148</v>
      </c>
      <c r="E33" s="69">
        <f t="shared" si="5"/>
        <v>3.8419989588754436E-2</v>
      </c>
    </row>
    <row r="34" spans="2:5" x14ac:dyDescent="0.35">
      <c r="B34" s="43">
        <f t="shared" si="2"/>
        <v>39.999999999999993</v>
      </c>
      <c r="C34" s="43">
        <f t="shared" si="3"/>
        <v>125</v>
      </c>
      <c r="D34" s="43">
        <f t="shared" si="4"/>
        <v>165</v>
      </c>
      <c r="E34" s="61">
        <f t="shared" si="5"/>
        <v>4.9248134482434938E-2</v>
      </c>
    </row>
    <row r="35" spans="2:5" x14ac:dyDescent="0.35">
      <c r="B35" s="70">
        <f t="shared" si="2"/>
        <v>31.999999999999996</v>
      </c>
      <c r="C35" s="70">
        <f t="shared" si="3"/>
        <v>150</v>
      </c>
      <c r="D35" s="70">
        <f t="shared" si="4"/>
        <v>182</v>
      </c>
      <c r="E35" s="71">
        <f t="shared" si="5"/>
        <v>6.2101751988168544E-2</v>
      </c>
    </row>
    <row r="36" spans="2:5" x14ac:dyDescent="0.35">
      <c r="B36" s="43">
        <f t="shared" si="2"/>
        <v>23.999999999999996</v>
      </c>
      <c r="C36" s="43">
        <f t="shared" si="3"/>
        <v>175</v>
      </c>
      <c r="D36" s="43">
        <f t="shared" si="4"/>
        <v>199</v>
      </c>
      <c r="E36" s="61">
        <f t="shared" si="5"/>
        <v>7.5959477025582478E-2</v>
      </c>
    </row>
    <row r="37" spans="2:5" x14ac:dyDescent="0.35">
      <c r="B37" s="43">
        <f t="shared" si="2"/>
        <v>15.999999999999998</v>
      </c>
      <c r="C37" s="43">
        <f t="shared" si="3"/>
        <v>200</v>
      </c>
      <c r="D37" s="43">
        <f t="shared" si="4"/>
        <v>216</v>
      </c>
      <c r="E37" s="61">
        <f t="shared" si="5"/>
        <v>9.036051350009025E-2</v>
      </c>
    </row>
    <row r="38" spans="2:5" x14ac:dyDescent="0.35">
      <c r="B38" s="43">
        <f t="shared" si="2"/>
        <v>7.9999999999999991</v>
      </c>
      <c r="C38" s="43">
        <f t="shared" si="3"/>
        <v>225</v>
      </c>
      <c r="D38" s="43">
        <f t="shared" si="4"/>
        <v>233</v>
      </c>
      <c r="E38" s="61">
        <f t="shared" si="5"/>
        <v>0.10508172224511735</v>
      </c>
    </row>
    <row r="39" spans="2:5" x14ac:dyDescent="0.35">
      <c r="B39" s="43">
        <f t="shared" si="2"/>
        <v>0</v>
      </c>
      <c r="C39" s="43">
        <f t="shared" si="3"/>
        <v>250</v>
      </c>
      <c r="D39" s="43">
        <f t="shared" ref="D39" si="6">B39+C39</f>
        <v>250</v>
      </c>
      <c r="E39" s="61">
        <f t="shared" si="5"/>
        <v>0.12000533321482003</v>
      </c>
    </row>
  </sheetData>
  <mergeCells count="2">
    <mergeCell ref="E7:H8"/>
    <mergeCell ref="G24:K25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367A-8386-42D2-A4C6-E6A0A16F203B}">
  <dimension ref="B2:P19"/>
  <sheetViews>
    <sheetView workbookViewId="0">
      <selection activeCell="R10" sqref="R10"/>
    </sheetView>
  </sheetViews>
  <sheetFormatPr defaultRowHeight="15.5" x14ac:dyDescent="0.35"/>
  <sheetData>
    <row r="2" spans="2:16" x14ac:dyDescent="0.35">
      <c r="B2" t="s">
        <v>89</v>
      </c>
      <c r="C2" t="s">
        <v>90</v>
      </c>
      <c r="E2" t="s">
        <v>91</v>
      </c>
      <c r="F2">
        <f>CORREL(Table1[Idade],Table1[Serie])</f>
        <v>0.9681779915310198</v>
      </c>
      <c r="L2" t="s">
        <v>1</v>
      </c>
      <c r="M2" t="s">
        <v>2</v>
      </c>
      <c r="O2" t="s">
        <v>91</v>
      </c>
      <c r="P2" t="e">
        <f ca="1">CORREL(Table13[A],Table13[B])</f>
        <v>#NAME?</v>
      </c>
    </row>
    <row r="3" spans="2:16" x14ac:dyDescent="0.35">
      <c r="B3">
        <v>7</v>
      </c>
      <c r="C3">
        <v>1</v>
      </c>
      <c r="L3" t="e" cm="1">
        <f t="array" ref="L3">s</f>
        <v>#NAME?</v>
      </c>
      <c r="M3" t="e">
        <f ca="1">Table13[[#This Row],[A]]*2*RAND()</f>
        <v>#NAME?</v>
      </c>
    </row>
    <row r="4" spans="2:16" x14ac:dyDescent="0.35">
      <c r="B4">
        <v>8</v>
      </c>
      <c r="C4">
        <v>2</v>
      </c>
      <c r="L4">
        <v>8</v>
      </c>
      <c r="M4">
        <f ca="1">Table13[[#This Row],[A]]*2*RAND()</f>
        <v>7.3075640907640231</v>
      </c>
    </row>
    <row r="5" spans="2:16" x14ac:dyDescent="0.35">
      <c r="B5">
        <v>9</v>
      </c>
      <c r="C5">
        <v>3</v>
      </c>
      <c r="L5">
        <v>9</v>
      </c>
      <c r="M5">
        <f ca="1">Table13[[#This Row],[A]]*2*RAND()</f>
        <v>8.3125194661674833</v>
      </c>
    </row>
    <row r="6" spans="2:16" x14ac:dyDescent="0.35">
      <c r="B6">
        <v>8</v>
      </c>
      <c r="C6">
        <v>3</v>
      </c>
      <c r="L6">
        <v>8</v>
      </c>
      <c r="M6">
        <f ca="1">Table13[[#This Row],[A]]*2*RAND()</f>
        <v>3.4067436391986696</v>
      </c>
    </row>
    <row r="7" spans="2:16" x14ac:dyDescent="0.35">
      <c r="B7">
        <v>9</v>
      </c>
      <c r="C7">
        <v>3</v>
      </c>
      <c r="L7">
        <v>9</v>
      </c>
      <c r="M7">
        <f ca="1">Table13[[#This Row],[A]]*2*RAND()</f>
        <v>14.561977922218547</v>
      </c>
    </row>
    <row r="8" spans="2:16" x14ac:dyDescent="0.35">
      <c r="B8">
        <v>10</v>
      </c>
      <c r="C8">
        <v>4</v>
      </c>
      <c r="L8">
        <v>10</v>
      </c>
      <c r="M8">
        <f ca="1">Table13[[#This Row],[A]]*2*RAND()</f>
        <v>16.812150987223657</v>
      </c>
    </row>
    <row r="9" spans="2:16" x14ac:dyDescent="0.35">
      <c r="B9">
        <v>7</v>
      </c>
      <c r="C9">
        <v>1</v>
      </c>
      <c r="L9">
        <v>7</v>
      </c>
      <c r="M9">
        <f ca="1">Table13[[#This Row],[A]]*2*RAND()</f>
        <v>8.7239521050752487</v>
      </c>
    </row>
    <row r="10" spans="2:16" x14ac:dyDescent="0.35">
      <c r="B10">
        <v>8</v>
      </c>
      <c r="C10">
        <v>1</v>
      </c>
      <c r="L10">
        <v>8</v>
      </c>
      <c r="M10">
        <f ca="1">Table13[[#This Row],[A]]*2*RAND()</f>
        <v>8.6797001898435315</v>
      </c>
    </row>
    <row r="11" spans="2:16" x14ac:dyDescent="0.35">
      <c r="B11">
        <v>10</v>
      </c>
      <c r="C11">
        <v>4</v>
      </c>
      <c r="L11">
        <v>10</v>
      </c>
      <c r="M11">
        <f ca="1">Table13[[#This Row],[A]]*2*RAND()</f>
        <v>2.6703035616510062</v>
      </c>
    </row>
    <row r="12" spans="2:16" x14ac:dyDescent="0.35">
      <c r="B12">
        <v>10</v>
      </c>
      <c r="C12">
        <v>3</v>
      </c>
      <c r="L12">
        <v>10</v>
      </c>
      <c r="M12">
        <f ca="1">Table13[[#This Row],[A]]*2*RAND()</f>
        <v>12.807230123325521</v>
      </c>
    </row>
    <row r="13" spans="2:16" x14ac:dyDescent="0.35">
      <c r="B13">
        <v>11</v>
      </c>
      <c r="C13">
        <v>5</v>
      </c>
      <c r="L13">
        <v>11</v>
      </c>
      <c r="M13">
        <f ca="1">Table13[[#This Row],[A]]*2*RAND()</f>
        <v>12.062013945525173</v>
      </c>
    </row>
    <row r="14" spans="2:16" x14ac:dyDescent="0.35">
      <c r="B14">
        <v>12</v>
      </c>
      <c r="C14">
        <v>6</v>
      </c>
      <c r="L14">
        <v>12</v>
      </c>
      <c r="M14">
        <f ca="1">Table13[[#This Row],[A]]*2*RAND()</f>
        <v>10.33757466197943</v>
      </c>
    </row>
    <row r="15" spans="2:16" x14ac:dyDescent="0.35">
      <c r="B15">
        <v>13</v>
      </c>
      <c r="C15">
        <v>7</v>
      </c>
      <c r="L15">
        <v>13</v>
      </c>
      <c r="M15">
        <f ca="1">Table13[[#This Row],[A]]*2*RAND()</f>
        <v>15.717903214768402</v>
      </c>
    </row>
    <row r="16" spans="2:16" x14ac:dyDescent="0.35">
      <c r="B16">
        <v>12</v>
      </c>
      <c r="C16">
        <v>5</v>
      </c>
      <c r="L16">
        <v>12</v>
      </c>
      <c r="M16">
        <f ca="1">Table13[[#This Row],[A]]*2*RAND()</f>
        <v>9.0775103755359652</v>
      </c>
    </row>
    <row r="17" spans="2:13" x14ac:dyDescent="0.35">
      <c r="B17">
        <v>13</v>
      </c>
      <c r="C17">
        <v>7</v>
      </c>
      <c r="L17">
        <v>13</v>
      </c>
      <c r="M17">
        <f ca="1">Table13[[#This Row],[A]]*2*RAND()</f>
        <v>7.014613645987299</v>
      </c>
    </row>
    <row r="18" spans="2:13" x14ac:dyDescent="0.35">
      <c r="B18">
        <v>13</v>
      </c>
      <c r="C18">
        <v>7</v>
      </c>
      <c r="L18">
        <v>13</v>
      </c>
      <c r="M18">
        <f ca="1">Table13[[#This Row],[A]]*2*RAND()</f>
        <v>3.0893925090476619</v>
      </c>
    </row>
    <row r="19" spans="2:13" x14ac:dyDescent="0.35">
      <c r="B19">
        <v>9</v>
      </c>
      <c r="C19">
        <v>2</v>
      </c>
      <c r="L19">
        <v>9</v>
      </c>
      <c r="M19">
        <f ca="1">Table13[[#This Row],[A]]*2*RAND()</f>
        <v>5.0680848607766897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1C59-C07D-4DDB-9A7C-809F6EE5F8A8}">
  <dimension ref="A1:K18"/>
  <sheetViews>
    <sheetView tabSelected="1" workbookViewId="0">
      <selection activeCell="V20" sqref="V20"/>
    </sheetView>
  </sheetViews>
  <sheetFormatPr defaultRowHeight="15.5" x14ac:dyDescent="0.35"/>
  <cols>
    <col min="1" max="1" width="12.25" customWidth="1"/>
    <col min="2" max="2" width="9.33203125" bestFit="1" customWidth="1"/>
    <col min="4" max="5" width="9.25" bestFit="1" customWidth="1"/>
  </cols>
  <sheetData>
    <row r="1" spans="1:11" x14ac:dyDescent="0.35">
      <c r="A1" s="43" t="s">
        <v>92</v>
      </c>
      <c r="B1" s="77">
        <v>44562</v>
      </c>
    </row>
    <row r="2" spans="1:11" x14ac:dyDescent="0.35">
      <c r="A2" s="43" t="s">
        <v>93</v>
      </c>
      <c r="B2" s="77">
        <f ca="1">TODAY()</f>
        <v>44902</v>
      </c>
    </row>
    <row r="3" spans="1:11" x14ac:dyDescent="0.35">
      <c r="D3" t="s">
        <v>94</v>
      </c>
      <c r="E3" t="s">
        <v>95</v>
      </c>
      <c r="G3" t="s">
        <v>96</v>
      </c>
      <c r="H3" t="s">
        <v>97</v>
      </c>
      <c r="J3" t="s">
        <v>112</v>
      </c>
      <c r="K3">
        <f ca="1">CORREL(G5:G15,H5:H15)</f>
        <v>-0.22435594578636475</v>
      </c>
    </row>
    <row r="4" spans="1:11" x14ac:dyDescent="0.35">
      <c r="C4" t="s">
        <v>98</v>
      </c>
      <c r="D4" cm="1" vm="1">
        <f t="array" aca="1" ref="D4:D15" ca="1">_xlfn.STOCKHISTORY("PETR3",$B$1,$B$2,2,0,1)</f>
        <v>35.270000000000003</v>
      </c>
      <c r="E4" cm="1" vm="2">
        <f t="array" aca="1" ref="E4:E15" ca="1">_xlfn.STOCKHISTORY("VALE3",$B$1,$B$2,2,0,1)</f>
        <v>80.87</v>
      </c>
    </row>
    <row r="5" spans="1:11" x14ac:dyDescent="0.35">
      <c r="C5" t="s">
        <v>99</v>
      </c>
      <c r="D5" vm="3">
        <f ca="1"/>
        <v>36.369999999999997</v>
      </c>
      <c r="E5" vm="4">
        <f ca="1"/>
        <v>92.28</v>
      </c>
      <c r="G5">
        <f ca="1">D5-D4</f>
        <v>1.0999999999999943</v>
      </c>
      <c r="H5">
        <f ca="1">E5-E4</f>
        <v>11.409999999999997</v>
      </c>
    </row>
    <row r="6" spans="1:11" x14ac:dyDescent="0.35">
      <c r="C6" t="s">
        <v>100</v>
      </c>
      <c r="D6" vm="5">
        <f ca="1"/>
        <v>35.24</v>
      </c>
      <c r="E6" vm="6">
        <f ca="1"/>
        <v>95.6</v>
      </c>
      <c r="G6">
        <f ca="1">D6-D5</f>
        <v>-1.1299999999999955</v>
      </c>
      <c r="H6">
        <f ca="1">E6-E5</f>
        <v>3.3199999999999932</v>
      </c>
    </row>
    <row r="7" spans="1:11" x14ac:dyDescent="0.35">
      <c r="C7" t="s">
        <v>101</v>
      </c>
      <c r="D7" vm="7">
        <f ca="1"/>
        <v>33.44</v>
      </c>
      <c r="E7" vm="8">
        <f ca="1"/>
        <v>83.29</v>
      </c>
      <c r="G7">
        <f ca="1">D7-D6</f>
        <v>-1.8000000000000043</v>
      </c>
      <c r="H7">
        <f ca="1">E7-E6</f>
        <v>-12.309999999999988</v>
      </c>
    </row>
    <row r="8" spans="1:11" x14ac:dyDescent="0.35">
      <c r="C8" t="s">
        <v>102</v>
      </c>
      <c r="D8" vm="9">
        <f ca="1"/>
        <v>33.26</v>
      </c>
      <c r="E8" vm="10">
        <f ca="1"/>
        <v>86.21</v>
      </c>
      <c r="G8">
        <f ca="1">D8-D7</f>
        <v>-0.17999999999999972</v>
      </c>
      <c r="H8">
        <f ca="1">E8-E7</f>
        <v>2.9199999999999875</v>
      </c>
    </row>
    <row r="9" spans="1:11" x14ac:dyDescent="0.35">
      <c r="C9" t="s">
        <v>103</v>
      </c>
      <c r="D9" vm="11">
        <f ca="1"/>
        <v>30.54</v>
      </c>
      <c r="E9" vm="12">
        <f ca="1"/>
        <v>76.56</v>
      </c>
      <c r="G9">
        <f ca="1">D9-D8</f>
        <v>-2.7199999999999989</v>
      </c>
      <c r="H9">
        <f ca="1">E9-E8</f>
        <v>-9.6499999999999915</v>
      </c>
    </row>
    <row r="10" spans="1:11" x14ac:dyDescent="0.35">
      <c r="C10" t="s">
        <v>104</v>
      </c>
      <c r="D10" vm="13">
        <f ca="1"/>
        <v>36.96</v>
      </c>
      <c r="E10" vm="14">
        <f ca="1"/>
        <v>69.75</v>
      </c>
      <c r="G10">
        <f ca="1">D10-D9</f>
        <v>6.4200000000000017</v>
      </c>
      <c r="H10">
        <f ca="1">E10-E9</f>
        <v>-6.8100000000000023</v>
      </c>
    </row>
    <row r="11" spans="1:11" x14ac:dyDescent="0.35">
      <c r="C11" t="s">
        <v>105</v>
      </c>
      <c r="D11" vm="15">
        <f ca="1"/>
        <v>37.17</v>
      </c>
      <c r="E11" vm="16">
        <f ca="1"/>
        <v>64.5</v>
      </c>
      <c r="G11">
        <f ca="1">D11-D10</f>
        <v>0.21000000000000085</v>
      </c>
      <c r="H11">
        <f ca="1">E11-E10</f>
        <v>-5.25</v>
      </c>
    </row>
    <row r="12" spans="1:11" x14ac:dyDescent="0.35">
      <c r="C12" t="s">
        <v>106</v>
      </c>
      <c r="D12" vm="17">
        <f ca="1"/>
        <v>32.64</v>
      </c>
      <c r="E12" vm="18">
        <f ca="1"/>
        <v>68.34</v>
      </c>
      <c r="G12">
        <f ca="1">D12-D11</f>
        <v>-4.5300000000000011</v>
      </c>
      <c r="H12">
        <f ca="1">E12-E11</f>
        <v>3.8400000000000034</v>
      </c>
    </row>
    <row r="13" spans="1:11" x14ac:dyDescent="0.35">
      <c r="C13" t="s">
        <v>107</v>
      </c>
      <c r="D13" vm="9">
        <f ca="1"/>
        <v>33.26</v>
      </c>
      <c r="E13" vm="19">
        <f ca="1"/>
        <v>67.13</v>
      </c>
      <c r="G13">
        <f ca="1">D13-D12</f>
        <v>0.61999999999999744</v>
      </c>
      <c r="H13">
        <f ca="1">E13-E12</f>
        <v>-1.210000000000008</v>
      </c>
    </row>
    <row r="14" spans="1:11" x14ac:dyDescent="0.35">
      <c r="C14" t="s">
        <v>108</v>
      </c>
      <c r="D14" vm="20">
        <f ca="1"/>
        <v>30.39</v>
      </c>
      <c r="E14" vm="21">
        <f ca="1"/>
        <v>85.71</v>
      </c>
      <c r="G14">
        <f ca="1">D14-D13</f>
        <v>-2.8699999999999974</v>
      </c>
      <c r="H14">
        <f ca="1">E14-E13</f>
        <v>18.579999999999998</v>
      </c>
    </row>
    <row r="15" spans="1:11" x14ac:dyDescent="0.35">
      <c r="C15" t="s">
        <v>109</v>
      </c>
      <c r="D15" vm="22">
        <f ca="1"/>
        <v>29.18</v>
      </c>
      <c r="E15" vm="23">
        <f ca="1"/>
        <v>87.97</v>
      </c>
      <c r="G15">
        <f ca="1">D15-D14</f>
        <v>-1.2100000000000009</v>
      </c>
      <c r="H15">
        <f ca="1">E15-E14</f>
        <v>2.2600000000000051</v>
      </c>
    </row>
    <row r="17" spans="6:8" x14ac:dyDescent="0.35">
      <c r="F17" s="78" t="s">
        <v>110</v>
      </c>
      <c r="G17">
        <f ca="1">AVERAGE(G5:G15)</f>
        <v>-0.55363636363636393</v>
      </c>
      <c r="H17">
        <f ca="1">AVERAGE(H5:H15)</f>
        <v>0.64545454545454495</v>
      </c>
    </row>
    <row r="18" spans="6:8" x14ac:dyDescent="0.35">
      <c r="F18" s="78" t="s">
        <v>111</v>
      </c>
      <c r="G18">
        <f ca="1">_xlfn.STDEV.P(G5:G15)</f>
        <v>2.724515879355359</v>
      </c>
      <c r="H18">
        <f ca="1">_xlfn.STDEV.P(H5:H15)</f>
        <v>8.6879491916691567</v>
      </c>
    </row>
  </sheetData>
  <phoneticPr fontId="7" type="noConversion"/>
  <hyperlinks>
    <hyperlink ref="F17" r:id="rId1" xr:uid="{DFA40E5B-5981-4782-A652-19080C6D3173}"/>
    <hyperlink ref="F18" r:id="rId2" xr:uid="{8B5CBE8D-6354-428F-9C66-0559C3ED015F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B7D3-2F47-A244-B8C2-84586DCB9557}">
  <dimension ref="A1:G53"/>
  <sheetViews>
    <sheetView topLeftCell="A31" zoomScale="95" zoomScaleNormal="95" workbookViewId="0">
      <selection activeCell="F53" sqref="F53"/>
    </sheetView>
  </sheetViews>
  <sheetFormatPr defaultColWidth="10.6640625" defaultRowHeight="15.5" x14ac:dyDescent="0.35"/>
  <cols>
    <col min="1" max="1" width="11.6640625" bestFit="1" customWidth="1"/>
    <col min="2" max="2" width="14.1640625" bestFit="1" customWidth="1"/>
    <col min="3" max="3" width="13.1640625" bestFit="1" customWidth="1"/>
    <col min="4" max="4" width="16.6640625" bestFit="1" customWidth="1"/>
    <col min="5" max="5" width="15.83203125" bestFit="1" customWidth="1"/>
    <col min="6" max="6" width="20.5" bestFit="1" customWidth="1"/>
    <col min="7" max="7" width="28.83203125" bestFit="1" customWidth="1"/>
  </cols>
  <sheetData>
    <row r="1" spans="1:7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64</v>
      </c>
      <c r="G1" s="1" t="s">
        <v>65</v>
      </c>
    </row>
    <row r="2" spans="1:7" x14ac:dyDescent="0.35">
      <c r="A2" s="1" t="s">
        <v>1</v>
      </c>
      <c r="B2" s="2">
        <v>10000</v>
      </c>
      <c r="C2" s="4">
        <v>0.02</v>
      </c>
      <c r="D2" s="4">
        <f>1-C2</f>
        <v>0.98</v>
      </c>
      <c r="E2" s="3">
        <v>0</v>
      </c>
      <c r="F2" s="5">
        <f>B2*(1-E2)</f>
        <v>10000</v>
      </c>
      <c r="G2" s="5">
        <f>C2*F2</f>
        <v>200</v>
      </c>
    </row>
    <row r="3" spans="1:7" x14ac:dyDescent="0.35">
      <c r="A3" s="1" t="s">
        <v>2</v>
      </c>
      <c r="B3" s="2">
        <v>20000</v>
      </c>
      <c r="C3" s="4">
        <v>0.05</v>
      </c>
      <c r="D3" s="4">
        <f t="shared" ref="D3:D4" si="0">1-C3</f>
        <v>0.95</v>
      </c>
      <c r="E3" s="3">
        <v>0</v>
      </c>
      <c r="F3" s="5">
        <f t="shared" ref="F3:F4" si="1">B3*(1-E3)</f>
        <v>20000</v>
      </c>
      <c r="G3" s="5">
        <f t="shared" ref="G3:G4" si="2">C3*F3</f>
        <v>1000</v>
      </c>
    </row>
    <row r="4" spans="1:7" x14ac:dyDescent="0.35">
      <c r="A4" s="1" t="s">
        <v>3</v>
      </c>
      <c r="B4" s="2">
        <v>70000</v>
      </c>
      <c r="C4" s="4">
        <v>0.1</v>
      </c>
      <c r="D4" s="4">
        <f t="shared" si="0"/>
        <v>0.9</v>
      </c>
      <c r="E4" s="3">
        <v>0</v>
      </c>
      <c r="F4" s="5">
        <f t="shared" si="1"/>
        <v>70000</v>
      </c>
      <c r="G4" s="5">
        <f t="shared" si="2"/>
        <v>7000</v>
      </c>
    </row>
    <row r="5" spans="1:7" x14ac:dyDescent="0.35">
      <c r="A5" s="1"/>
      <c r="F5" t="s">
        <v>66</v>
      </c>
      <c r="G5" s="34">
        <f>SUM(G2:G4)</f>
        <v>8200</v>
      </c>
    </row>
    <row r="6" spans="1:7" x14ac:dyDescent="0.35">
      <c r="A6" s="72" t="s">
        <v>68</v>
      </c>
      <c r="B6" s="72"/>
      <c r="C6" s="72"/>
      <c r="D6" s="72"/>
      <c r="E6" s="72"/>
      <c r="G6" s="33" t="s">
        <v>67</v>
      </c>
    </row>
    <row r="7" spans="1:7" x14ac:dyDescent="0.35">
      <c r="A7" s="35" t="s">
        <v>69</v>
      </c>
      <c r="B7" s="36" t="s">
        <v>70</v>
      </c>
      <c r="C7" s="36" t="s">
        <v>71</v>
      </c>
      <c r="D7" s="36" t="s">
        <v>72</v>
      </c>
      <c r="E7" s="36" t="s">
        <v>73</v>
      </c>
    </row>
    <row r="8" spans="1:7" x14ac:dyDescent="0.35">
      <c r="A8" s="1">
        <v>0</v>
      </c>
      <c r="B8" s="2">
        <v>0</v>
      </c>
      <c r="C8" s="2">
        <v>0</v>
      </c>
      <c r="D8" s="2">
        <v>0</v>
      </c>
      <c r="E8" s="2">
        <f>SUM(B8:D8)</f>
        <v>0</v>
      </c>
    </row>
    <row r="9" spans="1:7" x14ac:dyDescent="0.35">
      <c r="A9" s="1">
        <v>1</v>
      </c>
      <c r="B9" s="2">
        <f>F2</f>
        <v>10000</v>
      </c>
      <c r="C9" s="2">
        <v>0</v>
      </c>
      <c r="D9" s="2">
        <v>0</v>
      </c>
      <c r="E9" s="2">
        <f t="shared" ref="E9:E15" si="3">SUM(B9:D9)</f>
        <v>10000</v>
      </c>
    </row>
    <row r="10" spans="1:7" x14ac:dyDescent="0.35">
      <c r="A10" s="1">
        <v>1</v>
      </c>
      <c r="B10" s="2">
        <v>0</v>
      </c>
      <c r="C10" s="2">
        <f>F3</f>
        <v>20000</v>
      </c>
      <c r="D10" s="2">
        <v>0</v>
      </c>
      <c r="E10" s="2">
        <f t="shared" si="3"/>
        <v>20000</v>
      </c>
    </row>
    <row r="11" spans="1:7" x14ac:dyDescent="0.35">
      <c r="A11" s="1">
        <v>1</v>
      </c>
      <c r="B11" s="2">
        <v>0</v>
      </c>
      <c r="C11" s="2">
        <v>0</v>
      </c>
      <c r="D11" s="2">
        <f>F4</f>
        <v>70000</v>
      </c>
      <c r="E11" s="2">
        <f t="shared" si="3"/>
        <v>70000</v>
      </c>
    </row>
    <row r="12" spans="1:7" x14ac:dyDescent="0.35">
      <c r="A12" s="1">
        <v>2</v>
      </c>
      <c r="B12" s="2">
        <f>F2</f>
        <v>10000</v>
      </c>
      <c r="C12" s="2">
        <f>F3</f>
        <v>20000</v>
      </c>
      <c r="D12" s="2">
        <v>0</v>
      </c>
      <c r="E12" s="2">
        <f t="shared" si="3"/>
        <v>30000</v>
      </c>
    </row>
    <row r="13" spans="1:7" x14ac:dyDescent="0.35">
      <c r="A13" s="1">
        <v>2</v>
      </c>
      <c r="B13" s="2">
        <f>F2</f>
        <v>10000</v>
      </c>
      <c r="C13" s="2">
        <v>0</v>
      </c>
      <c r="D13" s="2">
        <f>F4</f>
        <v>70000</v>
      </c>
      <c r="E13" s="2">
        <f t="shared" si="3"/>
        <v>80000</v>
      </c>
    </row>
    <row r="14" spans="1:7" x14ac:dyDescent="0.35">
      <c r="A14" s="1">
        <v>2</v>
      </c>
      <c r="B14" s="2">
        <v>0</v>
      </c>
      <c r="C14" s="2">
        <f>F3</f>
        <v>20000</v>
      </c>
      <c r="D14" s="2">
        <f>F4</f>
        <v>70000</v>
      </c>
      <c r="E14" s="2">
        <f t="shared" si="3"/>
        <v>90000</v>
      </c>
    </row>
    <row r="15" spans="1:7" x14ac:dyDescent="0.35">
      <c r="A15" s="1">
        <v>3</v>
      </c>
      <c r="B15" s="2">
        <f>F2</f>
        <v>10000</v>
      </c>
      <c r="C15" s="2">
        <f>F3</f>
        <v>20000</v>
      </c>
      <c r="D15" s="2">
        <f>F4</f>
        <v>70000</v>
      </c>
      <c r="E15" s="2">
        <f t="shared" si="3"/>
        <v>100000</v>
      </c>
    </row>
    <row r="16" spans="1:7" x14ac:dyDescent="0.35">
      <c r="A16" s="1"/>
      <c r="B16" s="2"/>
      <c r="C16" s="2"/>
      <c r="D16" s="2"/>
      <c r="E16" s="2"/>
    </row>
    <row r="17" spans="1:5" x14ac:dyDescent="0.35">
      <c r="A17" s="73" t="s">
        <v>74</v>
      </c>
      <c r="B17" s="73"/>
      <c r="C17" s="73"/>
      <c r="D17" s="73"/>
      <c r="E17" s="73"/>
    </row>
    <row r="18" spans="1:5" x14ac:dyDescent="0.35">
      <c r="A18" s="35" t="s">
        <v>69</v>
      </c>
      <c r="B18" s="36" t="s">
        <v>70</v>
      </c>
      <c r="C18" s="36" t="s">
        <v>71</v>
      </c>
      <c r="D18" s="36" t="s">
        <v>72</v>
      </c>
      <c r="E18" s="36" t="s">
        <v>73</v>
      </c>
    </row>
    <row r="19" spans="1:5" x14ac:dyDescent="0.35">
      <c r="A19" s="1">
        <v>0</v>
      </c>
      <c r="B19" s="4">
        <f>D2</f>
        <v>0.98</v>
      </c>
      <c r="C19" s="4">
        <f>D3</f>
        <v>0.95</v>
      </c>
      <c r="D19" s="4">
        <f>D4</f>
        <v>0.9</v>
      </c>
      <c r="E19" s="4">
        <f>B19*C19*D19</f>
        <v>0.83789999999999998</v>
      </c>
    </row>
    <row r="20" spans="1:5" x14ac:dyDescent="0.35">
      <c r="A20" s="1">
        <v>1</v>
      </c>
      <c r="B20" s="4">
        <f>C2</f>
        <v>0.02</v>
      </c>
      <c r="C20" s="4">
        <f>D3</f>
        <v>0.95</v>
      </c>
      <c r="D20" s="4">
        <f>D4</f>
        <v>0.9</v>
      </c>
      <c r="E20" s="4">
        <f t="shared" ref="E20:E26" si="4">B20*C20*D20</f>
        <v>1.7100000000000001E-2</v>
      </c>
    </row>
    <row r="21" spans="1:5" x14ac:dyDescent="0.35">
      <c r="A21" s="1">
        <v>1</v>
      </c>
      <c r="B21" s="4">
        <f>D2</f>
        <v>0.98</v>
      </c>
      <c r="C21" s="4">
        <f>C3</f>
        <v>0.05</v>
      </c>
      <c r="D21" s="4">
        <f>D4</f>
        <v>0.9</v>
      </c>
      <c r="E21" s="4">
        <f t="shared" si="4"/>
        <v>4.41E-2</v>
      </c>
    </row>
    <row r="22" spans="1:5" x14ac:dyDescent="0.35">
      <c r="A22" s="1">
        <v>1</v>
      </c>
      <c r="B22" s="4">
        <f>D2</f>
        <v>0.98</v>
      </c>
      <c r="C22" s="4">
        <f>D3</f>
        <v>0.95</v>
      </c>
      <c r="D22" s="4">
        <f>C4</f>
        <v>0.1</v>
      </c>
      <c r="E22" s="4">
        <f t="shared" si="4"/>
        <v>9.3100000000000002E-2</v>
      </c>
    </row>
    <row r="23" spans="1:5" x14ac:dyDescent="0.35">
      <c r="A23" s="1">
        <v>2</v>
      </c>
      <c r="B23" s="4">
        <f>C2</f>
        <v>0.02</v>
      </c>
      <c r="C23" s="4">
        <f>C3</f>
        <v>0.05</v>
      </c>
      <c r="D23" s="4">
        <f>D4</f>
        <v>0.9</v>
      </c>
      <c r="E23" s="4">
        <f t="shared" si="4"/>
        <v>9.0000000000000008E-4</v>
      </c>
    </row>
    <row r="24" spans="1:5" x14ac:dyDescent="0.35">
      <c r="A24" s="1">
        <v>2</v>
      </c>
      <c r="B24" s="4">
        <f>C2</f>
        <v>0.02</v>
      </c>
      <c r="C24" s="4">
        <f>D3</f>
        <v>0.95</v>
      </c>
      <c r="D24" s="4">
        <f>C4</f>
        <v>0.1</v>
      </c>
      <c r="E24" s="4">
        <f t="shared" si="4"/>
        <v>1.9E-3</v>
      </c>
    </row>
    <row r="25" spans="1:5" x14ac:dyDescent="0.35">
      <c r="A25" s="1">
        <v>2</v>
      </c>
      <c r="B25" s="4">
        <f>D2</f>
        <v>0.98</v>
      </c>
      <c r="C25" s="4">
        <f>C3</f>
        <v>0.05</v>
      </c>
      <c r="D25" s="4">
        <f>C4</f>
        <v>0.1</v>
      </c>
      <c r="E25" s="4">
        <f t="shared" si="4"/>
        <v>4.9000000000000007E-3</v>
      </c>
    </row>
    <row r="26" spans="1:5" x14ac:dyDescent="0.35">
      <c r="A26" s="1">
        <v>3</v>
      </c>
      <c r="B26" s="4">
        <f>C2</f>
        <v>0.02</v>
      </c>
      <c r="C26" s="4">
        <f>C3</f>
        <v>0.05</v>
      </c>
      <c r="D26" s="4">
        <f>C4</f>
        <v>0.1</v>
      </c>
      <c r="E26" s="4">
        <f t="shared" si="4"/>
        <v>1E-4</v>
      </c>
    </row>
    <row r="27" spans="1:5" x14ac:dyDescent="0.35">
      <c r="B27" s="1"/>
      <c r="C27" s="1"/>
      <c r="D27" s="1" t="s">
        <v>66</v>
      </c>
      <c r="E27" s="4">
        <f>SUM(E19:E26)</f>
        <v>1</v>
      </c>
    </row>
    <row r="29" spans="1:5" x14ac:dyDescent="0.35">
      <c r="B29" t="s">
        <v>73</v>
      </c>
      <c r="C29" t="s">
        <v>75</v>
      </c>
      <c r="D29" t="s">
        <v>76</v>
      </c>
    </row>
    <row r="30" spans="1:5" x14ac:dyDescent="0.35">
      <c r="B30" s="5">
        <f>E8</f>
        <v>0</v>
      </c>
      <c r="C30" s="25">
        <f>E19</f>
        <v>0.83789999999999998</v>
      </c>
      <c r="D30" s="5">
        <f>B30*C30</f>
        <v>0</v>
      </c>
    </row>
    <row r="31" spans="1:5" x14ac:dyDescent="0.35">
      <c r="B31" s="5">
        <f t="shared" ref="B31:B37" si="5">E9</f>
        <v>10000</v>
      </c>
      <c r="C31" s="25">
        <f t="shared" ref="C31:C37" si="6">E20</f>
        <v>1.7100000000000001E-2</v>
      </c>
      <c r="D31" s="5">
        <f t="shared" ref="D31:D37" si="7">B31*C31</f>
        <v>171</v>
      </c>
    </row>
    <row r="32" spans="1:5" x14ac:dyDescent="0.35">
      <c r="B32" s="5">
        <f t="shared" si="5"/>
        <v>20000</v>
      </c>
      <c r="C32" s="25">
        <f t="shared" si="6"/>
        <v>4.41E-2</v>
      </c>
      <c r="D32" s="5">
        <f t="shared" si="7"/>
        <v>882</v>
      </c>
    </row>
    <row r="33" spans="2:6" x14ac:dyDescent="0.35">
      <c r="B33" s="5">
        <f t="shared" si="5"/>
        <v>70000</v>
      </c>
      <c r="C33" s="25">
        <f t="shared" si="6"/>
        <v>9.3100000000000002E-2</v>
      </c>
      <c r="D33" s="5">
        <f t="shared" si="7"/>
        <v>6517</v>
      </c>
    </row>
    <row r="34" spans="2:6" x14ac:dyDescent="0.35">
      <c r="B34" s="5">
        <f t="shared" si="5"/>
        <v>30000</v>
      </c>
      <c r="C34" s="25">
        <f t="shared" si="6"/>
        <v>9.0000000000000008E-4</v>
      </c>
      <c r="D34" s="5">
        <f t="shared" si="7"/>
        <v>27.000000000000004</v>
      </c>
    </row>
    <row r="35" spans="2:6" x14ac:dyDescent="0.35">
      <c r="B35" s="5">
        <f t="shared" si="5"/>
        <v>80000</v>
      </c>
      <c r="C35" s="25">
        <f t="shared" si="6"/>
        <v>1.9E-3</v>
      </c>
      <c r="D35" s="5">
        <f t="shared" si="7"/>
        <v>152</v>
      </c>
    </row>
    <row r="36" spans="2:6" x14ac:dyDescent="0.35">
      <c r="B36" s="5">
        <f t="shared" si="5"/>
        <v>90000</v>
      </c>
      <c r="C36" s="25">
        <f t="shared" si="6"/>
        <v>4.9000000000000007E-3</v>
      </c>
      <c r="D36" s="5">
        <f t="shared" si="7"/>
        <v>441.00000000000006</v>
      </c>
    </row>
    <row r="37" spans="2:6" x14ac:dyDescent="0.35">
      <c r="B37" s="5">
        <f t="shared" si="5"/>
        <v>100000</v>
      </c>
      <c r="C37" s="25">
        <f t="shared" si="6"/>
        <v>1E-4</v>
      </c>
      <c r="D37" s="5">
        <f t="shared" si="7"/>
        <v>10</v>
      </c>
    </row>
    <row r="38" spans="2:6" x14ac:dyDescent="0.35">
      <c r="B38" s="5"/>
      <c r="C38" s="37" t="s">
        <v>66</v>
      </c>
      <c r="D38" s="34">
        <f>SUM(D30:D37)</f>
        <v>8200</v>
      </c>
    </row>
    <row r="39" spans="2:6" x14ac:dyDescent="0.35">
      <c r="C39" s="75" t="s">
        <v>77</v>
      </c>
      <c r="D39" s="75"/>
    </row>
    <row r="42" spans="2:6" x14ac:dyDescent="0.35">
      <c r="B42" t="s">
        <v>73</v>
      </c>
      <c r="C42" t="s">
        <v>75</v>
      </c>
      <c r="D42" t="s">
        <v>78</v>
      </c>
      <c r="F42" t="s">
        <v>79</v>
      </c>
    </row>
    <row r="43" spans="2:6" x14ac:dyDescent="0.35">
      <c r="B43" s="5">
        <f>B30</f>
        <v>0</v>
      </c>
      <c r="C43" s="4">
        <f>C30</f>
        <v>0.83789999999999998</v>
      </c>
      <c r="D43" s="4">
        <f>C43</f>
        <v>0.83789999999999998</v>
      </c>
      <c r="F43" t="s">
        <v>80</v>
      </c>
    </row>
    <row r="44" spans="2:6" x14ac:dyDescent="0.35">
      <c r="B44" s="5">
        <f t="shared" ref="B44:C44" si="8">B31</f>
        <v>10000</v>
      </c>
      <c r="C44" s="4">
        <f t="shared" si="8"/>
        <v>1.7100000000000001E-2</v>
      </c>
      <c r="D44" s="4">
        <f>D43+C44</f>
        <v>0.85499999999999998</v>
      </c>
      <c r="F44" s="38">
        <v>0.99</v>
      </c>
    </row>
    <row r="45" spans="2:6" x14ac:dyDescent="0.35">
      <c r="B45" s="5">
        <f t="shared" ref="B45:C45" si="9">B32</f>
        <v>20000</v>
      </c>
      <c r="C45" s="4">
        <f t="shared" si="9"/>
        <v>4.41E-2</v>
      </c>
      <c r="D45" s="4">
        <f t="shared" ref="D45:D50" si="10">D44+C45</f>
        <v>0.89910000000000001</v>
      </c>
    </row>
    <row r="46" spans="2:6" x14ac:dyDescent="0.35">
      <c r="B46" s="39">
        <f t="shared" ref="B46:C46" si="11">B33</f>
        <v>70000</v>
      </c>
      <c r="C46" s="40">
        <f t="shared" si="11"/>
        <v>9.3100000000000002E-2</v>
      </c>
      <c r="D46" s="40">
        <f t="shared" si="10"/>
        <v>0.99219999999999997</v>
      </c>
      <c r="F46" t="s">
        <v>81</v>
      </c>
    </row>
    <row r="47" spans="2:6" x14ac:dyDescent="0.35">
      <c r="B47" s="5">
        <f t="shared" ref="B47:C47" si="12">B34</f>
        <v>30000</v>
      </c>
      <c r="C47" s="4">
        <f t="shared" si="12"/>
        <v>9.0000000000000008E-4</v>
      </c>
      <c r="D47" s="4">
        <f t="shared" si="10"/>
        <v>0.99309999999999998</v>
      </c>
      <c r="F47" s="5">
        <f>B46</f>
        <v>70000</v>
      </c>
    </row>
    <row r="48" spans="2:6" x14ac:dyDescent="0.35">
      <c r="B48" s="5">
        <f t="shared" ref="B48:C48" si="13">B35</f>
        <v>80000</v>
      </c>
      <c r="C48" s="4">
        <f t="shared" si="13"/>
        <v>1.9E-3</v>
      </c>
      <c r="D48" s="4">
        <f t="shared" si="10"/>
        <v>0.995</v>
      </c>
    </row>
    <row r="49" spans="2:6" x14ac:dyDescent="0.35">
      <c r="B49" s="5">
        <f t="shared" ref="B49:C49" si="14">B36</f>
        <v>90000</v>
      </c>
      <c r="C49" s="4">
        <f t="shared" si="14"/>
        <v>4.9000000000000007E-3</v>
      </c>
      <c r="D49" s="4">
        <f t="shared" si="10"/>
        <v>0.99990000000000001</v>
      </c>
      <c r="F49" t="s">
        <v>77</v>
      </c>
    </row>
    <row r="50" spans="2:6" x14ac:dyDescent="0.35">
      <c r="B50" s="5">
        <f t="shared" ref="B50:C50" si="15">B37</f>
        <v>100000</v>
      </c>
      <c r="C50" s="4">
        <f t="shared" si="15"/>
        <v>1E-4</v>
      </c>
      <c r="D50" s="4">
        <f t="shared" si="10"/>
        <v>1</v>
      </c>
      <c r="F50" s="5">
        <f>D38</f>
        <v>8200</v>
      </c>
    </row>
    <row r="51" spans="2:6" x14ac:dyDescent="0.35">
      <c r="B51" s="5"/>
      <c r="C51" s="25"/>
    </row>
    <row r="52" spans="2:6" x14ac:dyDescent="0.35">
      <c r="F52" t="s">
        <v>82</v>
      </c>
    </row>
    <row r="53" spans="2:6" x14ac:dyDescent="0.35">
      <c r="F53" s="5">
        <f>F47-F50</f>
        <v>61800</v>
      </c>
    </row>
  </sheetData>
  <mergeCells count="3">
    <mergeCell ref="A6:E6"/>
    <mergeCell ref="A17:E17"/>
    <mergeCell ref="C39:D39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90E6-FE88-4141-9E5F-1245CBB8AB19}">
  <dimension ref="A1:F5"/>
  <sheetViews>
    <sheetView zoomScaleNormal="100" workbookViewId="0">
      <selection activeCell="I22" sqref="I22"/>
    </sheetView>
  </sheetViews>
  <sheetFormatPr defaultColWidth="10.6640625" defaultRowHeight="15.5" x14ac:dyDescent="0.35"/>
  <cols>
    <col min="1" max="1" width="16" bestFit="1" customWidth="1"/>
    <col min="2" max="2" width="13.1640625" bestFit="1" customWidth="1"/>
    <col min="4" max="4" width="11.5" bestFit="1" customWidth="1"/>
    <col min="6" max="6" width="15" bestFit="1" customWidth="1"/>
    <col min="7" max="8" width="12" bestFit="1" customWidth="1"/>
  </cols>
  <sheetData>
    <row r="1" spans="1:6" x14ac:dyDescent="0.35">
      <c r="A1" s="8" t="s">
        <v>8</v>
      </c>
    </row>
    <row r="2" spans="1:6" x14ac:dyDescent="0.35">
      <c r="A2" s="10" t="s">
        <v>9</v>
      </c>
      <c r="B2" s="10" t="s">
        <v>10</v>
      </c>
      <c r="E2" s="12" t="s">
        <v>11</v>
      </c>
      <c r="F2" s="6" t="s">
        <v>10</v>
      </c>
    </row>
    <row r="3" spans="1:6" x14ac:dyDescent="0.35">
      <c r="A3" s="10">
        <v>0</v>
      </c>
      <c r="B3" s="11">
        <v>0.7</v>
      </c>
      <c r="E3" s="13">
        <v>500</v>
      </c>
      <c r="F3" s="14">
        <v>0.6</v>
      </c>
    </row>
    <row r="4" spans="1:6" x14ac:dyDescent="0.35">
      <c r="A4" s="10">
        <v>1</v>
      </c>
      <c r="B4" s="11">
        <v>0.2</v>
      </c>
      <c r="E4" s="13">
        <v>10000</v>
      </c>
      <c r="F4" s="14">
        <v>0.3</v>
      </c>
    </row>
    <row r="5" spans="1:6" x14ac:dyDescent="0.35">
      <c r="A5" s="10">
        <v>2</v>
      </c>
      <c r="B5" s="11">
        <v>0.1</v>
      </c>
      <c r="E5" s="13">
        <v>50000</v>
      </c>
      <c r="F5" s="14">
        <v>0.1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1056-3D26-B740-9A11-48E82722678C}">
  <dimension ref="A2:F37"/>
  <sheetViews>
    <sheetView workbookViewId="0">
      <selection activeCell="A23" sqref="A23"/>
    </sheetView>
  </sheetViews>
  <sheetFormatPr defaultColWidth="10.6640625" defaultRowHeight="15.5" x14ac:dyDescent="0.35"/>
  <cols>
    <col min="1" max="1" width="29" bestFit="1" customWidth="1"/>
    <col min="2" max="2" width="12.83203125" bestFit="1" customWidth="1"/>
  </cols>
  <sheetData>
    <row r="2" spans="1:6" x14ac:dyDescent="0.35">
      <c r="A2" s="20" t="s">
        <v>32</v>
      </c>
      <c r="B2" s="20" t="s">
        <v>33</v>
      </c>
      <c r="C2" s="20" t="s">
        <v>24</v>
      </c>
      <c r="D2" s="20" t="s">
        <v>26</v>
      </c>
      <c r="E2" s="20" t="s">
        <v>27</v>
      </c>
      <c r="F2" s="20" t="s">
        <v>28</v>
      </c>
    </row>
    <row r="3" spans="1:6" x14ac:dyDescent="0.35">
      <c r="A3" s="8"/>
      <c r="B3" s="9"/>
      <c r="C3" s="21"/>
      <c r="D3" s="21"/>
      <c r="E3" s="21"/>
      <c r="F3" s="21"/>
    </row>
    <row r="4" spans="1:6" x14ac:dyDescent="0.35">
      <c r="C4" s="9"/>
      <c r="D4" s="9"/>
      <c r="E4" s="9"/>
      <c r="F4" s="9"/>
    </row>
    <row r="5" spans="1:6" x14ac:dyDescent="0.35">
      <c r="A5" s="8"/>
      <c r="B5" s="9"/>
      <c r="C5" s="21"/>
      <c r="D5" s="21"/>
      <c r="E5" s="21"/>
      <c r="F5" s="21"/>
    </row>
    <row r="6" spans="1:6" x14ac:dyDescent="0.35">
      <c r="B6" s="9"/>
      <c r="C6" s="9"/>
      <c r="D6" s="9"/>
      <c r="E6" s="9"/>
      <c r="F6" s="9"/>
    </row>
    <row r="7" spans="1:6" x14ac:dyDescent="0.35">
      <c r="A7" s="8"/>
      <c r="B7" s="9"/>
      <c r="C7" s="21"/>
      <c r="D7" s="21"/>
      <c r="E7" s="21"/>
      <c r="F7" s="21"/>
    </row>
    <row r="8" spans="1:6" x14ac:dyDescent="0.35">
      <c r="B8" s="9"/>
      <c r="C8" s="9"/>
      <c r="D8" s="9"/>
      <c r="E8" s="9"/>
      <c r="F8" s="9"/>
    </row>
    <row r="9" spans="1:6" x14ac:dyDescent="0.35">
      <c r="A9" s="8"/>
      <c r="B9" s="9"/>
      <c r="C9" s="21"/>
      <c r="D9" s="21"/>
      <c r="E9" s="21"/>
      <c r="F9" s="21"/>
    </row>
    <row r="10" spans="1:6" x14ac:dyDescent="0.35">
      <c r="B10" s="9"/>
      <c r="C10" s="9"/>
      <c r="D10" s="9"/>
      <c r="E10" s="9"/>
      <c r="F10" s="9"/>
    </row>
    <row r="11" spans="1:6" x14ac:dyDescent="0.35">
      <c r="B11" s="9"/>
      <c r="C11" s="9"/>
      <c r="D11" s="9"/>
      <c r="E11" s="9"/>
      <c r="F11" s="9"/>
    </row>
    <row r="12" spans="1:6" x14ac:dyDescent="0.35">
      <c r="A12" s="8"/>
      <c r="B12" s="22"/>
      <c r="C12" s="22"/>
      <c r="D12" s="22"/>
      <c r="E12" s="22"/>
      <c r="F12" s="22"/>
    </row>
    <row r="23" spans="1:6" x14ac:dyDescent="0.35">
      <c r="A23" t="s">
        <v>38</v>
      </c>
    </row>
    <row r="24" spans="1:6" x14ac:dyDescent="0.35">
      <c r="A24" t="s">
        <v>34</v>
      </c>
    </row>
    <row r="25" spans="1:6" x14ac:dyDescent="0.35">
      <c r="A25" t="s">
        <v>35</v>
      </c>
    </row>
    <row r="26" spans="1:6" x14ac:dyDescent="0.35">
      <c r="A26" t="s">
        <v>36</v>
      </c>
    </row>
    <row r="27" spans="1:6" x14ac:dyDescent="0.35">
      <c r="A27" t="s">
        <v>37</v>
      </c>
    </row>
    <row r="28" spans="1:6" x14ac:dyDescent="0.35">
      <c r="A28" t="s">
        <v>39</v>
      </c>
    </row>
    <row r="31" spans="1:6" x14ac:dyDescent="0.35">
      <c r="B31" t="s">
        <v>40</v>
      </c>
      <c r="C31" t="s">
        <v>41</v>
      </c>
      <c r="D31" t="s">
        <v>42</v>
      </c>
      <c r="E31" t="s">
        <v>43</v>
      </c>
      <c r="F31" t="s">
        <v>44</v>
      </c>
    </row>
    <row r="32" spans="1:6" x14ac:dyDescent="0.35">
      <c r="A32" t="s">
        <v>45</v>
      </c>
      <c r="B32" s="9"/>
      <c r="D32" s="9"/>
      <c r="E32" s="9"/>
      <c r="F32" s="9"/>
    </row>
    <row r="33" spans="1:6" x14ac:dyDescent="0.35">
      <c r="A33" t="s">
        <v>46</v>
      </c>
      <c r="B33" s="9"/>
      <c r="D33" s="9"/>
      <c r="E33" s="9"/>
      <c r="F33" s="9"/>
    </row>
    <row r="34" spans="1:6" x14ac:dyDescent="0.35">
      <c r="A34" t="s">
        <v>47</v>
      </c>
      <c r="B34" s="9"/>
      <c r="D34" s="9"/>
      <c r="E34" s="9"/>
      <c r="F34" s="9"/>
    </row>
    <row r="35" spans="1:6" x14ac:dyDescent="0.35">
      <c r="A35" t="s">
        <v>48</v>
      </c>
    </row>
    <row r="36" spans="1:6" x14ac:dyDescent="0.35">
      <c r="A36" t="s">
        <v>12</v>
      </c>
    </row>
    <row r="37" spans="1:6" x14ac:dyDescent="0.35">
      <c r="A37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Risco e Volatilidade</vt:lpstr>
      <vt:lpstr>Correlação</vt:lpstr>
      <vt:lpstr>Markowitz</vt:lpstr>
      <vt:lpstr>Sheet1</vt:lpstr>
      <vt:lpstr>Sheet2</vt:lpstr>
      <vt:lpstr>Risco Crédito</vt:lpstr>
      <vt:lpstr>Risco Operacional</vt:lpstr>
      <vt:lpstr>Fluxos de Caixa 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Guasti Lima</dc:creator>
  <cp:lastModifiedBy>Luis Alfredo Urso</cp:lastModifiedBy>
  <dcterms:created xsi:type="dcterms:W3CDTF">2022-04-07T15:52:36Z</dcterms:created>
  <dcterms:modified xsi:type="dcterms:W3CDTF">2022-12-07T12:41:09Z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8e6d4f-0321-454b-ba29-57f116291c09_Enabled">
    <vt:lpwstr>true</vt:lpwstr>
  </property>
  <property fmtid="{D5CDD505-2E9C-101B-9397-08002B2CF9AE}" pid="3" name="MSIP_Label_368e6d4f-0321-454b-ba29-57f116291c09_SetDate">
    <vt:lpwstr>2022-11-21T19:13:43Z</vt:lpwstr>
  </property>
  <property fmtid="{D5CDD505-2E9C-101B-9397-08002B2CF9AE}" pid="4" name="MSIP_Label_368e6d4f-0321-454b-ba29-57f116291c09_Method">
    <vt:lpwstr>Privileged</vt:lpwstr>
  </property>
  <property fmtid="{D5CDD505-2E9C-101B-9397-08002B2CF9AE}" pid="5" name="MSIP_Label_368e6d4f-0321-454b-ba29-57f116291c09_Name">
    <vt:lpwstr>Other</vt:lpwstr>
  </property>
  <property fmtid="{D5CDD505-2E9C-101B-9397-08002B2CF9AE}" pid="6" name="MSIP_Label_368e6d4f-0321-454b-ba29-57f116291c09_SiteId">
    <vt:lpwstr>18a59a81-eea8-4c30-948a-d8824cdc2580</vt:lpwstr>
  </property>
  <property fmtid="{D5CDD505-2E9C-101B-9397-08002B2CF9AE}" pid="7" name="MSIP_Label_368e6d4f-0321-454b-ba29-57f116291c09_ActionId">
    <vt:lpwstr>60630837-62a5-49eb-bb11-7c7213a47170</vt:lpwstr>
  </property>
  <property fmtid="{D5CDD505-2E9C-101B-9397-08002B2CF9AE}" pid="8" name="MSIP_Label_368e6d4f-0321-454b-ba29-57f116291c09_ContentBits">
    <vt:lpwstr>0</vt:lpwstr>
  </property>
</Properties>
</file>