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C:\Users\alfon\Desktop\MYS2_Proyecto_G8\Fase 3\Resultados\"/>
    </mc:Choice>
  </mc:AlternateContent>
  <xr:revisionPtr revIDLastSave="0" documentId="13_ncr:1_{94B3DA36-23D5-4119-85BD-731964E6457D}" xr6:coauthVersionLast="46" xr6:coauthVersionMax="46" xr10:uidLastSave="{00000000-0000-0000-0000-000000000000}"/>
  <bookViews>
    <workbookView xWindow="-120" yWindow="-120" windowWidth="29040" windowHeight="16440" firstSheet="1" activeTab="7" xr2:uid="{00000000-000D-0000-FFFF-FFFF00000000}"/>
  </bookViews>
  <sheets>
    <sheet name="Sheet" sheetId="1" state="hidden" r:id="rId1"/>
    <sheet name="Hoja1" sheetId="2" r:id="rId2"/>
    <sheet name="Lumber1" sheetId="4" r:id="rId3"/>
    <sheet name="Lumber2" sheetId="5" r:id="rId4"/>
    <sheet name="Paint1" sheetId="6" r:id="rId5"/>
    <sheet name="Screws1" sheetId="7" r:id="rId6"/>
    <sheet name="Brackets1" sheetId="8" r:id="rId7"/>
    <sheet name="Resumen" sheetId="9" r:id="rId8"/>
  </sheets>
  <definedNames>
    <definedName name="_xlnm._FilterDatabase" localSheetId="0" hidden="1">Sheet!$B$1:$D$18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9" l="1"/>
  <c r="H5" i="9"/>
  <c r="H6" i="9"/>
  <c r="H7" i="9"/>
  <c r="H8" i="9"/>
  <c r="H9" i="9"/>
  <c r="H10" i="9"/>
  <c r="H11" i="9"/>
  <c r="H3" i="9"/>
  <c r="E11" i="9"/>
  <c r="E10" i="9"/>
  <c r="E9" i="9"/>
  <c r="E8" i="9"/>
  <c r="E7" i="9"/>
  <c r="E6" i="9"/>
  <c r="E5" i="9"/>
  <c r="E4" i="9"/>
  <c r="E3" i="9"/>
  <c r="G11" i="9"/>
  <c r="G10" i="9"/>
  <c r="G9" i="9"/>
  <c r="G8" i="9"/>
  <c r="G7" i="9"/>
  <c r="G6" i="9"/>
  <c r="G5" i="9"/>
  <c r="G4" i="9"/>
  <c r="G3" i="9"/>
  <c r="L8" i="8"/>
  <c r="L9" i="8"/>
  <c r="N10" i="8"/>
  <c r="O4" i="8"/>
  <c r="L5" i="8"/>
  <c r="N6" i="8"/>
  <c r="O7" i="8"/>
  <c r="N11" i="8"/>
  <c r="N12" i="8"/>
  <c r="N13" i="8"/>
  <c r="K14" i="8"/>
  <c r="L2" i="8"/>
  <c r="N14" i="8"/>
  <c r="M14" i="8"/>
  <c r="M13" i="8"/>
  <c r="M12" i="8"/>
  <c r="M11" i="8"/>
  <c r="M10" i="8"/>
  <c r="M9" i="8"/>
  <c r="M8" i="8"/>
  <c r="M7" i="8"/>
  <c r="M6" i="8"/>
  <c r="M5" i="8"/>
  <c r="M4" i="8"/>
  <c r="M3" i="8"/>
  <c r="O2" i="8"/>
  <c r="N2" i="8"/>
  <c r="M2" i="8"/>
  <c r="K3" i="7"/>
  <c r="K4" i="7"/>
  <c r="K5" i="7"/>
  <c r="K6" i="7"/>
  <c r="K7" i="7"/>
  <c r="K8" i="7"/>
  <c r="K9" i="7"/>
  <c r="K10" i="7"/>
  <c r="K11" i="7"/>
  <c r="K12" i="7"/>
  <c r="K13" i="7"/>
  <c r="K14" i="7"/>
  <c r="K2" i="7"/>
  <c r="K3" i="6"/>
  <c r="K4" i="6"/>
  <c r="K5" i="6"/>
  <c r="K6" i="6"/>
  <c r="K7" i="6"/>
  <c r="K8" i="6"/>
  <c r="K9" i="6"/>
  <c r="K10" i="6"/>
  <c r="K11" i="6"/>
  <c r="K12" i="6"/>
  <c r="K13" i="6"/>
  <c r="K14" i="6"/>
  <c r="K2" i="6"/>
  <c r="M17" i="7"/>
  <c r="M18" i="7"/>
  <c r="M19" i="7"/>
  <c r="M20" i="7"/>
  <c r="M21" i="7"/>
  <c r="M22" i="7"/>
  <c r="M23" i="7"/>
  <c r="M24" i="7"/>
  <c r="M25" i="7"/>
  <c r="M26" i="7"/>
  <c r="M27" i="7"/>
  <c r="M28" i="7"/>
  <c r="M16" i="7"/>
  <c r="N4" i="8" l="1"/>
  <c r="K4" i="8"/>
  <c r="L12" i="8"/>
  <c r="L14" i="8"/>
  <c r="O14" i="8"/>
  <c r="L4" i="8"/>
  <c r="K5" i="8"/>
  <c r="O10" i="8"/>
  <c r="O12" i="8"/>
  <c r="N5" i="8"/>
  <c r="O5" i="8"/>
  <c r="K12" i="8"/>
  <c r="K11" i="8"/>
  <c r="L11" i="8"/>
  <c r="K10" i="8"/>
  <c r="O11" i="8"/>
  <c r="L10" i="8"/>
  <c r="L6" i="8"/>
  <c r="K7" i="8"/>
  <c r="K8" i="8"/>
  <c r="O6" i="8"/>
  <c r="K9" i="8"/>
  <c r="L7" i="8"/>
  <c r="N9" i="8"/>
  <c r="K6" i="8"/>
  <c r="N8" i="8"/>
  <c r="O8" i="8"/>
  <c r="O9" i="8"/>
  <c r="O13" i="8"/>
  <c r="N7" i="8"/>
  <c r="K13" i="8"/>
  <c r="L13" i="8"/>
  <c r="N3" i="8"/>
  <c r="O3" i="8"/>
  <c r="L3" i="8"/>
  <c r="K3" i="8"/>
  <c r="K2" i="8"/>
  <c r="P4" i="8"/>
  <c r="P2" i="8"/>
  <c r="C3" i="8" s="1"/>
  <c r="O28" i="7"/>
  <c r="N28" i="7"/>
  <c r="L28" i="7"/>
  <c r="K28" i="7"/>
  <c r="O27" i="7"/>
  <c r="N27" i="7"/>
  <c r="L27" i="7"/>
  <c r="K27" i="7"/>
  <c r="O26" i="7"/>
  <c r="N26" i="7"/>
  <c r="L26" i="7"/>
  <c r="K26" i="7"/>
  <c r="O25" i="7"/>
  <c r="N25" i="7"/>
  <c r="L25" i="7"/>
  <c r="K25" i="7"/>
  <c r="O24" i="7"/>
  <c r="N24" i="7"/>
  <c r="L24" i="7"/>
  <c r="K24" i="7"/>
  <c r="O23" i="7"/>
  <c r="N23" i="7"/>
  <c r="L23" i="7"/>
  <c r="K23" i="7"/>
  <c r="O22" i="7"/>
  <c r="N22" i="7"/>
  <c r="L22" i="7"/>
  <c r="K22" i="7"/>
  <c r="O21" i="7"/>
  <c r="N21" i="7"/>
  <c r="L21" i="7"/>
  <c r="P21" i="7" s="1"/>
  <c r="K21" i="7"/>
  <c r="O20" i="7"/>
  <c r="N20" i="7"/>
  <c r="L20" i="7"/>
  <c r="K20" i="7"/>
  <c r="O19" i="7"/>
  <c r="N19" i="7"/>
  <c r="L19" i="7"/>
  <c r="K19" i="7"/>
  <c r="O18" i="7"/>
  <c r="N18" i="7"/>
  <c r="L18" i="7"/>
  <c r="K18" i="7"/>
  <c r="O17" i="7"/>
  <c r="N17" i="7"/>
  <c r="L17" i="7"/>
  <c r="P17" i="7" s="1"/>
  <c r="K17" i="7"/>
  <c r="O16" i="7"/>
  <c r="N16" i="7"/>
  <c r="L16" i="7"/>
  <c r="K16" i="7"/>
  <c r="O14" i="7"/>
  <c r="N14" i="7"/>
  <c r="P14" i="7" s="1"/>
  <c r="M14" i="7"/>
  <c r="L14" i="7"/>
  <c r="O13" i="7"/>
  <c r="N13" i="7"/>
  <c r="M13" i="7"/>
  <c r="L13" i="7"/>
  <c r="O12" i="7"/>
  <c r="N12" i="7"/>
  <c r="M12" i="7"/>
  <c r="L12" i="7"/>
  <c r="O11" i="7"/>
  <c r="N11" i="7"/>
  <c r="M11" i="7"/>
  <c r="L11" i="7"/>
  <c r="P11" i="7" s="1"/>
  <c r="O10" i="7"/>
  <c r="N10" i="7"/>
  <c r="M10" i="7"/>
  <c r="L10" i="7"/>
  <c r="O9" i="7"/>
  <c r="N9" i="7"/>
  <c r="M9" i="7"/>
  <c r="L9" i="7"/>
  <c r="O8" i="7"/>
  <c r="N8" i="7"/>
  <c r="M8" i="7"/>
  <c r="L8" i="7"/>
  <c r="P8" i="7" s="1"/>
  <c r="O7" i="7"/>
  <c r="N7" i="7"/>
  <c r="M7" i="7"/>
  <c r="L7" i="7"/>
  <c r="O6" i="7"/>
  <c r="N6" i="7"/>
  <c r="M6" i="7"/>
  <c r="L6" i="7"/>
  <c r="O5" i="7"/>
  <c r="N5" i="7"/>
  <c r="M5" i="7"/>
  <c r="L5" i="7"/>
  <c r="O4" i="7"/>
  <c r="N4" i="7"/>
  <c r="M4" i="7"/>
  <c r="L4" i="7"/>
  <c r="O3" i="7"/>
  <c r="N3" i="7"/>
  <c r="M3" i="7"/>
  <c r="L3" i="7"/>
  <c r="O2" i="7"/>
  <c r="N2" i="7"/>
  <c r="M2" i="7"/>
  <c r="L2" i="7"/>
  <c r="O20" i="6"/>
  <c r="L24" i="6"/>
  <c r="O28" i="6"/>
  <c r="L19" i="6"/>
  <c r="N21" i="6"/>
  <c r="L25" i="6"/>
  <c r="O27" i="6"/>
  <c r="N9" i="6"/>
  <c r="L10" i="6"/>
  <c r="L4" i="6"/>
  <c r="O5" i="6"/>
  <c r="N6" i="6"/>
  <c r="O8" i="6"/>
  <c r="K25" i="6"/>
  <c r="N12" i="6"/>
  <c r="K27" i="6"/>
  <c r="K28" i="6"/>
  <c r="N4" i="6"/>
  <c r="O6" i="6"/>
  <c r="L7" i="6"/>
  <c r="O12" i="6"/>
  <c r="L27" i="6"/>
  <c r="O26" i="6"/>
  <c r="N26" i="6"/>
  <c r="L26" i="6"/>
  <c r="O25" i="6"/>
  <c r="N25" i="6"/>
  <c r="L23" i="6"/>
  <c r="O22" i="6"/>
  <c r="K20" i="6"/>
  <c r="O18" i="6"/>
  <c r="N18" i="6"/>
  <c r="L18" i="6"/>
  <c r="P18" i="6" s="1"/>
  <c r="K18" i="6"/>
  <c r="O16" i="6"/>
  <c r="N16" i="6"/>
  <c r="L16" i="6"/>
  <c r="K16" i="6"/>
  <c r="O14" i="6"/>
  <c r="N14" i="6"/>
  <c r="M14" i="6"/>
  <c r="M13" i="6"/>
  <c r="M12" i="6"/>
  <c r="M11" i="6"/>
  <c r="M10" i="6"/>
  <c r="M9" i="6"/>
  <c r="M8" i="6"/>
  <c r="M7" i="6"/>
  <c r="M6" i="6"/>
  <c r="L6" i="6"/>
  <c r="M5" i="6"/>
  <c r="O4" i="6"/>
  <c r="M4" i="6"/>
  <c r="M3" i="6"/>
  <c r="O2" i="6"/>
  <c r="N2" i="6"/>
  <c r="M2" i="6"/>
  <c r="L2" i="6"/>
  <c r="O17" i="5"/>
  <c r="O18" i="5"/>
  <c r="O19" i="5"/>
  <c r="O20" i="5"/>
  <c r="O21" i="5"/>
  <c r="O22" i="5"/>
  <c r="O23" i="5"/>
  <c r="O24" i="5"/>
  <c r="O25" i="5"/>
  <c r="O26" i="5"/>
  <c r="O27" i="5"/>
  <c r="O28" i="5"/>
  <c r="N17" i="5"/>
  <c r="N18" i="5"/>
  <c r="N19" i="5"/>
  <c r="N20" i="5"/>
  <c r="N21" i="5"/>
  <c r="N22" i="5"/>
  <c r="N23" i="5"/>
  <c r="N24" i="5"/>
  <c r="N25" i="5"/>
  <c r="N26" i="5"/>
  <c r="N27" i="5"/>
  <c r="N28" i="5"/>
  <c r="L17" i="5"/>
  <c r="L18" i="5"/>
  <c r="L19" i="5"/>
  <c r="L20" i="5"/>
  <c r="L21" i="5"/>
  <c r="L22" i="5"/>
  <c r="L23" i="5"/>
  <c r="L24" i="5"/>
  <c r="L25" i="5"/>
  <c r="L26" i="5"/>
  <c r="L27" i="5"/>
  <c r="L28" i="5"/>
  <c r="O16" i="5"/>
  <c r="N16" i="5"/>
  <c r="L16" i="5"/>
  <c r="L3" i="5"/>
  <c r="L4" i="5"/>
  <c r="L5" i="5"/>
  <c r="L6" i="5"/>
  <c r="L7" i="5"/>
  <c r="L8" i="5"/>
  <c r="L9" i="5"/>
  <c r="L10" i="5"/>
  <c r="L11" i="5"/>
  <c r="L12" i="5"/>
  <c r="L13" i="5"/>
  <c r="L14" i="5"/>
  <c r="O3" i="5"/>
  <c r="O4" i="5"/>
  <c r="O5" i="5"/>
  <c r="O6" i="5"/>
  <c r="O7" i="5"/>
  <c r="O8" i="5"/>
  <c r="O9" i="5"/>
  <c r="O10" i="5"/>
  <c r="O11" i="5"/>
  <c r="O12" i="5"/>
  <c r="O13" i="5"/>
  <c r="O14" i="5"/>
  <c r="N3" i="5"/>
  <c r="N4" i="5"/>
  <c r="N5" i="5"/>
  <c r="N6" i="5"/>
  <c r="N7" i="5"/>
  <c r="N8" i="5"/>
  <c r="N9" i="5"/>
  <c r="N10" i="5"/>
  <c r="N11" i="5"/>
  <c r="N12" i="5"/>
  <c r="N13" i="5"/>
  <c r="N14" i="5"/>
  <c r="N2" i="5"/>
  <c r="O2" i="5"/>
  <c r="L2" i="5"/>
  <c r="K4" i="5"/>
  <c r="K13" i="5"/>
  <c r="K24" i="5"/>
  <c r="K28" i="5"/>
  <c r="K27" i="5"/>
  <c r="K26" i="5"/>
  <c r="K22" i="5"/>
  <c r="K21" i="5"/>
  <c r="K20" i="5"/>
  <c r="K16" i="5"/>
  <c r="M14" i="5"/>
  <c r="M13" i="5"/>
  <c r="M12" i="5"/>
  <c r="M11" i="5"/>
  <c r="M10" i="5"/>
  <c r="M9" i="5"/>
  <c r="M8" i="5"/>
  <c r="M7" i="5"/>
  <c r="M6" i="5"/>
  <c r="M5" i="5"/>
  <c r="M4" i="5"/>
  <c r="M3" i="5"/>
  <c r="M2" i="5"/>
  <c r="K2" i="5"/>
  <c r="K22" i="4"/>
  <c r="L24" i="4"/>
  <c r="O18" i="4"/>
  <c r="L20" i="4"/>
  <c r="L21" i="4"/>
  <c r="O22" i="4"/>
  <c r="N25" i="4"/>
  <c r="O26" i="4"/>
  <c r="K28" i="4"/>
  <c r="O16" i="4"/>
  <c r="O28" i="4"/>
  <c r="N28" i="4"/>
  <c r="O27" i="4"/>
  <c r="N27" i="4"/>
  <c r="L27" i="4"/>
  <c r="K27" i="4"/>
  <c r="K26" i="4"/>
  <c r="L22" i="4"/>
  <c r="N21" i="4"/>
  <c r="O20" i="4"/>
  <c r="N20" i="4"/>
  <c r="O19" i="4"/>
  <c r="N19" i="4"/>
  <c r="L19" i="4"/>
  <c r="K19" i="4"/>
  <c r="N18" i="4"/>
  <c r="L18" i="4"/>
  <c r="K18" i="4"/>
  <c r="L16" i="4"/>
  <c r="K16" i="4"/>
  <c r="O7" i="4"/>
  <c r="L8" i="4"/>
  <c r="O9" i="4"/>
  <c r="O10" i="4"/>
  <c r="O5" i="4"/>
  <c r="O6" i="4"/>
  <c r="O11" i="4"/>
  <c r="L12" i="4"/>
  <c r="O13" i="4"/>
  <c r="L14" i="4"/>
  <c r="L3" i="4"/>
  <c r="M13" i="4"/>
  <c r="M14" i="4"/>
  <c r="M12" i="4"/>
  <c r="M11" i="4"/>
  <c r="M10" i="4"/>
  <c r="M9" i="4"/>
  <c r="M8" i="4"/>
  <c r="M7" i="4"/>
  <c r="M6" i="4"/>
  <c r="M5" i="4"/>
  <c r="M4" i="4"/>
  <c r="M3" i="4"/>
  <c r="M2" i="4"/>
  <c r="O2" i="4"/>
  <c r="M12" i="2"/>
  <c r="D12" i="2"/>
  <c r="O12" i="2" s="1"/>
  <c r="M11" i="2"/>
  <c r="D11" i="2"/>
  <c r="O11" i="2" s="1"/>
  <c r="M10" i="2"/>
  <c r="D10" i="2"/>
  <c r="O10" i="2" s="1"/>
  <c r="M9" i="2"/>
  <c r="D9" i="2"/>
  <c r="O9" i="2" s="1"/>
  <c r="M8" i="2"/>
  <c r="D8" i="2"/>
  <c r="O8" i="2" s="1"/>
  <c r="M7" i="2"/>
  <c r="D7" i="2"/>
  <c r="O7" i="2" s="1"/>
  <c r="M6" i="2"/>
  <c r="D6" i="2"/>
  <c r="O6" i="2" s="1"/>
  <c r="M5" i="2"/>
  <c r="D5" i="2"/>
  <c r="O5" i="2" s="1"/>
  <c r="M4" i="2"/>
  <c r="D4" i="2"/>
  <c r="O4" i="2" s="1"/>
  <c r="M3" i="2"/>
  <c r="D3" i="2"/>
  <c r="O3" i="2" s="1"/>
  <c r="M2" i="2"/>
  <c r="D2" i="2"/>
  <c r="O2" i="2" s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2" i="1"/>
  <c r="P12" i="8" l="1"/>
  <c r="P14" i="8"/>
  <c r="P7" i="8"/>
  <c r="P10" i="8"/>
  <c r="P11" i="8"/>
  <c r="P5" i="8"/>
  <c r="P9" i="8"/>
  <c r="P8" i="8"/>
  <c r="P6" i="8"/>
  <c r="P13" i="8"/>
  <c r="P3" i="8"/>
  <c r="C4" i="8" s="1"/>
  <c r="C5" i="8" s="1"/>
  <c r="P25" i="7"/>
  <c r="P7" i="7"/>
  <c r="P5" i="7"/>
  <c r="P4" i="7"/>
  <c r="P3" i="7"/>
  <c r="P2" i="7"/>
  <c r="C3" i="7" s="1"/>
  <c r="P16" i="7"/>
  <c r="C17" i="7" s="1"/>
  <c r="C18" i="7" s="1"/>
  <c r="P18" i="7"/>
  <c r="P20" i="7"/>
  <c r="P22" i="7"/>
  <c r="P24" i="7"/>
  <c r="P26" i="7"/>
  <c r="P28" i="7"/>
  <c r="P19" i="7"/>
  <c r="P23" i="7"/>
  <c r="P27" i="7"/>
  <c r="P10" i="7"/>
  <c r="P13" i="7"/>
  <c r="P12" i="7"/>
  <c r="P6" i="7"/>
  <c r="P9" i="7"/>
  <c r="O23" i="6"/>
  <c r="P23" i="6" s="1"/>
  <c r="L20" i="6"/>
  <c r="O24" i="6"/>
  <c r="P24" i="6" s="1"/>
  <c r="N28" i="6"/>
  <c r="N23" i="6"/>
  <c r="L28" i="6"/>
  <c r="P28" i="6" s="1"/>
  <c r="N20" i="6"/>
  <c r="N24" i="6"/>
  <c r="O21" i="6"/>
  <c r="O19" i="6"/>
  <c r="L22" i="6"/>
  <c r="N27" i="6"/>
  <c r="P27" i="6" s="1"/>
  <c r="N19" i="6"/>
  <c r="N22" i="6"/>
  <c r="L21" i="6"/>
  <c r="P21" i="6" s="1"/>
  <c r="O17" i="6"/>
  <c r="N17" i="6"/>
  <c r="L17" i="6"/>
  <c r="P26" i="6"/>
  <c r="P25" i="6"/>
  <c r="P16" i="6"/>
  <c r="C17" i="6" s="1"/>
  <c r="O13" i="6"/>
  <c r="O7" i="6"/>
  <c r="L13" i="6"/>
  <c r="K26" i="6"/>
  <c r="N13" i="6"/>
  <c r="L12" i="6"/>
  <c r="P12" i="6" s="1"/>
  <c r="O10" i="6"/>
  <c r="N5" i="6"/>
  <c r="L14" i="6"/>
  <c r="P14" i="6" s="1"/>
  <c r="L5" i="6"/>
  <c r="K19" i="6"/>
  <c r="K21" i="6"/>
  <c r="P4" i="6"/>
  <c r="N7" i="6"/>
  <c r="N10" i="6"/>
  <c r="K23" i="6"/>
  <c r="L11" i="6"/>
  <c r="O9" i="6"/>
  <c r="N11" i="6"/>
  <c r="K22" i="6"/>
  <c r="K24" i="6"/>
  <c r="L9" i="6"/>
  <c r="P6" i="6"/>
  <c r="N8" i="6"/>
  <c r="O11" i="6"/>
  <c r="L8" i="6"/>
  <c r="O3" i="6"/>
  <c r="N3" i="6"/>
  <c r="L3" i="6"/>
  <c r="K17" i="6"/>
  <c r="P2" i="6"/>
  <c r="C3" i="6" s="1"/>
  <c r="P20" i="5"/>
  <c r="P28" i="5"/>
  <c r="P16" i="5"/>
  <c r="C17" i="5" s="1"/>
  <c r="K5" i="5"/>
  <c r="K12" i="5"/>
  <c r="K6" i="5"/>
  <c r="K9" i="5"/>
  <c r="K11" i="5"/>
  <c r="K8" i="5"/>
  <c r="K14" i="5"/>
  <c r="K7" i="5"/>
  <c r="K10" i="5"/>
  <c r="K3" i="5"/>
  <c r="P2" i="5"/>
  <c r="C3" i="5" s="1"/>
  <c r="K19" i="5"/>
  <c r="P19" i="5"/>
  <c r="P22" i="5"/>
  <c r="P27" i="5"/>
  <c r="K18" i="5"/>
  <c r="K25" i="5"/>
  <c r="P21" i="5"/>
  <c r="K23" i="5"/>
  <c r="K17" i="5"/>
  <c r="P27" i="4"/>
  <c r="O23" i="4"/>
  <c r="P19" i="4"/>
  <c r="K21" i="4"/>
  <c r="K20" i="4"/>
  <c r="O21" i="4"/>
  <c r="P21" i="4" s="1"/>
  <c r="N22" i="4"/>
  <c r="P22" i="4" s="1"/>
  <c r="N24" i="4"/>
  <c r="K23" i="4"/>
  <c r="L23" i="4"/>
  <c r="L28" i="4"/>
  <c r="P28" i="4" s="1"/>
  <c r="O25" i="4"/>
  <c r="P18" i="4"/>
  <c r="N23" i="4"/>
  <c r="L26" i="4"/>
  <c r="O24" i="4"/>
  <c r="L25" i="4"/>
  <c r="N26" i="4"/>
  <c r="K25" i="4"/>
  <c r="K24" i="4"/>
  <c r="P20" i="4"/>
  <c r="K17" i="4"/>
  <c r="L17" i="4"/>
  <c r="O17" i="4"/>
  <c r="N17" i="4"/>
  <c r="N16" i="4"/>
  <c r="P16" i="4" s="1"/>
  <c r="C17" i="4" s="1"/>
  <c r="N13" i="4"/>
  <c r="L13" i="4"/>
  <c r="K14" i="4"/>
  <c r="K13" i="4"/>
  <c r="O14" i="4"/>
  <c r="N14" i="4"/>
  <c r="K2" i="4"/>
  <c r="K3" i="4"/>
  <c r="K4" i="4"/>
  <c r="K5" i="4"/>
  <c r="K6" i="4"/>
  <c r="K7" i="4"/>
  <c r="K8" i="4"/>
  <c r="K9" i="4"/>
  <c r="K10" i="4"/>
  <c r="K11" i="4"/>
  <c r="K12" i="4"/>
  <c r="L6" i="4"/>
  <c r="L5" i="4"/>
  <c r="L9" i="4"/>
  <c r="L11" i="4"/>
  <c r="N2" i="4"/>
  <c r="N3" i="4"/>
  <c r="N4" i="4"/>
  <c r="N5" i="4"/>
  <c r="N6" i="4"/>
  <c r="N7" i="4"/>
  <c r="N8" i="4"/>
  <c r="N9" i="4"/>
  <c r="N10" i="4"/>
  <c r="N11" i="4"/>
  <c r="N12" i="4"/>
  <c r="L2" i="4"/>
  <c r="L4" i="4"/>
  <c r="L7" i="4"/>
  <c r="L10" i="4"/>
  <c r="O3" i="4"/>
  <c r="O4" i="4"/>
  <c r="O8" i="4"/>
  <c r="O12" i="4"/>
  <c r="E2" i="2"/>
  <c r="E3" i="2"/>
  <c r="E4" i="2"/>
  <c r="E5" i="2"/>
  <c r="E6" i="2"/>
  <c r="E7" i="2"/>
  <c r="E8" i="2"/>
  <c r="E9" i="2"/>
  <c r="E10" i="2"/>
  <c r="E11" i="2"/>
  <c r="E12" i="2"/>
  <c r="K3" i="2"/>
  <c r="K4" i="2"/>
  <c r="K5" i="2"/>
  <c r="K6" i="2"/>
  <c r="K7" i="2"/>
  <c r="K8" i="2"/>
  <c r="K9" i="2"/>
  <c r="K10" i="2"/>
  <c r="K11" i="2"/>
  <c r="K12" i="2"/>
  <c r="L2" i="2"/>
  <c r="P2" i="2" s="1"/>
  <c r="L3" i="2"/>
  <c r="P3" i="2" s="1"/>
  <c r="L4" i="2"/>
  <c r="P4" i="2" s="1"/>
  <c r="L5" i="2"/>
  <c r="L6" i="2"/>
  <c r="L7" i="2"/>
  <c r="L8" i="2"/>
  <c r="L9" i="2"/>
  <c r="L10" i="2"/>
  <c r="P10" i="2" s="1"/>
  <c r="L11" i="2"/>
  <c r="P11" i="2" s="1"/>
  <c r="L12" i="2"/>
  <c r="P12" i="2" s="1"/>
  <c r="N2" i="2"/>
  <c r="N3" i="2"/>
  <c r="N4" i="2"/>
  <c r="N5" i="2"/>
  <c r="N6" i="2"/>
  <c r="N7" i="2"/>
  <c r="N8" i="2"/>
  <c r="N9" i="2"/>
  <c r="N10" i="2"/>
  <c r="N11" i="2"/>
  <c r="N12" i="2"/>
  <c r="K2" i="2"/>
  <c r="P17" i="6" l="1"/>
  <c r="C18" i="6" s="1"/>
  <c r="C19" i="6" s="1"/>
  <c r="C20" i="6" s="1"/>
  <c r="C6" i="8"/>
  <c r="C7" i="8" s="1"/>
  <c r="C8" i="8" s="1"/>
  <c r="C9" i="8" s="1"/>
  <c r="C10" i="8" s="1"/>
  <c r="C11" i="8" s="1"/>
  <c r="C12" i="8" s="1"/>
  <c r="C13" i="8" s="1"/>
  <c r="C14" i="8" s="1"/>
  <c r="C4" i="7"/>
  <c r="C5" i="7" s="1"/>
  <c r="C6" i="7" s="1"/>
  <c r="C7" i="7" s="1"/>
  <c r="C8" i="7" s="1"/>
  <c r="C9" i="7" s="1"/>
  <c r="C10" i="7" s="1"/>
  <c r="C11" i="7" s="1"/>
  <c r="C12" i="7" s="1"/>
  <c r="C13" i="7" s="1"/>
  <c r="C14" i="7" s="1"/>
  <c r="C19" i="7"/>
  <c r="C20" i="7" s="1"/>
  <c r="C21" i="7" s="1"/>
  <c r="C22" i="7" s="1"/>
  <c r="C23" i="7" s="1"/>
  <c r="C24" i="7" s="1"/>
  <c r="C25" i="7" s="1"/>
  <c r="C26" i="7" s="1"/>
  <c r="C27" i="7" s="1"/>
  <c r="C28" i="7" s="1"/>
  <c r="P20" i="6"/>
  <c r="P19" i="6"/>
  <c r="P22" i="6"/>
  <c r="P13" i="6"/>
  <c r="P7" i="6"/>
  <c r="P10" i="6"/>
  <c r="P5" i="6"/>
  <c r="P9" i="6"/>
  <c r="P8" i="6"/>
  <c r="P11" i="6"/>
  <c r="P3" i="6"/>
  <c r="C4" i="6" s="1"/>
  <c r="C5" i="6" s="1"/>
  <c r="P24" i="5"/>
  <c r="P12" i="5"/>
  <c r="P4" i="5"/>
  <c r="P13" i="5"/>
  <c r="P5" i="5"/>
  <c r="P6" i="5"/>
  <c r="P14" i="5"/>
  <c r="P9" i="5"/>
  <c r="P10" i="5"/>
  <c r="P7" i="5"/>
  <c r="P11" i="5"/>
  <c r="P3" i="5"/>
  <c r="C4" i="5" s="1"/>
  <c r="P8" i="5"/>
  <c r="P23" i="5"/>
  <c r="P26" i="5"/>
  <c r="P18" i="5"/>
  <c r="P25" i="5"/>
  <c r="P17" i="5"/>
  <c r="C18" i="5" s="1"/>
  <c r="P25" i="4"/>
  <c r="P24" i="4"/>
  <c r="P26" i="4"/>
  <c r="P23" i="4"/>
  <c r="P17" i="4"/>
  <c r="C18" i="4" s="1"/>
  <c r="C19" i="4" s="1"/>
  <c r="C20" i="4" s="1"/>
  <c r="C21" i="4" s="1"/>
  <c r="C22" i="4" s="1"/>
  <c r="C23" i="4" s="1"/>
  <c r="P13" i="4"/>
  <c r="P14" i="4"/>
  <c r="P7" i="4"/>
  <c r="P12" i="4"/>
  <c r="P8" i="4"/>
  <c r="P3" i="4"/>
  <c r="P4" i="4"/>
  <c r="P11" i="4"/>
  <c r="P5" i="4"/>
  <c r="P2" i="4"/>
  <c r="C3" i="4" s="1"/>
  <c r="P9" i="4"/>
  <c r="P6" i="4"/>
  <c r="P10" i="4"/>
  <c r="P9" i="2"/>
  <c r="P8" i="2"/>
  <c r="P7" i="2"/>
  <c r="P6" i="2"/>
  <c r="P5" i="2"/>
  <c r="C4" i="4" l="1"/>
  <c r="C5" i="4" s="1"/>
  <c r="C6" i="4" s="1"/>
  <c r="C7" i="4" s="1"/>
  <c r="C8" i="4" s="1"/>
  <c r="C9" i="4" s="1"/>
  <c r="C10" i="4" s="1"/>
  <c r="C11" i="4" s="1"/>
  <c r="C12" i="4" s="1"/>
  <c r="C13" i="4" s="1"/>
  <c r="C14" i="4" s="1"/>
  <c r="C21" i="6"/>
  <c r="C22" i="6" s="1"/>
  <c r="C23" i="6" s="1"/>
  <c r="C24" i="6" s="1"/>
  <c r="C25" i="6" s="1"/>
  <c r="C26" i="6" s="1"/>
  <c r="C27" i="6" s="1"/>
  <c r="C28" i="6" s="1"/>
  <c r="C6" i="6"/>
  <c r="C7" i="6" s="1"/>
  <c r="C8" i="6" s="1"/>
  <c r="C9" i="6" s="1"/>
  <c r="C10" i="6" s="1"/>
  <c r="C11" i="6" s="1"/>
  <c r="C12" i="6" s="1"/>
  <c r="C13" i="6" s="1"/>
  <c r="C14" i="6" s="1"/>
  <c r="C19" i="5"/>
  <c r="C20" i="5" s="1"/>
  <c r="C21" i="5" s="1"/>
  <c r="C22" i="5" s="1"/>
  <c r="C23" i="5" s="1"/>
  <c r="C24" i="5" s="1"/>
  <c r="C25" i="5" s="1"/>
  <c r="C26" i="5" s="1"/>
  <c r="C27" i="5" s="1"/>
  <c r="C28" i="5" s="1"/>
  <c r="C5" i="5"/>
  <c r="C6" i="5" s="1"/>
  <c r="C7" i="5" s="1"/>
  <c r="C8" i="5" s="1"/>
  <c r="C9" i="5" s="1"/>
  <c r="C10" i="5" s="1"/>
  <c r="C11" i="5" s="1"/>
  <c r="C12" i="5" s="1"/>
  <c r="C13" i="5" s="1"/>
  <c r="C14" i="5" s="1"/>
  <c r="C24" i="4"/>
  <c r="C25" i="4" s="1"/>
  <c r="C26" i="4" s="1"/>
  <c r="C27" i="4" s="1"/>
  <c r="C28" i="4" s="1"/>
</calcChain>
</file>

<file path=xl/sharedStrings.xml><?xml version="1.0" encoding="utf-8"?>
<sst xmlns="http://schemas.openxmlformats.org/spreadsheetml/2006/main" count="168" uniqueCount="45">
  <si>
    <t>Tipo</t>
  </si>
  <si>
    <t>Min</t>
  </si>
  <si>
    <t>Max</t>
  </si>
  <si>
    <t>MAT001</t>
  </si>
  <si>
    <t>MAT002</t>
  </si>
  <si>
    <t>MAT003</t>
  </si>
  <si>
    <t>MAT004</t>
  </si>
  <si>
    <t>MAT005</t>
  </si>
  <si>
    <t>MAT006</t>
  </si>
  <si>
    <t>MAT007</t>
  </si>
  <si>
    <t>LTF</t>
  </si>
  <si>
    <t>MOCxADU</t>
  </si>
  <si>
    <t>MOC</t>
  </si>
  <si>
    <t>LT*ADU</t>
  </si>
  <si>
    <t>MOQ</t>
  </si>
  <si>
    <t>LT</t>
  </si>
  <si>
    <t>ADU</t>
  </si>
  <si>
    <t>GreenZone1</t>
  </si>
  <si>
    <t>Primer Dia</t>
  </si>
  <si>
    <t>LT*ADU*LTF</t>
  </si>
  <si>
    <t>VF</t>
  </si>
  <si>
    <t>LT*ADU*LTF*(1+VF)</t>
  </si>
  <si>
    <t>Total</t>
  </si>
  <si>
    <t>Lumber1</t>
  </si>
  <si>
    <t>Lumber2</t>
  </si>
  <si>
    <t>Paint1</t>
  </si>
  <si>
    <t>Paint2</t>
  </si>
  <si>
    <t>Screw1</t>
  </si>
  <si>
    <t>Screw2</t>
  </si>
  <si>
    <t>Screw3</t>
  </si>
  <si>
    <t>Brackets1</t>
  </si>
  <si>
    <t>Brackets2</t>
  </si>
  <si>
    <t>Brackets3</t>
  </si>
  <si>
    <t>Buffer</t>
  </si>
  <si>
    <t>Fecha</t>
  </si>
  <si>
    <t>Date</t>
  </si>
  <si>
    <t>Type</t>
  </si>
  <si>
    <t>Screws1</t>
  </si>
  <si>
    <t>Station</t>
  </si>
  <si>
    <t>Material</t>
  </si>
  <si>
    <t>Previous Buffer size</t>
  </si>
  <si>
    <t>New Buffer size</t>
  </si>
  <si>
    <t>New Buffer Price</t>
  </si>
  <si>
    <t>Previous Buffer Price</t>
  </si>
  <si>
    <t>Price 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</si>
</sst>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[$$-409]#,##0.00"/>
  </numFmts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2" applyNumberFormat="0" applyAlignment="0" applyProtection="0"/>
  </cellStyleXfs>
  <cellXfs count="28">
    <xf numFmtId="0" fontId="0" fillId="0" borderId="0" xfId="0"/>
    <xf numFmtId="0" fontId="0" fillId="0" borderId="1" xfId="0" applyFont="1" applyBorder="1" applyAlignment="1">
      <alignment vertical="center"/>
    </xf>
    <xf numFmtId="4" fontId="0" fillId="0" borderId="1" xfId="0" applyNumberFormat="1" applyFont="1" applyBorder="1" applyAlignment="1">
      <alignment vertical="center"/>
    </xf>
    <xf numFmtId="4" fontId="0" fillId="0" borderId="0" xfId="0" applyNumberFormat="1" applyFont="1" applyBorder="1" applyAlignment="1">
      <alignment vertical="center"/>
    </xf>
    <xf numFmtId="4" fontId="0" fillId="0" borderId="0" xfId="0" applyNumberFormat="1" applyFont="1" applyFill="1" applyBorder="1" applyAlignment="1">
      <alignment vertical="center"/>
    </xf>
    <xf numFmtId="0" fontId="1" fillId="2" borderId="0" xfId="1"/>
    <xf numFmtId="0" fontId="3" fillId="4" borderId="0" xfId="3"/>
    <xf numFmtId="0" fontId="2" fillId="3" borderId="0" xfId="2"/>
    <xf numFmtId="0" fontId="0" fillId="0" borderId="0" xfId="0" applyAlignment="1">
      <alignment horizontal="center"/>
    </xf>
    <xf numFmtId="0" fontId="0" fillId="0" borderId="0" xfId="0" applyFont="1"/>
    <xf numFmtId="0" fontId="0" fillId="0" borderId="3" xfId="0" applyFont="1" applyBorder="1" applyAlignment="1">
      <alignment vertical="center"/>
    </xf>
    <xf numFmtId="0" fontId="0" fillId="0" borderId="3" xfId="0" applyBorder="1"/>
    <xf numFmtId="0" fontId="1" fillId="2" borderId="3" xfId="1" applyBorder="1"/>
    <xf numFmtId="0" fontId="3" fillId="4" borderId="3" xfId="3" applyBorder="1"/>
    <xf numFmtId="0" fontId="2" fillId="3" borderId="3" xfId="2" applyBorder="1"/>
    <xf numFmtId="0" fontId="4" fillId="5" borderId="3" xfId="4" applyBorder="1"/>
    <xf numFmtId="0" fontId="0" fillId="0" borderId="3" xfId="0" applyFont="1" applyBorder="1" applyAlignment="1">
      <alignment horizontal="center" vertical="center"/>
    </xf>
    <xf numFmtId="14" fontId="0" fillId="0" borderId="3" xfId="0" applyNumberFormat="1" applyBorder="1"/>
    <xf numFmtId="4" fontId="0" fillId="0" borderId="3" xfId="0" applyNumberFormat="1" applyFont="1" applyBorder="1" applyAlignment="1">
      <alignment vertical="center"/>
    </xf>
    <xf numFmtId="4" fontId="0" fillId="0" borderId="3" xfId="0" applyNumberFormat="1" applyBorder="1"/>
    <xf numFmtId="4" fontId="0" fillId="0" borderId="3" xfId="0" applyNumberFormat="1" applyFont="1" applyFill="1" applyBorder="1" applyAlignment="1">
      <alignment vertical="center"/>
    </xf>
    <xf numFmtId="0" fontId="0" fillId="0" borderId="3" xfId="0" applyBorder="1" applyAlignment="1">
      <alignment horizontal="center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166" fontId="0" fillId="0" borderId="3" xfId="0" applyNumberFormat="1" applyBorder="1" applyAlignment="1">
      <alignment horizontal="right"/>
    </xf>
    <xf numFmtId="0" fontId="5" fillId="0" borderId="3" xfId="0" applyFont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166" fontId="1" fillId="2" borderId="3" xfId="1" applyNumberFormat="1" applyBorder="1"/>
  </cellXfs>
  <cellStyles count="5">
    <cellStyle name="Bueno" xfId="1" builtinId="26"/>
    <cellStyle name="Celda de comprobación" xfId="4" builtinId="23"/>
    <cellStyle name="Incorrecto" xfId="2" builtinId="27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DDRMP - MAT001 for Lumber1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v>RedZone</c:v>
          </c:tx>
          <c:spPr>
            <a:solidFill>
              <a:srgbClr val="FF0000"/>
            </a:solidFill>
            <a:ln>
              <a:noFill/>
            </a:ln>
            <a:effectLst/>
          </c:spPr>
          <c:val>
            <c:numRef>
              <c:f>Lumber1!$O$2:$O$14</c:f>
              <c:numCache>
                <c:formatCode>General</c:formatCode>
                <c:ptCount val="13"/>
                <c:pt idx="0">
                  <c:v>403.97500000000002</c:v>
                </c:pt>
                <c:pt idx="1">
                  <c:v>372.90000000000003</c:v>
                </c:pt>
                <c:pt idx="2">
                  <c:v>388.43750000000006</c:v>
                </c:pt>
                <c:pt idx="3">
                  <c:v>403.97500000000002</c:v>
                </c:pt>
                <c:pt idx="4">
                  <c:v>394.65250000000009</c:v>
                </c:pt>
                <c:pt idx="5">
                  <c:v>391.54500000000007</c:v>
                </c:pt>
                <c:pt idx="6">
                  <c:v>403.97500000000002</c:v>
                </c:pt>
                <c:pt idx="7">
                  <c:v>388.43750000000006</c:v>
                </c:pt>
                <c:pt idx="8">
                  <c:v>419.51250000000005</c:v>
                </c:pt>
                <c:pt idx="9">
                  <c:v>344.93250000000006</c:v>
                </c:pt>
                <c:pt idx="10">
                  <c:v>416.40500000000003</c:v>
                </c:pt>
                <c:pt idx="11">
                  <c:v>410.19000000000005</c:v>
                </c:pt>
                <c:pt idx="12">
                  <c:v>388.43750000000006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F7-40E8-BAF4-9DD86A54904C}"/>
            </c:ext>
          </c:extLst>
        </c:ser>
        <c:ser>
          <c:idx val="1"/>
          <c:order val="1"/>
          <c:tx>
            <c:v>YellowZone</c:v>
          </c:tx>
          <c:spPr>
            <a:solidFill>
              <a:srgbClr val="FFFF00"/>
            </a:solidFill>
            <a:ln>
              <a:noFill/>
            </a:ln>
            <a:effectLst/>
          </c:spPr>
          <c:val>
            <c:numRef>
              <c:f>Lumber1!$N$2:$N$14</c:f>
              <c:numCache>
                <c:formatCode>General</c:formatCode>
                <c:ptCount val="13"/>
                <c:pt idx="0">
                  <c:v>734.5</c:v>
                </c:pt>
                <c:pt idx="1">
                  <c:v>678</c:v>
                </c:pt>
                <c:pt idx="2">
                  <c:v>706.25</c:v>
                </c:pt>
                <c:pt idx="3">
                  <c:v>734.5</c:v>
                </c:pt>
                <c:pt idx="4">
                  <c:v>717.55000000000007</c:v>
                </c:pt>
                <c:pt idx="5">
                  <c:v>711.90000000000009</c:v>
                </c:pt>
                <c:pt idx="6">
                  <c:v>734.5</c:v>
                </c:pt>
                <c:pt idx="7">
                  <c:v>706.25</c:v>
                </c:pt>
                <c:pt idx="8">
                  <c:v>762.75</c:v>
                </c:pt>
                <c:pt idx="9">
                  <c:v>627.15000000000009</c:v>
                </c:pt>
                <c:pt idx="10">
                  <c:v>757.1</c:v>
                </c:pt>
                <c:pt idx="11">
                  <c:v>745.80000000000007</c:v>
                </c:pt>
                <c:pt idx="12">
                  <c:v>706.25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F7-40E8-BAF4-9DD86A54904C}"/>
            </c:ext>
          </c:extLst>
        </c:ser>
        <c:ser>
          <c:idx val="2"/>
          <c:order val="2"/>
          <c:tx>
            <c:v>GreenZone</c:v>
          </c:tx>
          <c:spPr>
            <a:solidFill>
              <a:srgbClr val="00B050"/>
            </a:solidFill>
            <a:ln>
              <a:noFill/>
            </a:ln>
            <a:effectLst/>
          </c:spPr>
          <c:val>
            <c:numRef>
              <c:f>Lumber1!$L$2:$L$14</c:f>
              <c:numCache>
                <c:formatCode>General</c:formatCode>
                <c:ptCount val="13"/>
                <c:pt idx="0">
                  <c:v>367.25</c:v>
                </c:pt>
                <c:pt idx="1">
                  <c:v>339</c:v>
                </c:pt>
                <c:pt idx="2">
                  <c:v>353.125</c:v>
                </c:pt>
                <c:pt idx="3">
                  <c:v>367.25</c:v>
                </c:pt>
                <c:pt idx="4">
                  <c:v>358.77500000000003</c:v>
                </c:pt>
                <c:pt idx="5">
                  <c:v>355.95000000000005</c:v>
                </c:pt>
                <c:pt idx="6">
                  <c:v>367.25</c:v>
                </c:pt>
                <c:pt idx="7">
                  <c:v>353.125</c:v>
                </c:pt>
                <c:pt idx="8">
                  <c:v>381.375</c:v>
                </c:pt>
                <c:pt idx="9">
                  <c:v>313.57500000000005</c:v>
                </c:pt>
                <c:pt idx="10">
                  <c:v>378.55</c:v>
                </c:pt>
                <c:pt idx="11">
                  <c:v>372.90000000000003</c:v>
                </c:pt>
                <c:pt idx="12">
                  <c:v>353.125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F7-40E8-BAF4-9DD86A5490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6575248"/>
        <c:axId val="2006585232"/>
      </c:areaChart>
      <c:lineChart>
        <c:grouping val="standard"/>
        <c:varyColors val="0"/>
        <c:ser>
          <c:idx val="3"/>
          <c:order val="3"/>
          <c:tx>
            <c:v>Buffer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Lumber1!$B$2:$B$14</c:f>
              <c:numCache>
                <c:formatCode>m/d/yyyy</c:formatCode>
                <c:ptCount val="13"/>
                <c:pt idx="0">
                  <c:v>44102</c:v>
                </c:pt>
                <c:pt idx="1">
                  <c:v>44103</c:v>
                </c:pt>
                <c:pt idx="2">
                  <c:v>44104</c:v>
                </c:pt>
                <c:pt idx="3">
                  <c:v>44105</c:v>
                </c:pt>
                <c:pt idx="4">
                  <c:v>44106</c:v>
                </c:pt>
                <c:pt idx="5">
                  <c:v>44107</c:v>
                </c:pt>
                <c:pt idx="6">
                  <c:v>44108</c:v>
                </c:pt>
                <c:pt idx="7">
                  <c:v>44109</c:v>
                </c:pt>
                <c:pt idx="8">
                  <c:v>44110</c:v>
                </c:pt>
                <c:pt idx="9">
                  <c:v>44111</c:v>
                </c:pt>
                <c:pt idx="10">
                  <c:v>44112</c:v>
                </c:pt>
                <c:pt idx="11">
                  <c:v>44113</c:v>
                </c:pt>
                <c:pt idx="12">
                  <c:v>44114</c:v>
                </c:pt>
              </c:numCache>
            </c:numRef>
          </c:cat>
          <c:val>
            <c:numRef>
              <c:f>Lumber1!$C$2:$C$14</c:f>
              <c:numCache>
                <c:formatCode>#,##0.00</c:formatCode>
                <c:ptCount val="13"/>
                <c:pt idx="0" formatCode="General">
                  <c:v>1844</c:v>
                </c:pt>
                <c:pt idx="1">
                  <c:v>1505.7249999999999</c:v>
                </c:pt>
                <c:pt idx="2">
                  <c:v>1389.9</c:v>
                </c:pt>
                <c:pt idx="3">
                  <c:v>1447.8125</c:v>
                </c:pt>
                <c:pt idx="4">
                  <c:v>1505.7249999999999</c:v>
                </c:pt>
                <c:pt idx="5">
                  <c:v>1470.9775000000002</c:v>
                </c:pt>
                <c:pt idx="6">
                  <c:v>1459.3950000000002</c:v>
                </c:pt>
                <c:pt idx="7">
                  <c:v>1505.7249999999999</c:v>
                </c:pt>
                <c:pt idx="8">
                  <c:v>1447.8125</c:v>
                </c:pt>
                <c:pt idx="9">
                  <c:v>1563.6375</c:v>
                </c:pt>
                <c:pt idx="10">
                  <c:v>1285.6575000000003</c:v>
                </c:pt>
                <c:pt idx="11">
                  <c:v>1552.0550000000001</c:v>
                </c:pt>
                <c:pt idx="12">
                  <c:v>1528.89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0F7-40E8-BAF4-9DD86A5490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6575248"/>
        <c:axId val="2006585232"/>
      </c:lineChart>
      <c:catAx>
        <c:axId val="200657524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2006585232"/>
        <c:crosses val="autoZero"/>
        <c:auto val="1"/>
        <c:lblAlgn val="ctr"/>
        <c:lblOffset val="100"/>
        <c:noMultiLvlLbl val="0"/>
      </c:catAx>
      <c:valAx>
        <c:axId val="200658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2006575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DDRMP - MAT002 en Lumber1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v>RedZone</c:v>
          </c:tx>
          <c:spPr>
            <a:solidFill>
              <a:srgbClr val="FF0000"/>
            </a:solidFill>
            <a:ln>
              <a:noFill/>
            </a:ln>
            <a:effectLst/>
          </c:spPr>
          <c:val>
            <c:numRef>
              <c:f>Lumber1!$O$16:$O$28</c:f>
              <c:numCache>
                <c:formatCode>General</c:formatCode>
                <c:ptCount val="13"/>
                <c:pt idx="0">
                  <c:v>487.87200000000001</c:v>
                </c:pt>
                <c:pt idx="1">
                  <c:v>454.608</c:v>
                </c:pt>
                <c:pt idx="2">
                  <c:v>504.50400000000008</c:v>
                </c:pt>
                <c:pt idx="3">
                  <c:v>498.96000000000009</c:v>
                </c:pt>
                <c:pt idx="4">
                  <c:v>460.15200000000004</c:v>
                </c:pt>
                <c:pt idx="5">
                  <c:v>498.96000000000009</c:v>
                </c:pt>
                <c:pt idx="6">
                  <c:v>498.96000000000009</c:v>
                </c:pt>
                <c:pt idx="7">
                  <c:v>510.04800000000006</c:v>
                </c:pt>
                <c:pt idx="8">
                  <c:v>460.15200000000004</c:v>
                </c:pt>
                <c:pt idx="9">
                  <c:v>504.50400000000008</c:v>
                </c:pt>
                <c:pt idx="10">
                  <c:v>476.78400000000011</c:v>
                </c:pt>
                <c:pt idx="11">
                  <c:v>460.15200000000004</c:v>
                </c:pt>
                <c:pt idx="12">
                  <c:v>482.32799999999997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B8-4FE3-B6A3-5627CDFD4035}"/>
            </c:ext>
          </c:extLst>
        </c:ser>
        <c:ser>
          <c:idx val="1"/>
          <c:order val="1"/>
          <c:tx>
            <c:v>YellowZone</c:v>
          </c:tx>
          <c:spPr>
            <a:solidFill>
              <a:srgbClr val="FFFF00"/>
            </a:solidFill>
            <a:ln>
              <a:noFill/>
            </a:ln>
            <a:effectLst/>
          </c:spPr>
          <c:val>
            <c:numRef>
              <c:f>Lumber1!$N$16:$N$28</c:f>
              <c:numCache>
                <c:formatCode>General</c:formatCode>
                <c:ptCount val="13"/>
                <c:pt idx="0">
                  <c:v>422.4</c:v>
                </c:pt>
                <c:pt idx="1">
                  <c:v>393.59999999999997</c:v>
                </c:pt>
                <c:pt idx="2">
                  <c:v>436.8</c:v>
                </c:pt>
                <c:pt idx="3">
                  <c:v>432</c:v>
                </c:pt>
                <c:pt idx="4">
                  <c:v>398.4</c:v>
                </c:pt>
                <c:pt idx="5">
                  <c:v>432</c:v>
                </c:pt>
                <c:pt idx="6">
                  <c:v>432</c:v>
                </c:pt>
                <c:pt idx="7">
                  <c:v>441.59999999999997</c:v>
                </c:pt>
                <c:pt idx="8">
                  <c:v>398.4</c:v>
                </c:pt>
                <c:pt idx="9">
                  <c:v>436.8</c:v>
                </c:pt>
                <c:pt idx="10">
                  <c:v>412.8</c:v>
                </c:pt>
                <c:pt idx="11">
                  <c:v>398.4</c:v>
                </c:pt>
                <c:pt idx="12">
                  <c:v>417.59999999999997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B8-4FE3-B6A3-5627CDFD4035}"/>
            </c:ext>
          </c:extLst>
        </c:ser>
        <c:ser>
          <c:idx val="2"/>
          <c:order val="2"/>
          <c:tx>
            <c:v>GreenZone</c:v>
          </c:tx>
          <c:spPr>
            <a:solidFill>
              <a:srgbClr val="00B050"/>
            </a:solidFill>
            <a:ln>
              <a:noFill/>
            </a:ln>
            <a:effectLst/>
          </c:spPr>
          <c:val>
            <c:numRef>
              <c:f>Lumber1!$L$16:$L$28</c:f>
              <c:numCache>
                <c:formatCode>General</c:formatCode>
                <c:ptCount val="13"/>
                <c:pt idx="0">
                  <c:v>443.52</c:v>
                </c:pt>
                <c:pt idx="1">
                  <c:v>413.28</c:v>
                </c:pt>
                <c:pt idx="2">
                  <c:v>458.64000000000004</c:v>
                </c:pt>
                <c:pt idx="3">
                  <c:v>453.6</c:v>
                </c:pt>
                <c:pt idx="4">
                  <c:v>418.32</c:v>
                </c:pt>
                <c:pt idx="5">
                  <c:v>453.6</c:v>
                </c:pt>
                <c:pt idx="6">
                  <c:v>453.6</c:v>
                </c:pt>
                <c:pt idx="7">
                  <c:v>463.68</c:v>
                </c:pt>
                <c:pt idx="8">
                  <c:v>418.32</c:v>
                </c:pt>
                <c:pt idx="9">
                  <c:v>458.64000000000004</c:v>
                </c:pt>
                <c:pt idx="10">
                  <c:v>433.44000000000005</c:v>
                </c:pt>
                <c:pt idx="11">
                  <c:v>418.32</c:v>
                </c:pt>
                <c:pt idx="12">
                  <c:v>438.47999999999996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4B8-4FE3-B6A3-5627CDFD40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6575248"/>
        <c:axId val="2006585232"/>
      </c:areaChart>
      <c:lineChart>
        <c:grouping val="standard"/>
        <c:varyColors val="0"/>
        <c:ser>
          <c:idx val="3"/>
          <c:order val="3"/>
          <c:tx>
            <c:v>Buffer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Lumber1!$B$2:$B$14</c:f>
              <c:numCache>
                <c:formatCode>m/d/yyyy</c:formatCode>
                <c:ptCount val="13"/>
                <c:pt idx="0">
                  <c:v>44102</c:v>
                </c:pt>
                <c:pt idx="1">
                  <c:v>44103</c:v>
                </c:pt>
                <c:pt idx="2">
                  <c:v>44104</c:v>
                </c:pt>
                <c:pt idx="3">
                  <c:v>44105</c:v>
                </c:pt>
                <c:pt idx="4">
                  <c:v>44106</c:v>
                </c:pt>
                <c:pt idx="5">
                  <c:v>44107</c:v>
                </c:pt>
                <c:pt idx="6">
                  <c:v>44108</c:v>
                </c:pt>
                <c:pt idx="7">
                  <c:v>44109</c:v>
                </c:pt>
                <c:pt idx="8">
                  <c:v>44110</c:v>
                </c:pt>
                <c:pt idx="9">
                  <c:v>44111</c:v>
                </c:pt>
                <c:pt idx="10">
                  <c:v>44112</c:v>
                </c:pt>
                <c:pt idx="11">
                  <c:v>44113</c:v>
                </c:pt>
                <c:pt idx="12">
                  <c:v>44114</c:v>
                </c:pt>
              </c:numCache>
            </c:numRef>
          </c:cat>
          <c:val>
            <c:numRef>
              <c:f>Lumber1!$C$16:$C$28</c:f>
              <c:numCache>
                <c:formatCode>#,##0.00</c:formatCode>
                <c:ptCount val="13"/>
                <c:pt idx="0" formatCode="General">
                  <c:v>1355</c:v>
                </c:pt>
                <c:pt idx="1">
                  <c:v>1353.7919999999999</c:v>
                </c:pt>
                <c:pt idx="2">
                  <c:v>1261.4879999999998</c:v>
                </c:pt>
                <c:pt idx="3">
                  <c:v>1399.9440000000002</c:v>
                </c:pt>
                <c:pt idx="4">
                  <c:v>1384.5600000000002</c:v>
                </c:pt>
                <c:pt idx="5">
                  <c:v>1276.8720000000001</c:v>
                </c:pt>
                <c:pt idx="6">
                  <c:v>1384.5600000000002</c:v>
                </c:pt>
                <c:pt idx="7">
                  <c:v>1384.5600000000002</c:v>
                </c:pt>
                <c:pt idx="8">
                  <c:v>1415.328</c:v>
                </c:pt>
                <c:pt idx="9">
                  <c:v>1276.8720000000001</c:v>
                </c:pt>
                <c:pt idx="10">
                  <c:v>1399.9440000000002</c:v>
                </c:pt>
                <c:pt idx="11">
                  <c:v>1323.0240000000001</c:v>
                </c:pt>
                <c:pt idx="12">
                  <c:v>1276.8720000000001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4B8-4FE3-B6A3-5627CDFD40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6575248"/>
        <c:axId val="2006585232"/>
      </c:lineChart>
      <c:catAx>
        <c:axId val="200657524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2006585232"/>
        <c:crosses val="autoZero"/>
        <c:auto val="1"/>
        <c:lblAlgn val="ctr"/>
        <c:lblOffset val="100"/>
        <c:noMultiLvlLbl val="0"/>
      </c:catAx>
      <c:valAx>
        <c:axId val="200658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2006575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DDRMP - MAT001 en Lumber2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v>RedZone</c:v>
          </c:tx>
          <c:spPr>
            <a:solidFill>
              <a:srgbClr val="FF0000"/>
            </a:solidFill>
            <a:ln>
              <a:noFill/>
            </a:ln>
            <a:effectLst/>
          </c:spPr>
          <c:val>
            <c:numRef>
              <c:f>Lumber2!$O$2:$O$14</c:f>
              <c:numCache>
                <c:formatCode>General</c:formatCode>
                <c:ptCount val="13"/>
                <c:pt idx="0">
                  <c:v>170.91250000000002</c:v>
                </c:pt>
                <c:pt idx="1">
                  <c:v>189.55750000000003</c:v>
                </c:pt>
                <c:pt idx="2">
                  <c:v>158.48250000000004</c:v>
                </c:pt>
                <c:pt idx="3">
                  <c:v>189.55750000000003</c:v>
                </c:pt>
                <c:pt idx="4">
                  <c:v>201.98750000000001</c:v>
                </c:pt>
                <c:pt idx="5">
                  <c:v>189.55750000000003</c:v>
                </c:pt>
                <c:pt idx="6">
                  <c:v>167.80500000000004</c:v>
                </c:pt>
                <c:pt idx="7">
                  <c:v>201.98750000000001</c:v>
                </c:pt>
                <c:pt idx="8">
                  <c:v>167.80500000000004</c:v>
                </c:pt>
                <c:pt idx="9">
                  <c:v>195.77250000000004</c:v>
                </c:pt>
                <c:pt idx="10">
                  <c:v>189.55750000000003</c:v>
                </c:pt>
                <c:pt idx="11">
                  <c:v>142.94500000000002</c:v>
                </c:pt>
                <c:pt idx="12">
                  <c:v>177.12750000000003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0A-46A8-A27B-8BC2FA50EC99}"/>
            </c:ext>
          </c:extLst>
        </c:ser>
        <c:ser>
          <c:idx val="1"/>
          <c:order val="1"/>
          <c:tx>
            <c:v>YellowZone</c:v>
          </c:tx>
          <c:spPr>
            <a:solidFill>
              <a:srgbClr val="FFFF00"/>
            </a:solidFill>
            <a:ln>
              <a:noFill/>
            </a:ln>
            <a:effectLst/>
          </c:spPr>
          <c:val>
            <c:numRef>
              <c:f>Lumber2!$N$2:$N$14</c:f>
              <c:numCache>
                <c:formatCode>General</c:formatCode>
                <c:ptCount val="13"/>
                <c:pt idx="0">
                  <c:v>310.75</c:v>
                </c:pt>
                <c:pt idx="1">
                  <c:v>344.65000000000003</c:v>
                </c:pt>
                <c:pt idx="2">
                  <c:v>288.15000000000003</c:v>
                </c:pt>
                <c:pt idx="3">
                  <c:v>344.65000000000003</c:v>
                </c:pt>
                <c:pt idx="4">
                  <c:v>367.25</c:v>
                </c:pt>
                <c:pt idx="5">
                  <c:v>344.65000000000003</c:v>
                </c:pt>
                <c:pt idx="6">
                  <c:v>305.10000000000002</c:v>
                </c:pt>
                <c:pt idx="7">
                  <c:v>367.25</c:v>
                </c:pt>
                <c:pt idx="8">
                  <c:v>305.10000000000002</c:v>
                </c:pt>
                <c:pt idx="9">
                  <c:v>355.95000000000005</c:v>
                </c:pt>
                <c:pt idx="10">
                  <c:v>344.65000000000003</c:v>
                </c:pt>
                <c:pt idx="11">
                  <c:v>259.90000000000003</c:v>
                </c:pt>
                <c:pt idx="12">
                  <c:v>322.05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0A-46A8-A27B-8BC2FA50EC99}"/>
            </c:ext>
          </c:extLst>
        </c:ser>
        <c:ser>
          <c:idx val="2"/>
          <c:order val="2"/>
          <c:tx>
            <c:v>GreenZone</c:v>
          </c:tx>
          <c:spPr>
            <a:solidFill>
              <a:srgbClr val="00B050"/>
            </a:solidFill>
            <a:ln>
              <a:noFill/>
            </a:ln>
            <a:effectLst/>
          </c:spPr>
          <c:val>
            <c:numRef>
              <c:f>Lumber2!$L$2:$L$14</c:f>
              <c:numCache>
                <c:formatCode>General</c:formatCode>
                <c:ptCount val="13"/>
                <c:pt idx="0">
                  <c:v>155.375</c:v>
                </c:pt>
                <c:pt idx="1">
                  <c:v>172.32500000000002</c:v>
                </c:pt>
                <c:pt idx="2">
                  <c:v>144.07500000000002</c:v>
                </c:pt>
                <c:pt idx="3">
                  <c:v>172.32500000000002</c:v>
                </c:pt>
                <c:pt idx="4">
                  <c:v>183.625</c:v>
                </c:pt>
                <c:pt idx="5">
                  <c:v>172.32500000000002</c:v>
                </c:pt>
                <c:pt idx="6">
                  <c:v>152.55000000000001</c:v>
                </c:pt>
                <c:pt idx="7">
                  <c:v>183.625</c:v>
                </c:pt>
                <c:pt idx="8">
                  <c:v>152.55000000000001</c:v>
                </c:pt>
                <c:pt idx="9">
                  <c:v>177.97500000000002</c:v>
                </c:pt>
                <c:pt idx="10">
                  <c:v>172.32500000000002</c:v>
                </c:pt>
                <c:pt idx="11">
                  <c:v>129.95000000000002</c:v>
                </c:pt>
                <c:pt idx="12">
                  <c:v>161.02500000000001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B0A-46A8-A27B-8BC2FA50EC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6575248"/>
        <c:axId val="2006585232"/>
      </c:areaChart>
      <c:lineChart>
        <c:grouping val="standard"/>
        <c:varyColors val="0"/>
        <c:ser>
          <c:idx val="3"/>
          <c:order val="3"/>
          <c:tx>
            <c:v>Buffer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Lumber1!$B$2:$B$14</c:f>
              <c:numCache>
                <c:formatCode>m/d/yyyy</c:formatCode>
                <c:ptCount val="13"/>
                <c:pt idx="0">
                  <c:v>44102</c:v>
                </c:pt>
                <c:pt idx="1">
                  <c:v>44103</c:v>
                </c:pt>
                <c:pt idx="2">
                  <c:v>44104</c:v>
                </c:pt>
                <c:pt idx="3">
                  <c:v>44105</c:v>
                </c:pt>
                <c:pt idx="4">
                  <c:v>44106</c:v>
                </c:pt>
                <c:pt idx="5">
                  <c:v>44107</c:v>
                </c:pt>
                <c:pt idx="6">
                  <c:v>44108</c:v>
                </c:pt>
                <c:pt idx="7">
                  <c:v>44109</c:v>
                </c:pt>
                <c:pt idx="8">
                  <c:v>44110</c:v>
                </c:pt>
                <c:pt idx="9">
                  <c:v>44111</c:v>
                </c:pt>
                <c:pt idx="10">
                  <c:v>44112</c:v>
                </c:pt>
                <c:pt idx="11">
                  <c:v>44113</c:v>
                </c:pt>
                <c:pt idx="12">
                  <c:v>44114</c:v>
                </c:pt>
              </c:numCache>
            </c:numRef>
          </c:cat>
          <c:val>
            <c:numRef>
              <c:f>Lumber2!$C$2:$C$14</c:f>
              <c:numCache>
                <c:formatCode>#,##0.00</c:formatCode>
                <c:ptCount val="13"/>
                <c:pt idx="0" formatCode="General">
                  <c:v>667</c:v>
                </c:pt>
                <c:pt idx="1">
                  <c:v>637.03750000000002</c:v>
                </c:pt>
                <c:pt idx="2">
                  <c:v>706.53250000000003</c:v>
                </c:pt>
                <c:pt idx="3">
                  <c:v>590.7075000000001</c:v>
                </c:pt>
                <c:pt idx="4">
                  <c:v>706.53250000000003</c:v>
                </c:pt>
                <c:pt idx="5">
                  <c:v>752.86249999999995</c:v>
                </c:pt>
                <c:pt idx="6">
                  <c:v>706.53250000000003</c:v>
                </c:pt>
                <c:pt idx="7">
                  <c:v>625.45500000000004</c:v>
                </c:pt>
                <c:pt idx="8">
                  <c:v>752.86249999999995</c:v>
                </c:pt>
                <c:pt idx="9">
                  <c:v>625.45500000000004</c:v>
                </c:pt>
                <c:pt idx="10">
                  <c:v>729.6975000000001</c:v>
                </c:pt>
                <c:pt idx="11">
                  <c:v>706.53250000000003</c:v>
                </c:pt>
                <c:pt idx="12">
                  <c:v>532.79500000000007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B0A-46A8-A27B-8BC2FA50EC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6575248"/>
        <c:axId val="2006585232"/>
      </c:lineChart>
      <c:catAx>
        <c:axId val="200657524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2006585232"/>
        <c:crosses val="autoZero"/>
        <c:auto val="1"/>
        <c:lblAlgn val="ctr"/>
        <c:lblOffset val="100"/>
        <c:noMultiLvlLbl val="0"/>
      </c:catAx>
      <c:valAx>
        <c:axId val="200658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2006575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DDRMP - MAT002 en Lumber2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v>RedZone</c:v>
          </c:tx>
          <c:spPr>
            <a:solidFill>
              <a:srgbClr val="FF0000"/>
            </a:solidFill>
            <a:ln>
              <a:noFill/>
            </a:ln>
            <a:effectLst/>
          </c:spPr>
          <c:val>
            <c:numRef>
              <c:f>Lumber2!$O$16:$O$28</c:f>
              <c:numCache>
                <c:formatCode>General</c:formatCode>
                <c:ptCount val="13"/>
                <c:pt idx="0">
                  <c:v>101.376</c:v>
                </c:pt>
                <c:pt idx="1">
                  <c:v>88.704000000000008</c:v>
                </c:pt>
                <c:pt idx="2">
                  <c:v>114.04800000000002</c:v>
                </c:pt>
                <c:pt idx="3">
                  <c:v>97.152000000000001</c:v>
                </c:pt>
                <c:pt idx="4">
                  <c:v>122.49600000000001</c:v>
                </c:pt>
                <c:pt idx="5">
                  <c:v>92.928000000000011</c:v>
                </c:pt>
                <c:pt idx="6">
                  <c:v>92.928000000000011</c:v>
                </c:pt>
                <c:pt idx="7">
                  <c:v>122.49600000000001</c:v>
                </c:pt>
                <c:pt idx="8">
                  <c:v>109.82400000000001</c:v>
                </c:pt>
                <c:pt idx="9">
                  <c:v>84.480000000000018</c:v>
                </c:pt>
                <c:pt idx="10">
                  <c:v>92.928000000000011</c:v>
                </c:pt>
                <c:pt idx="11">
                  <c:v>84.480000000000018</c:v>
                </c:pt>
                <c:pt idx="12">
                  <c:v>118.27200000000002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3B-4C4B-8CF3-7DCEA5230295}"/>
            </c:ext>
          </c:extLst>
        </c:ser>
        <c:ser>
          <c:idx val="1"/>
          <c:order val="1"/>
          <c:tx>
            <c:v>YellowZone</c:v>
          </c:tx>
          <c:spPr>
            <a:solidFill>
              <a:srgbClr val="FFFF00"/>
            </a:solidFill>
            <a:ln>
              <a:noFill/>
            </a:ln>
            <a:effectLst/>
          </c:spPr>
          <c:val>
            <c:numRef>
              <c:f>Lumber2!$N$16:$N$28</c:f>
              <c:numCache>
                <c:formatCode>General</c:formatCode>
                <c:ptCount val="13"/>
                <c:pt idx="0">
                  <c:v>115.19999999999999</c:v>
                </c:pt>
                <c:pt idx="1">
                  <c:v>100.8</c:v>
                </c:pt>
                <c:pt idx="2">
                  <c:v>129.6</c:v>
                </c:pt>
                <c:pt idx="3">
                  <c:v>110.39999999999999</c:v>
                </c:pt>
                <c:pt idx="4">
                  <c:v>139.19999999999999</c:v>
                </c:pt>
                <c:pt idx="5">
                  <c:v>105.6</c:v>
                </c:pt>
                <c:pt idx="6">
                  <c:v>105.6</c:v>
                </c:pt>
                <c:pt idx="7">
                  <c:v>139.19999999999999</c:v>
                </c:pt>
                <c:pt idx="8">
                  <c:v>124.8</c:v>
                </c:pt>
                <c:pt idx="9">
                  <c:v>96</c:v>
                </c:pt>
                <c:pt idx="10">
                  <c:v>105.6</c:v>
                </c:pt>
                <c:pt idx="11">
                  <c:v>96</c:v>
                </c:pt>
                <c:pt idx="12">
                  <c:v>134.4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3B-4C4B-8CF3-7DCEA5230295}"/>
            </c:ext>
          </c:extLst>
        </c:ser>
        <c:ser>
          <c:idx val="2"/>
          <c:order val="2"/>
          <c:tx>
            <c:v>GreenZone</c:v>
          </c:tx>
          <c:spPr>
            <a:solidFill>
              <a:srgbClr val="00B050"/>
            </a:solidFill>
            <a:ln>
              <a:noFill/>
            </a:ln>
            <a:effectLst/>
          </c:spPr>
          <c:val>
            <c:numRef>
              <c:f>Lumber2!$L$16:$L$28</c:f>
              <c:numCache>
                <c:formatCode>General</c:formatCode>
                <c:ptCount val="13"/>
                <c:pt idx="0">
                  <c:v>92.16</c:v>
                </c:pt>
                <c:pt idx="1">
                  <c:v>80.64</c:v>
                </c:pt>
                <c:pt idx="2">
                  <c:v>103.68</c:v>
                </c:pt>
                <c:pt idx="3">
                  <c:v>88.32</c:v>
                </c:pt>
                <c:pt idx="4">
                  <c:v>111.36</c:v>
                </c:pt>
                <c:pt idx="5">
                  <c:v>84.48</c:v>
                </c:pt>
                <c:pt idx="6">
                  <c:v>84.48</c:v>
                </c:pt>
                <c:pt idx="7">
                  <c:v>111.36</c:v>
                </c:pt>
                <c:pt idx="8">
                  <c:v>99.84</c:v>
                </c:pt>
                <c:pt idx="9">
                  <c:v>76.800000000000011</c:v>
                </c:pt>
                <c:pt idx="10">
                  <c:v>84.48</c:v>
                </c:pt>
                <c:pt idx="11">
                  <c:v>76.800000000000011</c:v>
                </c:pt>
                <c:pt idx="12">
                  <c:v>107.52000000000001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3B-4C4B-8CF3-7DCEA52302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6575248"/>
        <c:axId val="2006585232"/>
      </c:areaChart>
      <c:lineChart>
        <c:grouping val="standard"/>
        <c:varyColors val="0"/>
        <c:ser>
          <c:idx val="3"/>
          <c:order val="3"/>
          <c:tx>
            <c:v>Buffer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Lumber1!$B$2:$B$14</c:f>
              <c:numCache>
                <c:formatCode>m/d/yyyy</c:formatCode>
                <c:ptCount val="13"/>
                <c:pt idx="0">
                  <c:v>44102</c:v>
                </c:pt>
                <c:pt idx="1">
                  <c:v>44103</c:v>
                </c:pt>
                <c:pt idx="2">
                  <c:v>44104</c:v>
                </c:pt>
                <c:pt idx="3">
                  <c:v>44105</c:v>
                </c:pt>
                <c:pt idx="4">
                  <c:v>44106</c:v>
                </c:pt>
                <c:pt idx="5">
                  <c:v>44107</c:v>
                </c:pt>
                <c:pt idx="6">
                  <c:v>44108</c:v>
                </c:pt>
                <c:pt idx="7">
                  <c:v>44109</c:v>
                </c:pt>
                <c:pt idx="8">
                  <c:v>44110</c:v>
                </c:pt>
                <c:pt idx="9">
                  <c:v>44111</c:v>
                </c:pt>
                <c:pt idx="10">
                  <c:v>44112</c:v>
                </c:pt>
                <c:pt idx="11">
                  <c:v>44113</c:v>
                </c:pt>
                <c:pt idx="12">
                  <c:v>44114</c:v>
                </c:pt>
              </c:numCache>
            </c:numRef>
          </c:cat>
          <c:val>
            <c:numRef>
              <c:f>Lumber2!$C$16:$C$28</c:f>
              <c:numCache>
                <c:formatCode>#,##0.00</c:formatCode>
                <c:ptCount val="13"/>
                <c:pt idx="0" formatCode="General">
                  <c:v>511</c:v>
                </c:pt>
                <c:pt idx="1">
                  <c:v>308.73599999999999</c:v>
                </c:pt>
                <c:pt idx="2">
                  <c:v>270.14400000000001</c:v>
                </c:pt>
                <c:pt idx="3">
                  <c:v>347.32800000000003</c:v>
                </c:pt>
                <c:pt idx="4">
                  <c:v>295.87199999999996</c:v>
                </c:pt>
                <c:pt idx="5">
                  <c:v>373.05600000000004</c:v>
                </c:pt>
                <c:pt idx="6">
                  <c:v>283.00799999999998</c:v>
                </c:pt>
                <c:pt idx="7">
                  <c:v>283.00799999999998</c:v>
                </c:pt>
                <c:pt idx="8">
                  <c:v>373.05600000000004</c:v>
                </c:pt>
                <c:pt idx="9">
                  <c:v>334.464</c:v>
                </c:pt>
                <c:pt idx="10">
                  <c:v>257.28000000000003</c:v>
                </c:pt>
                <c:pt idx="11">
                  <c:v>283.00799999999998</c:v>
                </c:pt>
                <c:pt idx="12">
                  <c:v>257.28000000000003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C3B-4C4B-8CF3-7DCEA52302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6575248"/>
        <c:axId val="2006585232"/>
      </c:lineChart>
      <c:catAx>
        <c:axId val="200657524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2006585232"/>
        <c:crosses val="autoZero"/>
        <c:auto val="1"/>
        <c:lblAlgn val="ctr"/>
        <c:lblOffset val="100"/>
        <c:noMultiLvlLbl val="0"/>
      </c:catAx>
      <c:valAx>
        <c:axId val="200658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2006575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DDRMP - MAT003 en Paint1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v>RedZone</c:v>
          </c:tx>
          <c:spPr>
            <a:solidFill>
              <a:srgbClr val="FF0000"/>
            </a:solidFill>
            <a:ln>
              <a:noFill/>
            </a:ln>
            <a:effectLst/>
          </c:spPr>
          <c:val>
            <c:numRef>
              <c:f>Paint1!$O$2:$O$14</c:f>
              <c:numCache>
                <c:formatCode>General</c:formatCode>
                <c:ptCount val="13"/>
                <c:pt idx="0">
                  <c:v>5.878400000000001</c:v>
                </c:pt>
                <c:pt idx="1">
                  <c:v>8.0460600000000007</c:v>
                </c:pt>
                <c:pt idx="2">
                  <c:v>6.9071199999999999</c:v>
                </c:pt>
                <c:pt idx="3">
                  <c:v>6.4662400000000009</c:v>
                </c:pt>
                <c:pt idx="4">
                  <c:v>7.1275599999999999</c:v>
                </c:pt>
                <c:pt idx="5">
                  <c:v>6.4662400000000009</c:v>
                </c:pt>
                <c:pt idx="6">
                  <c:v>5.1803400000000002</c:v>
                </c:pt>
                <c:pt idx="7">
                  <c:v>3.6739999999999999</c:v>
                </c:pt>
                <c:pt idx="8">
                  <c:v>4.6659800000000002</c:v>
                </c:pt>
                <c:pt idx="9">
                  <c:v>7.5684400000000007</c:v>
                </c:pt>
                <c:pt idx="10">
                  <c:v>6.20906</c:v>
                </c:pt>
                <c:pt idx="11">
                  <c:v>8.3399800000000006</c:v>
                </c:pt>
                <c:pt idx="12">
                  <c:v>6.2458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4A-4F86-AE01-7AE1E7E133F0}"/>
            </c:ext>
          </c:extLst>
        </c:ser>
        <c:ser>
          <c:idx val="1"/>
          <c:order val="1"/>
          <c:tx>
            <c:v>YellowZone</c:v>
          </c:tx>
          <c:spPr>
            <a:solidFill>
              <a:srgbClr val="FFFF00"/>
            </a:solidFill>
            <a:ln>
              <a:noFill/>
            </a:ln>
            <a:effectLst/>
          </c:spPr>
          <c:val>
            <c:numRef>
              <c:f>Paint1!$N$2:$N$14</c:f>
              <c:numCache>
                <c:formatCode>General</c:formatCode>
                <c:ptCount val="13"/>
                <c:pt idx="0">
                  <c:v>2.6720000000000002</c:v>
                </c:pt>
                <c:pt idx="1">
                  <c:v>3.6572999999999998</c:v>
                </c:pt>
                <c:pt idx="2">
                  <c:v>3.1395999999999997</c:v>
                </c:pt>
                <c:pt idx="3">
                  <c:v>2.9392</c:v>
                </c:pt>
                <c:pt idx="4">
                  <c:v>3.2397999999999998</c:v>
                </c:pt>
                <c:pt idx="5">
                  <c:v>2.9392</c:v>
                </c:pt>
                <c:pt idx="6">
                  <c:v>2.3546999999999998</c:v>
                </c:pt>
                <c:pt idx="7">
                  <c:v>1.67</c:v>
                </c:pt>
                <c:pt idx="8">
                  <c:v>2.1208999999999998</c:v>
                </c:pt>
                <c:pt idx="9">
                  <c:v>3.4401999999999999</c:v>
                </c:pt>
                <c:pt idx="10">
                  <c:v>2.8222999999999998</c:v>
                </c:pt>
                <c:pt idx="11">
                  <c:v>3.7908999999999997</c:v>
                </c:pt>
                <c:pt idx="12">
                  <c:v>2.839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4A-4F86-AE01-7AE1E7E133F0}"/>
            </c:ext>
          </c:extLst>
        </c:ser>
        <c:ser>
          <c:idx val="2"/>
          <c:order val="2"/>
          <c:tx>
            <c:v>GreenZone</c:v>
          </c:tx>
          <c:spPr>
            <a:solidFill>
              <a:srgbClr val="00B050"/>
            </a:solidFill>
            <a:ln>
              <a:noFill/>
            </a:ln>
            <a:effectLst/>
          </c:spPr>
          <c:val>
            <c:numRef>
              <c:f>Paint1!$L$2:$L$14</c:f>
              <c:numCache>
                <c:formatCode>General</c:formatCode>
                <c:ptCount val="13"/>
                <c:pt idx="0">
                  <c:v>5.3440000000000003</c:v>
                </c:pt>
                <c:pt idx="1">
                  <c:v>7.3145999999999995</c:v>
                </c:pt>
                <c:pt idx="2">
                  <c:v>6.2791999999999994</c:v>
                </c:pt>
                <c:pt idx="3">
                  <c:v>5.8784000000000001</c:v>
                </c:pt>
                <c:pt idx="4">
                  <c:v>6.4795999999999996</c:v>
                </c:pt>
                <c:pt idx="5">
                  <c:v>5.8784000000000001</c:v>
                </c:pt>
                <c:pt idx="6">
                  <c:v>4.7093999999999996</c:v>
                </c:pt>
                <c:pt idx="7">
                  <c:v>3.34</c:v>
                </c:pt>
                <c:pt idx="8">
                  <c:v>4.2417999999999996</c:v>
                </c:pt>
                <c:pt idx="9">
                  <c:v>6.8803999999999998</c:v>
                </c:pt>
                <c:pt idx="10">
                  <c:v>5.6445999999999996</c:v>
                </c:pt>
                <c:pt idx="11">
                  <c:v>7.5817999999999994</c:v>
                </c:pt>
                <c:pt idx="12">
                  <c:v>5.6779999999999999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4A-4F86-AE01-7AE1E7E133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6575248"/>
        <c:axId val="2006585232"/>
      </c:areaChart>
      <c:lineChart>
        <c:grouping val="standard"/>
        <c:varyColors val="0"/>
        <c:ser>
          <c:idx val="3"/>
          <c:order val="3"/>
          <c:tx>
            <c:v>Buffer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Lumber1!$B$2:$B$14</c:f>
              <c:numCache>
                <c:formatCode>m/d/yyyy</c:formatCode>
                <c:ptCount val="13"/>
                <c:pt idx="0">
                  <c:v>44102</c:v>
                </c:pt>
                <c:pt idx="1">
                  <c:v>44103</c:v>
                </c:pt>
                <c:pt idx="2">
                  <c:v>44104</c:v>
                </c:pt>
                <c:pt idx="3">
                  <c:v>44105</c:v>
                </c:pt>
                <c:pt idx="4">
                  <c:v>44106</c:v>
                </c:pt>
                <c:pt idx="5">
                  <c:v>44107</c:v>
                </c:pt>
                <c:pt idx="6">
                  <c:v>44108</c:v>
                </c:pt>
                <c:pt idx="7">
                  <c:v>44109</c:v>
                </c:pt>
                <c:pt idx="8">
                  <c:v>44110</c:v>
                </c:pt>
                <c:pt idx="9">
                  <c:v>44111</c:v>
                </c:pt>
                <c:pt idx="10">
                  <c:v>44112</c:v>
                </c:pt>
                <c:pt idx="11">
                  <c:v>44113</c:v>
                </c:pt>
                <c:pt idx="12">
                  <c:v>44114</c:v>
                </c:pt>
              </c:numCache>
            </c:numRef>
          </c:cat>
          <c:val>
            <c:numRef>
              <c:f>Paint1!$C$2:$C$14</c:f>
              <c:numCache>
                <c:formatCode>#,##0.00</c:formatCode>
                <c:ptCount val="13"/>
                <c:pt idx="0" formatCode="General">
                  <c:v>61</c:v>
                </c:pt>
                <c:pt idx="1">
                  <c:v>13.894400000000001</c:v>
                </c:pt>
                <c:pt idx="2">
                  <c:v>19.017960000000002</c:v>
                </c:pt>
                <c:pt idx="3">
                  <c:v>16.32592</c:v>
                </c:pt>
                <c:pt idx="4">
                  <c:v>15.283840000000001</c:v>
                </c:pt>
                <c:pt idx="5">
                  <c:v>16.846959999999999</c:v>
                </c:pt>
                <c:pt idx="6">
                  <c:v>15.283840000000001</c:v>
                </c:pt>
                <c:pt idx="7">
                  <c:v>12.244440000000001</c:v>
                </c:pt>
                <c:pt idx="8">
                  <c:v>8.6839999999999993</c:v>
                </c:pt>
                <c:pt idx="9">
                  <c:v>11.02868</c:v>
                </c:pt>
                <c:pt idx="10">
                  <c:v>17.889040000000001</c:v>
                </c:pt>
                <c:pt idx="11">
                  <c:v>14.67596</c:v>
                </c:pt>
                <c:pt idx="12">
                  <c:v>19.712679999999999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24A-4F86-AE01-7AE1E7E133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6575248"/>
        <c:axId val="2006585232"/>
      </c:lineChart>
      <c:catAx>
        <c:axId val="200657524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sng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2006585232"/>
        <c:crosses val="autoZero"/>
        <c:auto val="1"/>
        <c:lblAlgn val="ctr"/>
        <c:lblOffset val="100"/>
        <c:noMultiLvlLbl val="0"/>
      </c:catAx>
      <c:valAx>
        <c:axId val="200658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2006575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DDRMP - MAT004 en Paint1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v>RedZone</c:v>
          </c:tx>
          <c:spPr>
            <a:solidFill>
              <a:srgbClr val="FF0000"/>
            </a:solidFill>
            <a:ln>
              <a:noFill/>
            </a:ln>
            <a:effectLst/>
          </c:spPr>
          <c:val>
            <c:numRef>
              <c:f>Paint1!$O$16:$O$28</c:f>
              <c:numCache>
                <c:formatCode>General</c:formatCode>
                <c:ptCount val="13"/>
                <c:pt idx="0">
                  <c:v>3.0060800000000003</c:v>
                </c:pt>
                <c:pt idx="1">
                  <c:v>4.0260000000000007</c:v>
                </c:pt>
                <c:pt idx="2">
                  <c:v>3.9454799999999999</c:v>
                </c:pt>
                <c:pt idx="3">
                  <c:v>4.1602000000000006</c:v>
                </c:pt>
                <c:pt idx="4">
                  <c:v>3.9186399999999999</c:v>
                </c:pt>
                <c:pt idx="5">
                  <c:v>3.5160400000000003</c:v>
                </c:pt>
                <c:pt idx="6">
                  <c:v>4.5091200000000002</c:v>
                </c:pt>
                <c:pt idx="7">
                  <c:v>2.9255600000000004</c:v>
                </c:pt>
                <c:pt idx="8">
                  <c:v>4.4017600000000003</c:v>
                </c:pt>
                <c:pt idx="9">
                  <c:v>3.7307599999999996</c:v>
                </c:pt>
                <c:pt idx="10">
                  <c:v>3.7576000000000001</c:v>
                </c:pt>
                <c:pt idx="11">
                  <c:v>3.1939600000000001</c:v>
                </c:pt>
                <c:pt idx="12">
                  <c:v>2.6840000000000002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72-45F1-A3A3-000C5B387A29}"/>
            </c:ext>
          </c:extLst>
        </c:ser>
        <c:ser>
          <c:idx val="1"/>
          <c:order val="1"/>
          <c:tx>
            <c:v>YellowZone</c:v>
          </c:tx>
          <c:spPr>
            <a:solidFill>
              <a:srgbClr val="FFFF00"/>
            </a:solidFill>
            <a:ln>
              <a:noFill/>
            </a:ln>
            <a:effectLst/>
          </c:spPr>
          <c:val>
            <c:numRef>
              <c:f>Paint1!$N$16:$N$28</c:f>
              <c:numCache>
                <c:formatCode>General</c:formatCode>
                <c:ptCount val="13"/>
                <c:pt idx="0">
                  <c:v>1.3664000000000001</c:v>
                </c:pt>
                <c:pt idx="1">
                  <c:v>1.83</c:v>
                </c:pt>
                <c:pt idx="2">
                  <c:v>1.7933999999999999</c:v>
                </c:pt>
                <c:pt idx="3">
                  <c:v>1.891</c:v>
                </c:pt>
                <c:pt idx="4">
                  <c:v>1.7811999999999999</c:v>
                </c:pt>
                <c:pt idx="5">
                  <c:v>1.5982000000000001</c:v>
                </c:pt>
                <c:pt idx="6">
                  <c:v>2.0495999999999999</c:v>
                </c:pt>
                <c:pt idx="7">
                  <c:v>1.3298000000000001</c:v>
                </c:pt>
                <c:pt idx="8">
                  <c:v>2.0007999999999999</c:v>
                </c:pt>
                <c:pt idx="9">
                  <c:v>1.6957999999999998</c:v>
                </c:pt>
                <c:pt idx="10">
                  <c:v>1.708</c:v>
                </c:pt>
                <c:pt idx="11">
                  <c:v>1.4518</c:v>
                </c:pt>
                <c:pt idx="12">
                  <c:v>1.22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72-45F1-A3A3-000C5B387A29}"/>
            </c:ext>
          </c:extLst>
        </c:ser>
        <c:ser>
          <c:idx val="2"/>
          <c:order val="2"/>
          <c:tx>
            <c:v>GreenZone</c:v>
          </c:tx>
          <c:spPr>
            <a:solidFill>
              <a:srgbClr val="00B050"/>
            </a:solidFill>
            <a:ln>
              <a:noFill/>
            </a:ln>
            <a:effectLst/>
          </c:spPr>
          <c:val>
            <c:numRef>
              <c:f>Paint1!$L$16:$L$28</c:f>
              <c:numCache>
                <c:formatCode>General</c:formatCode>
                <c:ptCount val="13"/>
                <c:pt idx="0">
                  <c:v>2.7328000000000001</c:v>
                </c:pt>
                <c:pt idx="1">
                  <c:v>3.66</c:v>
                </c:pt>
                <c:pt idx="2">
                  <c:v>3.5867999999999998</c:v>
                </c:pt>
                <c:pt idx="3">
                  <c:v>3.782</c:v>
                </c:pt>
                <c:pt idx="4">
                  <c:v>3.5623999999999998</c:v>
                </c:pt>
                <c:pt idx="5">
                  <c:v>3.1964000000000001</c:v>
                </c:pt>
                <c:pt idx="6">
                  <c:v>4.0991999999999997</c:v>
                </c:pt>
                <c:pt idx="7">
                  <c:v>2.6596000000000002</c:v>
                </c:pt>
                <c:pt idx="8">
                  <c:v>4.0015999999999998</c:v>
                </c:pt>
                <c:pt idx="9">
                  <c:v>3.3915999999999995</c:v>
                </c:pt>
                <c:pt idx="10">
                  <c:v>3.4159999999999999</c:v>
                </c:pt>
                <c:pt idx="11">
                  <c:v>2.9036</c:v>
                </c:pt>
                <c:pt idx="12">
                  <c:v>2.44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72-45F1-A3A3-000C5B387A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6575248"/>
        <c:axId val="2006585232"/>
      </c:areaChart>
      <c:lineChart>
        <c:grouping val="standard"/>
        <c:varyColors val="0"/>
        <c:ser>
          <c:idx val="3"/>
          <c:order val="3"/>
          <c:tx>
            <c:v>Buffer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Lumber1!$B$2:$B$14</c:f>
              <c:numCache>
                <c:formatCode>m/d/yyyy</c:formatCode>
                <c:ptCount val="13"/>
                <c:pt idx="0">
                  <c:v>44102</c:v>
                </c:pt>
                <c:pt idx="1">
                  <c:v>44103</c:v>
                </c:pt>
                <c:pt idx="2">
                  <c:v>44104</c:v>
                </c:pt>
                <c:pt idx="3">
                  <c:v>44105</c:v>
                </c:pt>
                <c:pt idx="4">
                  <c:v>44106</c:v>
                </c:pt>
                <c:pt idx="5">
                  <c:v>44107</c:v>
                </c:pt>
                <c:pt idx="6">
                  <c:v>44108</c:v>
                </c:pt>
                <c:pt idx="7">
                  <c:v>44109</c:v>
                </c:pt>
                <c:pt idx="8">
                  <c:v>44110</c:v>
                </c:pt>
                <c:pt idx="9">
                  <c:v>44111</c:v>
                </c:pt>
                <c:pt idx="10">
                  <c:v>44112</c:v>
                </c:pt>
                <c:pt idx="11">
                  <c:v>44113</c:v>
                </c:pt>
                <c:pt idx="12">
                  <c:v>44114</c:v>
                </c:pt>
              </c:numCache>
            </c:numRef>
          </c:cat>
          <c:val>
            <c:numRef>
              <c:f>Paint1!$C$16:$C$28</c:f>
              <c:numCache>
                <c:formatCode>#,##0.00</c:formatCode>
                <c:ptCount val="13"/>
                <c:pt idx="0" formatCode="General">
                  <c:v>53</c:v>
                </c:pt>
                <c:pt idx="1">
                  <c:v>7.1052800000000005</c:v>
                </c:pt>
                <c:pt idx="2">
                  <c:v>9.5160000000000018</c:v>
                </c:pt>
                <c:pt idx="3">
                  <c:v>9.3256799999999984</c:v>
                </c:pt>
                <c:pt idx="4">
                  <c:v>9.8332000000000015</c:v>
                </c:pt>
                <c:pt idx="5">
                  <c:v>9.2622399999999985</c:v>
                </c:pt>
                <c:pt idx="6">
                  <c:v>8.3106399999999994</c:v>
                </c:pt>
                <c:pt idx="7">
                  <c:v>10.657920000000001</c:v>
                </c:pt>
                <c:pt idx="8">
                  <c:v>6.9149600000000007</c:v>
                </c:pt>
                <c:pt idx="9">
                  <c:v>10.404160000000001</c:v>
                </c:pt>
                <c:pt idx="10">
                  <c:v>8.8181599999999989</c:v>
                </c:pt>
                <c:pt idx="11">
                  <c:v>8.8815999999999988</c:v>
                </c:pt>
                <c:pt idx="12">
                  <c:v>7.5493600000000001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572-45F1-A3A3-000C5B387A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6575248"/>
        <c:axId val="2006585232"/>
      </c:lineChart>
      <c:catAx>
        <c:axId val="200657524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2006585232"/>
        <c:crosses val="autoZero"/>
        <c:auto val="1"/>
        <c:lblAlgn val="ctr"/>
        <c:lblOffset val="100"/>
        <c:noMultiLvlLbl val="0"/>
      </c:catAx>
      <c:valAx>
        <c:axId val="200658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2006575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DDRMP - MAT005 en Screws1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v>RedZone</c:v>
          </c:tx>
          <c:spPr>
            <a:solidFill>
              <a:srgbClr val="FF0000"/>
            </a:solidFill>
            <a:ln>
              <a:noFill/>
            </a:ln>
            <a:effectLst/>
          </c:spPr>
          <c:val>
            <c:numRef>
              <c:f>Screws1!$O$2:$O$14</c:f>
              <c:numCache>
                <c:formatCode>General</c:formatCode>
                <c:ptCount val="13"/>
                <c:pt idx="0">
                  <c:v>662.11199999999997</c:v>
                </c:pt>
                <c:pt idx="1">
                  <c:v>576.58920000000001</c:v>
                </c:pt>
                <c:pt idx="2">
                  <c:v>486.0086</c:v>
                </c:pt>
                <c:pt idx="3">
                  <c:v>627.16719999999998</c:v>
                </c:pt>
                <c:pt idx="4">
                  <c:v>756.83080000000007</c:v>
                </c:pt>
                <c:pt idx="5">
                  <c:v>627.62700000000007</c:v>
                </c:pt>
                <c:pt idx="6">
                  <c:v>658.89340000000004</c:v>
                </c:pt>
                <c:pt idx="7">
                  <c:v>772.00420000000008</c:v>
                </c:pt>
                <c:pt idx="8">
                  <c:v>473.59399999999999</c:v>
                </c:pt>
                <c:pt idx="9">
                  <c:v>534.2876</c:v>
                </c:pt>
                <c:pt idx="10">
                  <c:v>686.94119999999998</c:v>
                </c:pt>
                <c:pt idx="11">
                  <c:v>650.1572000000001</c:v>
                </c:pt>
                <c:pt idx="12">
                  <c:v>712.23020000000008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29-4F93-B1C2-BFBF5847CF81}"/>
            </c:ext>
          </c:extLst>
        </c:ser>
        <c:ser>
          <c:idx val="1"/>
          <c:order val="1"/>
          <c:tx>
            <c:v>YellowZone</c:v>
          </c:tx>
          <c:spPr>
            <a:solidFill>
              <a:srgbClr val="FFFF00"/>
            </a:solidFill>
            <a:ln>
              <a:noFill/>
            </a:ln>
            <a:effectLst/>
          </c:spPr>
          <c:val>
            <c:numRef>
              <c:f>Screws1!$N$2:$N$14</c:f>
              <c:numCache>
                <c:formatCode>General</c:formatCode>
                <c:ptCount val="13"/>
                <c:pt idx="0">
                  <c:v>6019.2</c:v>
                </c:pt>
                <c:pt idx="1">
                  <c:v>5241.7199999999993</c:v>
                </c:pt>
                <c:pt idx="2">
                  <c:v>4418.2599999999993</c:v>
                </c:pt>
                <c:pt idx="3">
                  <c:v>5701.5199999999995</c:v>
                </c:pt>
                <c:pt idx="4">
                  <c:v>6880.28</c:v>
                </c:pt>
                <c:pt idx="5">
                  <c:v>5705.7</c:v>
                </c:pt>
                <c:pt idx="6">
                  <c:v>5989.94</c:v>
                </c:pt>
                <c:pt idx="7">
                  <c:v>7018.2199999999993</c:v>
                </c:pt>
                <c:pt idx="8">
                  <c:v>4305.3999999999996</c:v>
                </c:pt>
                <c:pt idx="9">
                  <c:v>4857.16</c:v>
                </c:pt>
                <c:pt idx="10">
                  <c:v>6244.9199999999992</c:v>
                </c:pt>
                <c:pt idx="11">
                  <c:v>5910.5199999999995</c:v>
                </c:pt>
                <c:pt idx="12">
                  <c:v>6474.82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29-4F93-B1C2-BFBF5847CF81}"/>
            </c:ext>
          </c:extLst>
        </c:ser>
        <c:ser>
          <c:idx val="2"/>
          <c:order val="2"/>
          <c:tx>
            <c:v>GreenZone</c:v>
          </c:tx>
          <c:spPr>
            <a:solidFill>
              <a:srgbClr val="00B050"/>
            </a:solidFill>
            <a:ln>
              <a:noFill/>
            </a:ln>
            <a:effectLst/>
          </c:spPr>
          <c:val>
            <c:numRef>
              <c:f>Screws1!$L$2:$L$14</c:f>
              <c:numCache>
                <c:formatCode>General</c:formatCode>
                <c:ptCount val="13"/>
                <c:pt idx="0">
                  <c:v>601.91999999999996</c:v>
                </c:pt>
                <c:pt idx="1">
                  <c:v>524.17199999999991</c:v>
                </c:pt>
                <c:pt idx="2">
                  <c:v>441.82599999999996</c:v>
                </c:pt>
                <c:pt idx="3">
                  <c:v>570.15199999999993</c:v>
                </c:pt>
                <c:pt idx="4">
                  <c:v>688.02800000000002</c:v>
                </c:pt>
                <c:pt idx="5">
                  <c:v>570.57000000000005</c:v>
                </c:pt>
                <c:pt idx="6">
                  <c:v>598.99400000000003</c:v>
                </c:pt>
                <c:pt idx="7">
                  <c:v>701.822</c:v>
                </c:pt>
                <c:pt idx="8">
                  <c:v>430.53999999999996</c:v>
                </c:pt>
                <c:pt idx="9">
                  <c:v>485.71600000000001</c:v>
                </c:pt>
                <c:pt idx="10">
                  <c:v>624.49199999999996</c:v>
                </c:pt>
                <c:pt idx="11">
                  <c:v>591.05200000000002</c:v>
                </c:pt>
                <c:pt idx="12">
                  <c:v>647.48199999999997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29-4F93-B1C2-BFBF5847CF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6575248"/>
        <c:axId val="2006585232"/>
      </c:areaChart>
      <c:lineChart>
        <c:grouping val="standard"/>
        <c:varyColors val="0"/>
        <c:ser>
          <c:idx val="3"/>
          <c:order val="3"/>
          <c:tx>
            <c:v>Buffer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Lumber1!$B$2:$B$14</c:f>
              <c:numCache>
                <c:formatCode>m/d/yyyy</c:formatCode>
                <c:ptCount val="13"/>
                <c:pt idx="0">
                  <c:v>44102</c:v>
                </c:pt>
                <c:pt idx="1">
                  <c:v>44103</c:v>
                </c:pt>
                <c:pt idx="2">
                  <c:v>44104</c:v>
                </c:pt>
                <c:pt idx="3">
                  <c:v>44105</c:v>
                </c:pt>
                <c:pt idx="4">
                  <c:v>44106</c:v>
                </c:pt>
                <c:pt idx="5">
                  <c:v>44107</c:v>
                </c:pt>
                <c:pt idx="6">
                  <c:v>44108</c:v>
                </c:pt>
                <c:pt idx="7">
                  <c:v>44109</c:v>
                </c:pt>
                <c:pt idx="8">
                  <c:v>44110</c:v>
                </c:pt>
                <c:pt idx="9">
                  <c:v>44111</c:v>
                </c:pt>
                <c:pt idx="10">
                  <c:v>44112</c:v>
                </c:pt>
                <c:pt idx="11">
                  <c:v>44113</c:v>
                </c:pt>
                <c:pt idx="12">
                  <c:v>44114</c:v>
                </c:pt>
              </c:numCache>
            </c:numRef>
          </c:cat>
          <c:val>
            <c:numRef>
              <c:f>Screws1!$C$2:$C$14</c:f>
              <c:numCache>
                <c:formatCode>#,##0.00</c:formatCode>
                <c:ptCount val="13"/>
                <c:pt idx="0" formatCode="General">
                  <c:v>22008</c:v>
                </c:pt>
                <c:pt idx="1">
                  <c:v>7283.232</c:v>
                </c:pt>
                <c:pt idx="2">
                  <c:v>6342.4811999999993</c:v>
                </c:pt>
                <c:pt idx="3">
                  <c:v>5346.0945999999994</c:v>
                </c:pt>
                <c:pt idx="4">
                  <c:v>6898.8391999999994</c:v>
                </c:pt>
                <c:pt idx="5">
                  <c:v>8325.1388000000006</c:v>
                </c:pt>
                <c:pt idx="6">
                  <c:v>6903.8969999999999</c:v>
                </c:pt>
                <c:pt idx="7">
                  <c:v>7247.8273999999992</c:v>
                </c:pt>
                <c:pt idx="8">
                  <c:v>8492.0461999999989</c:v>
                </c:pt>
                <c:pt idx="9">
                  <c:v>5209.5339999999997</c:v>
                </c:pt>
                <c:pt idx="10">
                  <c:v>5877.1635999999999</c:v>
                </c:pt>
                <c:pt idx="11">
                  <c:v>7556.3531999999996</c:v>
                </c:pt>
                <c:pt idx="12">
                  <c:v>7151.7291999999998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F29-4F93-B1C2-BFBF5847CF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6575248"/>
        <c:axId val="2006585232"/>
      </c:lineChart>
      <c:catAx>
        <c:axId val="200657524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sng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2006585232"/>
        <c:crosses val="autoZero"/>
        <c:auto val="1"/>
        <c:lblAlgn val="ctr"/>
        <c:lblOffset val="100"/>
        <c:noMultiLvlLbl val="0"/>
      </c:catAx>
      <c:valAx>
        <c:axId val="200658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2006575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DDRMP - MAT006 en</a:t>
            </a:r>
            <a:r>
              <a:rPr lang="es-GT" baseline="0"/>
              <a:t> Screws1</a:t>
            </a:r>
            <a:endParaRPr lang="es-G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v>RedZone</c:v>
          </c:tx>
          <c:spPr>
            <a:solidFill>
              <a:srgbClr val="FF0000"/>
            </a:solidFill>
            <a:ln>
              <a:noFill/>
            </a:ln>
            <a:effectLst/>
          </c:spPr>
          <c:val>
            <c:numRef>
              <c:f>Screws1!$O$16:$O$28</c:f>
              <c:numCache>
                <c:formatCode>General</c:formatCode>
                <c:ptCount val="13"/>
                <c:pt idx="0">
                  <c:v>52.822000000000017</c:v>
                </c:pt>
                <c:pt idx="1">
                  <c:v>65.488500000000016</c:v>
                </c:pt>
                <c:pt idx="2">
                  <c:v>53.361000000000011</c:v>
                </c:pt>
                <c:pt idx="3">
                  <c:v>43.928500000000007</c:v>
                </c:pt>
                <c:pt idx="4">
                  <c:v>56.864500000000014</c:v>
                </c:pt>
                <c:pt idx="5">
                  <c:v>66.027500000000018</c:v>
                </c:pt>
                <c:pt idx="6">
                  <c:v>50.12700000000001</c:v>
                </c:pt>
                <c:pt idx="7">
                  <c:v>59.020500000000013</c:v>
                </c:pt>
                <c:pt idx="8">
                  <c:v>47.701500000000017</c:v>
                </c:pt>
                <c:pt idx="9">
                  <c:v>56.056000000000012</c:v>
                </c:pt>
                <c:pt idx="10">
                  <c:v>46.084500000000013</c:v>
                </c:pt>
                <c:pt idx="11">
                  <c:v>51.20500000000002</c:v>
                </c:pt>
                <c:pt idx="12">
                  <c:v>41.233500000000014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04-478C-85B9-83187BAE0422}"/>
            </c:ext>
          </c:extLst>
        </c:ser>
        <c:ser>
          <c:idx val="1"/>
          <c:order val="1"/>
          <c:tx>
            <c:v>YellowZone</c:v>
          </c:tx>
          <c:spPr>
            <a:solidFill>
              <a:srgbClr val="FFFF00"/>
            </a:solidFill>
            <a:ln>
              <a:noFill/>
            </a:ln>
            <a:effectLst/>
          </c:spPr>
          <c:val>
            <c:numRef>
              <c:f>Screws1!$N$16:$N$28</c:f>
              <c:numCache>
                <c:formatCode>General</c:formatCode>
                <c:ptCount val="13"/>
                <c:pt idx="0">
                  <c:v>480.20000000000005</c:v>
                </c:pt>
                <c:pt idx="1">
                  <c:v>595.35</c:v>
                </c:pt>
                <c:pt idx="2">
                  <c:v>485.1</c:v>
                </c:pt>
                <c:pt idx="3">
                  <c:v>399.35</c:v>
                </c:pt>
                <c:pt idx="4">
                  <c:v>516.95000000000005</c:v>
                </c:pt>
                <c:pt idx="5">
                  <c:v>600.25</c:v>
                </c:pt>
                <c:pt idx="6">
                  <c:v>455.70000000000005</c:v>
                </c:pt>
                <c:pt idx="7">
                  <c:v>536.55000000000007</c:v>
                </c:pt>
                <c:pt idx="8">
                  <c:v>433.65000000000003</c:v>
                </c:pt>
                <c:pt idx="9">
                  <c:v>509.6</c:v>
                </c:pt>
                <c:pt idx="10">
                  <c:v>418.95000000000005</c:v>
                </c:pt>
                <c:pt idx="11">
                  <c:v>465.50000000000006</c:v>
                </c:pt>
                <c:pt idx="12">
                  <c:v>374.85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04-478C-85B9-83187BAE0422}"/>
            </c:ext>
          </c:extLst>
        </c:ser>
        <c:ser>
          <c:idx val="2"/>
          <c:order val="2"/>
          <c:tx>
            <c:v>GreenZone</c:v>
          </c:tx>
          <c:spPr>
            <a:solidFill>
              <a:srgbClr val="00B050"/>
            </a:solidFill>
            <a:ln>
              <a:noFill/>
            </a:ln>
            <a:effectLst/>
          </c:spPr>
          <c:val>
            <c:numRef>
              <c:f>Screws1!$L$16:$L$28</c:f>
              <c:numCache>
                <c:formatCode>General</c:formatCode>
                <c:ptCount val="13"/>
                <c:pt idx="0">
                  <c:v>48.02000000000001</c:v>
                </c:pt>
                <c:pt idx="1">
                  <c:v>59.535000000000004</c:v>
                </c:pt>
                <c:pt idx="2">
                  <c:v>48.510000000000005</c:v>
                </c:pt>
                <c:pt idx="3">
                  <c:v>39.935000000000002</c:v>
                </c:pt>
                <c:pt idx="4">
                  <c:v>51.695000000000007</c:v>
                </c:pt>
                <c:pt idx="5">
                  <c:v>60.025000000000006</c:v>
                </c:pt>
                <c:pt idx="6">
                  <c:v>45.570000000000007</c:v>
                </c:pt>
                <c:pt idx="7">
                  <c:v>53.655000000000008</c:v>
                </c:pt>
                <c:pt idx="8">
                  <c:v>43.365000000000009</c:v>
                </c:pt>
                <c:pt idx="9">
                  <c:v>50.960000000000008</c:v>
                </c:pt>
                <c:pt idx="10">
                  <c:v>41.89500000000001</c:v>
                </c:pt>
                <c:pt idx="11">
                  <c:v>46.550000000000011</c:v>
                </c:pt>
                <c:pt idx="12">
                  <c:v>37.485000000000007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04-478C-85B9-83187BAE04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6575248"/>
        <c:axId val="2006585232"/>
      </c:areaChart>
      <c:lineChart>
        <c:grouping val="standard"/>
        <c:varyColors val="0"/>
        <c:ser>
          <c:idx val="3"/>
          <c:order val="3"/>
          <c:tx>
            <c:v>Buffer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Lumber1!$B$2:$B$14</c:f>
              <c:numCache>
                <c:formatCode>m/d/yyyy</c:formatCode>
                <c:ptCount val="13"/>
                <c:pt idx="0">
                  <c:v>44102</c:v>
                </c:pt>
                <c:pt idx="1">
                  <c:v>44103</c:v>
                </c:pt>
                <c:pt idx="2">
                  <c:v>44104</c:v>
                </c:pt>
                <c:pt idx="3">
                  <c:v>44105</c:v>
                </c:pt>
                <c:pt idx="4">
                  <c:v>44106</c:v>
                </c:pt>
                <c:pt idx="5">
                  <c:v>44107</c:v>
                </c:pt>
                <c:pt idx="6">
                  <c:v>44108</c:v>
                </c:pt>
                <c:pt idx="7">
                  <c:v>44109</c:v>
                </c:pt>
                <c:pt idx="8">
                  <c:v>44110</c:v>
                </c:pt>
                <c:pt idx="9">
                  <c:v>44111</c:v>
                </c:pt>
                <c:pt idx="10">
                  <c:v>44112</c:v>
                </c:pt>
                <c:pt idx="11">
                  <c:v>44113</c:v>
                </c:pt>
                <c:pt idx="12">
                  <c:v>44114</c:v>
                </c:pt>
              </c:numCache>
            </c:numRef>
          </c:cat>
          <c:val>
            <c:numRef>
              <c:f>Screws1!$C$16:$C$28</c:f>
              <c:numCache>
                <c:formatCode>#,##0.00</c:formatCode>
                <c:ptCount val="13"/>
                <c:pt idx="0">
                  <c:v>3780</c:v>
                </c:pt>
                <c:pt idx="1">
                  <c:v>581.04200000000003</c:v>
                </c:pt>
                <c:pt idx="2">
                  <c:v>720.37350000000004</c:v>
                </c:pt>
                <c:pt idx="3">
                  <c:v>586.971</c:v>
                </c:pt>
                <c:pt idx="4">
                  <c:v>483.21350000000001</c:v>
                </c:pt>
                <c:pt idx="5">
                  <c:v>625.50950000000012</c:v>
                </c:pt>
                <c:pt idx="6">
                  <c:v>726.30250000000001</c:v>
                </c:pt>
                <c:pt idx="7">
                  <c:v>551.39700000000005</c:v>
                </c:pt>
                <c:pt idx="8">
                  <c:v>649.22550000000001</c:v>
                </c:pt>
                <c:pt idx="9">
                  <c:v>524.71650000000011</c:v>
                </c:pt>
                <c:pt idx="10">
                  <c:v>616.6160000000001</c:v>
                </c:pt>
                <c:pt idx="11">
                  <c:v>506.92950000000002</c:v>
                </c:pt>
                <c:pt idx="12">
                  <c:v>563.25500000000011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F04-478C-85B9-83187BAE04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6575248"/>
        <c:axId val="2006585232"/>
      </c:lineChart>
      <c:catAx>
        <c:axId val="200657524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sng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2006585232"/>
        <c:crosses val="autoZero"/>
        <c:auto val="1"/>
        <c:lblAlgn val="ctr"/>
        <c:lblOffset val="100"/>
        <c:noMultiLvlLbl val="0"/>
      </c:catAx>
      <c:valAx>
        <c:axId val="200658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2006575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DDRMP - MAT007 en Brackets1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v>RedZone</c:v>
          </c:tx>
          <c:spPr>
            <a:solidFill>
              <a:srgbClr val="FF0000"/>
            </a:solidFill>
            <a:ln>
              <a:noFill/>
            </a:ln>
            <a:effectLst/>
          </c:spPr>
          <c:val>
            <c:numRef>
              <c:f>Brackets1!$O$2:$O$14</c:f>
              <c:numCache>
                <c:formatCode>General</c:formatCode>
                <c:ptCount val="13"/>
                <c:pt idx="0">
                  <c:v>1382.0400000000002</c:v>
                </c:pt>
                <c:pt idx="1">
                  <c:v>1251.5140000000001</c:v>
                </c:pt>
                <c:pt idx="2">
                  <c:v>1309.0990000000002</c:v>
                </c:pt>
                <c:pt idx="3">
                  <c:v>1251.5140000000001</c:v>
                </c:pt>
                <c:pt idx="4">
                  <c:v>1393.5570000000002</c:v>
                </c:pt>
                <c:pt idx="5">
                  <c:v>1324.4550000000004</c:v>
                </c:pt>
                <c:pt idx="6">
                  <c:v>1305.2600000000002</c:v>
                </c:pt>
                <c:pt idx="7">
                  <c:v>1263.0310000000002</c:v>
                </c:pt>
                <c:pt idx="8">
                  <c:v>1159.3780000000002</c:v>
                </c:pt>
                <c:pt idx="9">
                  <c:v>1316.7770000000003</c:v>
                </c:pt>
                <c:pt idx="10">
                  <c:v>1478.0150000000003</c:v>
                </c:pt>
                <c:pt idx="11">
                  <c:v>1247.6750000000002</c:v>
                </c:pt>
                <c:pt idx="12">
                  <c:v>1274.5480000000002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A8-46A7-B4FE-D666B06A8EED}"/>
            </c:ext>
          </c:extLst>
        </c:ser>
        <c:ser>
          <c:idx val="1"/>
          <c:order val="1"/>
          <c:tx>
            <c:v>YellowZone</c:v>
          </c:tx>
          <c:spPr>
            <a:solidFill>
              <a:srgbClr val="FFFF00"/>
            </a:solidFill>
            <a:ln>
              <a:noFill/>
            </a:ln>
            <a:effectLst/>
          </c:spPr>
          <c:val>
            <c:numRef>
              <c:f>Brackets1!$N$2:$N$14</c:f>
              <c:numCache>
                <c:formatCode>General</c:formatCode>
                <c:ptCount val="13"/>
                <c:pt idx="0">
                  <c:v>1256.4000000000001</c:v>
                </c:pt>
                <c:pt idx="1">
                  <c:v>1137.74</c:v>
                </c:pt>
                <c:pt idx="2">
                  <c:v>1190.0900000000001</c:v>
                </c:pt>
                <c:pt idx="3">
                  <c:v>1137.74</c:v>
                </c:pt>
                <c:pt idx="4">
                  <c:v>1266.8700000000001</c:v>
                </c:pt>
                <c:pt idx="5">
                  <c:v>1204.0500000000002</c:v>
                </c:pt>
                <c:pt idx="6">
                  <c:v>1186.6000000000001</c:v>
                </c:pt>
                <c:pt idx="7">
                  <c:v>1148.21</c:v>
                </c:pt>
                <c:pt idx="8">
                  <c:v>1053.98</c:v>
                </c:pt>
                <c:pt idx="9">
                  <c:v>1197.0700000000002</c:v>
                </c:pt>
                <c:pt idx="10">
                  <c:v>1343.65</c:v>
                </c:pt>
                <c:pt idx="11">
                  <c:v>1134.25</c:v>
                </c:pt>
                <c:pt idx="12">
                  <c:v>1158.68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A8-46A7-B4FE-D666B06A8EED}"/>
            </c:ext>
          </c:extLst>
        </c:ser>
        <c:ser>
          <c:idx val="2"/>
          <c:order val="2"/>
          <c:tx>
            <c:v>GreenZone</c:v>
          </c:tx>
          <c:spPr>
            <a:solidFill>
              <a:srgbClr val="00B050"/>
            </a:solidFill>
            <a:ln>
              <a:noFill/>
            </a:ln>
            <a:effectLst/>
          </c:spPr>
          <c:val>
            <c:numRef>
              <c:f>Brackets1!$L$2:$L$14</c:f>
              <c:numCache>
                <c:formatCode>General</c:formatCode>
                <c:ptCount val="13"/>
                <c:pt idx="0">
                  <c:v>1256.4000000000001</c:v>
                </c:pt>
                <c:pt idx="1">
                  <c:v>1137.74</c:v>
                </c:pt>
                <c:pt idx="2">
                  <c:v>1190.0900000000001</c:v>
                </c:pt>
                <c:pt idx="3">
                  <c:v>1137.74</c:v>
                </c:pt>
                <c:pt idx="4">
                  <c:v>1266.8700000000001</c:v>
                </c:pt>
                <c:pt idx="5">
                  <c:v>1204.0500000000002</c:v>
                </c:pt>
                <c:pt idx="6">
                  <c:v>1186.6000000000001</c:v>
                </c:pt>
                <c:pt idx="7">
                  <c:v>1148.21</c:v>
                </c:pt>
                <c:pt idx="8">
                  <c:v>1053.98</c:v>
                </c:pt>
                <c:pt idx="9">
                  <c:v>1197.0700000000002</c:v>
                </c:pt>
                <c:pt idx="10">
                  <c:v>1343.65</c:v>
                </c:pt>
                <c:pt idx="11">
                  <c:v>1134.25</c:v>
                </c:pt>
                <c:pt idx="12">
                  <c:v>1158.68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1A8-46A7-B4FE-D666B06A8E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6575248"/>
        <c:axId val="2006585232"/>
      </c:areaChart>
      <c:lineChart>
        <c:grouping val="standard"/>
        <c:varyColors val="0"/>
        <c:ser>
          <c:idx val="3"/>
          <c:order val="3"/>
          <c:tx>
            <c:v>Buffer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Lumber1!$B$2:$B$14</c:f>
              <c:numCache>
                <c:formatCode>m/d/yyyy</c:formatCode>
                <c:ptCount val="13"/>
                <c:pt idx="0">
                  <c:v>44102</c:v>
                </c:pt>
                <c:pt idx="1">
                  <c:v>44103</c:v>
                </c:pt>
                <c:pt idx="2">
                  <c:v>44104</c:v>
                </c:pt>
                <c:pt idx="3">
                  <c:v>44105</c:v>
                </c:pt>
                <c:pt idx="4">
                  <c:v>44106</c:v>
                </c:pt>
                <c:pt idx="5">
                  <c:v>44107</c:v>
                </c:pt>
                <c:pt idx="6">
                  <c:v>44108</c:v>
                </c:pt>
                <c:pt idx="7">
                  <c:v>44109</c:v>
                </c:pt>
                <c:pt idx="8">
                  <c:v>44110</c:v>
                </c:pt>
                <c:pt idx="9">
                  <c:v>44111</c:v>
                </c:pt>
                <c:pt idx="10">
                  <c:v>44112</c:v>
                </c:pt>
                <c:pt idx="11">
                  <c:v>44113</c:v>
                </c:pt>
                <c:pt idx="12">
                  <c:v>44114</c:v>
                </c:pt>
              </c:numCache>
            </c:numRef>
          </c:cat>
          <c:val>
            <c:numRef>
              <c:f>Brackets1!$C$2:$C$14</c:f>
              <c:numCache>
                <c:formatCode>#,##0.00</c:formatCode>
                <c:ptCount val="13"/>
                <c:pt idx="0">
                  <c:v>22560</c:v>
                </c:pt>
                <c:pt idx="1">
                  <c:v>3894.84</c:v>
                </c:pt>
                <c:pt idx="2">
                  <c:v>3526.9940000000001</c:v>
                </c:pt>
                <c:pt idx="3">
                  <c:v>3689.2790000000005</c:v>
                </c:pt>
                <c:pt idx="4">
                  <c:v>3526.9940000000001</c:v>
                </c:pt>
                <c:pt idx="5">
                  <c:v>3927.2970000000005</c:v>
                </c:pt>
                <c:pt idx="6">
                  <c:v>3732.5550000000007</c:v>
                </c:pt>
                <c:pt idx="7">
                  <c:v>3678.4600000000005</c:v>
                </c:pt>
                <c:pt idx="8">
                  <c:v>3559.451</c:v>
                </c:pt>
                <c:pt idx="9">
                  <c:v>3267.3380000000002</c:v>
                </c:pt>
                <c:pt idx="10">
                  <c:v>3710.9170000000004</c:v>
                </c:pt>
                <c:pt idx="11">
                  <c:v>4165.3150000000005</c:v>
                </c:pt>
                <c:pt idx="12">
                  <c:v>3516.1750000000002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1A8-46A7-B4FE-D666B06A8E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6575248"/>
        <c:axId val="2006585232"/>
      </c:lineChart>
      <c:catAx>
        <c:axId val="200657524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sng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2006585232"/>
        <c:crosses val="autoZero"/>
        <c:auto val="1"/>
        <c:lblAlgn val="ctr"/>
        <c:lblOffset val="100"/>
        <c:noMultiLvlLbl val="0"/>
      </c:catAx>
      <c:valAx>
        <c:axId val="200658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2006575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419100</xdr:colOff>
      <xdr:row>0</xdr:row>
      <xdr:rowOff>76200</xdr:rowOff>
    </xdr:from>
    <xdr:to>
      <xdr:col>23</xdr:col>
      <xdr:colOff>647700</xdr:colOff>
      <xdr:row>13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2607E70-CD52-4F61-9CF9-99F30D883E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361950</xdr:colOff>
      <xdr:row>14</xdr:row>
      <xdr:rowOff>180975</xdr:rowOff>
    </xdr:from>
    <xdr:to>
      <xdr:col>23</xdr:col>
      <xdr:colOff>590550</xdr:colOff>
      <xdr:row>28</xdr:row>
      <xdr:rowOff>47625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6DC1DC5-FCDD-4169-A4F9-ABCC22646F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0</xdr:row>
      <xdr:rowOff>133350</xdr:rowOff>
    </xdr:from>
    <xdr:to>
      <xdr:col>24</xdr:col>
      <xdr:colOff>228600</xdr:colOff>
      <xdr:row>14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6948CFE-6036-428A-88F1-8E0FB04B1D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733425</xdr:colOff>
      <xdr:row>15</xdr:row>
      <xdr:rowOff>9525</xdr:rowOff>
    </xdr:from>
    <xdr:to>
      <xdr:col>24</xdr:col>
      <xdr:colOff>200025</xdr:colOff>
      <xdr:row>28</xdr:row>
      <xdr:rowOff>66675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1196E942-D062-4437-8921-AC067DCAD5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409575</xdr:colOff>
      <xdr:row>0</xdr:row>
      <xdr:rowOff>38100</xdr:rowOff>
    </xdr:from>
    <xdr:to>
      <xdr:col>23</xdr:col>
      <xdr:colOff>638175</xdr:colOff>
      <xdr:row>13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B5EBE95-01C7-4A38-8476-E14966331B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495300</xdr:colOff>
      <xdr:row>15</xdr:row>
      <xdr:rowOff>38100</xdr:rowOff>
    </xdr:from>
    <xdr:to>
      <xdr:col>23</xdr:col>
      <xdr:colOff>723900</xdr:colOff>
      <xdr:row>28</xdr:row>
      <xdr:rowOff>123825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809B0A5-1ED5-4675-95B1-55162053C5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571500</xdr:colOff>
      <xdr:row>0</xdr:row>
      <xdr:rowOff>66675</xdr:rowOff>
    </xdr:from>
    <xdr:to>
      <xdr:col>24</xdr:col>
      <xdr:colOff>38100</xdr:colOff>
      <xdr:row>13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CBE5DE5-6555-4315-A8BC-301EC053DF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600075</xdr:colOff>
      <xdr:row>15</xdr:row>
      <xdr:rowOff>57150</xdr:rowOff>
    </xdr:from>
    <xdr:to>
      <xdr:col>24</xdr:col>
      <xdr:colOff>66675</xdr:colOff>
      <xdr:row>29</xdr:row>
      <xdr:rowOff>9525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8FCD797-3A24-4111-8F80-EC2353E550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514349</xdr:colOff>
      <xdr:row>0</xdr:row>
      <xdr:rowOff>57150</xdr:rowOff>
    </xdr:from>
    <xdr:to>
      <xdr:col>24</xdr:col>
      <xdr:colOff>638175</xdr:colOff>
      <xdr:row>19</xdr:row>
      <xdr:rowOff>38100</xdr:rowOff>
    </xdr:to>
    <xdr:graphicFrame macro="">
      <xdr:nvGraphicFramePr>
        <xdr:cNvPr id="2" name="Gráfico 3">
          <a:extLst>
            <a:ext uri="{FF2B5EF4-FFF2-40B4-BE49-F238E27FC236}">
              <a16:creationId xmlns:a16="http://schemas.microsoft.com/office/drawing/2014/main" id="{C5842D8D-00C1-4220-AC81-41643883F6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18"/>
  <sheetViews>
    <sheetView workbookViewId="0">
      <pane ySplit="1" topLeftCell="A2" activePane="bottomLeft" state="frozen"/>
      <selection pane="bottomLeft" activeCell="C16" sqref="C16"/>
    </sheetView>
  </sheetViews>
  <sheetFormatPr baseColWidth="10" defaultRowHeight="15" x14ac:dyDescent="0.25"/>
  <cols>
    <col min="2" max="2" width="14.42578125" style="1" customWidth="1"/>
    <col min="3" max="3" width="11.5703125" style="2" customWidth="1"/>
    <col min="4" max="4" width="13" style="2" customWidth="1"/>
  </cols>
  <sheetData>
    <row r="1" spans="1:9" x14ac:dyDescent="0.25">
      <c r="B1" s="1" t="s">
        <v>0</v>
      </c>
      <c r="C1" s="1" t="s">
        <v>1</v>
      </c>
      <c r="D1" s="1" t="s">
        <v>2</v>
      </c>
    </row>
    <row r="2" spans="1:9" x14ac:dyDescent="0.25">
      <c r="A2" t="s">
        <v>23</v>
      </c>
      <c r="B2" s="1" t="s">
        <v>3</v>
      </c>
      <c r="C2" s="2">
        <v>1645</v>
      </c>
      <c r="D2" s="2">
        <v>1974</v>
      </c>
      <c r="E2">
        <v>1844</v>
      </c>
      <c r="F2">
        <v>1767</v>
      </c>
      <c r="G2">
        <v>1656</v>
      </c>
      <c r="H2">
        <v>1654</v>
      </c>
      <c r="I2">
        <f>AVERAGE(E2:H2)</f>
        <v>1730.25</v>
      </c>
    </row>
    <row r="3" spans="1:9" x14ac:dyDescent="0.25">
      <c r="A3" t="s">
        <v>24</v>
      </c>
      <c r="B3" s="1" t="s">
        <v>3</v>
      </c>
      <c r="C3" s="2">
        <v>610</v>
      </c>
      <c r="D3" s="2">
        <v>732</v>
      </c>
      <c r="E3">
        <v>677</v>
      </c>
      <c r="F3">
        <v>662</v>
      </c>
      <c r="G3">
        <v>623</v>
      </c>
      <c r="H3">
        <v>625</v>
      </c>
      <c r="I3">
        <f t="shared" ref="I3:I18" si="0">AVERAGE(E3:H3)</f>
        <v>646.75</v>
      </c>
    </row>
    <row r="4" spans="1:9" x14ac:dyDescent="0.25">
      <c r="A4" t="s">
        <v>23</v>
      </c>
      <c r="B4" s="1" t="s">
        <v>4</v>
      </c>
      <c r="C4" s="2">
        <v>1154</v>
      </c>
      <c r="D4" s="2">
        <v>1443</v>
      </c>
      <c r="E4">
        <v>1355</v>
      </c>
      <c r="F4">
        <v>1278</v>
      </c>
      <c r="G4">
        <v>1179</v>
      </c>
      <c r="H4">
        <v>1147</v>
      </c>
      <c r="I4">
        <f t="shared" si="0"/>
        <v>1239.75</v>
      </c>
    </row>
    <row r="5" spans="1:9" x14ac:dyDescent="0.25">
      <c r="A5" t="s">
        <v>24</v>
      </c>
      <c r="B5" s="1" t="s">
        <v>4</v>
      </c>
      <c r="C5" s="2">
        <v>428</v>
      </c>
      <c r="D5" s="2">
        <v>535</v>
      </c>
      <c r="E5">
        <v>511</v>
      </c>
      <c r="F5">
        <v>473</v>
      </c>
      <c r="G5">
        <v>432</v>
      </c>
      <c r="H5">
        <v>439</v>
      </c>
      <c r="I5">
        <f t="shared" si="0"/>
        <v>463.75</v>
      </c>
    </row>
    <row r="6" spans="1:9" x14ac:dyDescent="0.25">
      <c r="A6" t="s">
        <v>25</v>
      </c>
      <c r="B6" s="1" t="s">
        <v>5</v>
      </c>
      <c r="C6" s="2">
        <v>10.199999999999999</v>
      </c>
      <c r="D6" s="2">
        <v>61</v>
      </c>
      <c r="E6">
        <v>59.34</v>
      </c>
      <c r="F6">
        <v>56.86</v>
      </c>
      <c r="G6">
        <v>56.02</v>
      </c>
      <c r="H6">
        <v>55.68</v>
      </c>
      <c r="I6">
        <f t="shared" si="0"/>
        <v>56.975000000000001</v>
      </c>
    </row>
    <row r="7" spans="1:9" x14ac:dyDescent="0.25">
      <c r="A7" t="s">
        <v>26</v>
      </c>
      <c r="B7" s="1" t="s">
        <v>5</v>
      </c>
      <c r="C7" s="2">
        <v>4.4000000000000004</v>
      </c>
      <c r="D7" s="2">
        <v>48</v>
      </c>
      <c r="E7">
        <v>48</v>
      </c>
      <c r="F7">
        <v>48</v>
      </c>
      <c r="G7">
        <v>48</v>
      </c>
      <c r="H7">
        <v>48</v>
      </c>
      <c r="I7">
        <f t="shared" si="0"/>
        <v>48</v>
      </c>
    </row>
    <row r="8" spans="1:9" x14ac:dyDescent="0.25">
      <c r="A8" t="s">
        <v>25</v>
      </c>
      <c r="B8" s="1" t="s">
        <v>6</v>
      </c>
      <c r="C8" s="2">
        <v>8.9</v>
      </c>
      <c r="D8" s="2">
        <v>53</v>
      </c>
      <c r="E8">
        <v>51.88</v>
      </c>
      <c r="F8">
        <v>49.86</v>
      </c>
      <c r="G8">
        <v>48.46</v>
      </c>
      <c r="H8">
        <v>48.02</v>
      </c>
      <c r="I8">
        <f t="shared" si="0"/>
        <v>49.555000000000007</v>
      </c>
    </row>
    <row r="9" spans="1:9" x14ac:dyDescent="0.25">
      <c r="A9" t="s">
        <v>26</v>
      </c>
      <c r="B9" s="1" t="s">
        <v>6</v>
      </c>
      <c r="C9" s="2">
        <v>3.8</v>
      </c>
      <c r="D9" s="2">
        <v>42</v>
      </c>
      <c r="E9">
        <v>42</v>
      </c>
      <c r="F9">
        <v>42</v>
      </c>
      <c r="G9">
        <v>42</v>
      </c>
      <c r="H9">
        <v>42</v>
      </c>
      <c r="I9">
        <f t="shared" si="0"/>
        <v>42</v>
      </c>
    </row>
    <row r="10" spans="1:9" x14ac:dyDescent="0.25">
      <c r="A10" t="s">
        <v>27</v>
      </c>
      <c r="B10" s="1" t="s">
        <v>7</v>
      </c>
      <c r="C10" s="2">
        <v>12576</v>
      </c>
      <c r="D10" s="2">
        <v>22008</v>
      </c>
      <c r="E10">
        <v>20568</v>
      </c>
      <c r="F10">
        <v>19581</v>
      </c>
      <c r="G10">
        <v>18682</v>
      </c>
      <c r="H10">
        <v>18362</v>
      </c>
      <c r="I10">
        <f t="shared" si="0"/>
        <v>19298.25</v>
      </c>
    </row>
    <row r="11" spans="1:9" x14ac:dyDescent="0.25">
      <c r="A11" t="s">
        <v>28</v>
      </c>
      <c r="B11" s="1" t="s">
        <v>7</v>
      </c>
      <c r="C11" s="2">
        <v>8896</v>
      </c>
      <c r="D11" s="2">
        <v>15568</v>
      </c>
      <c r="E11">
        <v>14784</v>
      </c>
      <c r="F11">
        <v>14289</v>
      </c>
      <c r="G11">
        <v>13656</v>
      </c>
      <c r="H11">
        <v>13724</v>
      </c>
      <c r="I11">
        <f t="shared" si="0"/>
        <v>14113.25</v>
      </c>
    </row>
    <row r="12" spans="1:9" x14ac:dyDescent="0.25">
      <c r="A12" t="s">
        <v>29</v>
      </c>
      <c r="B12" s="1" t="s">
        <v>7</v>
      </c>
      <c r="C12" s="2">
        <v>26176</v>
      </c>
      <c r="D12" s="2">
        <v>45808</v>
      </c>
      <c r="E12">
        <v>45808</v>
      </c>
      <c r="F12">
        <v>45808</v>
      </c>
      <c r="G12">
        <v>45808</v>
      </c>
      <c r="H12">
        <v>45808</v>
      </c>
      <c r="I12">
        <f t="shared" si="0"/>
        <v>45808</v>
      </c>
    </row>
    <row r="13" spans="1:9" x14ac:dyDescent="0.25">
      <c r="A13" t="s">
        <v>27</v>
      </c>
      <c r="B13" s="1" t="s">
        <v>8</v>
      </c>
      <c r="C13" s="2">
        <v>1112</v>
      </c>
      <c r="D13" s="2">
        <v>3892</v>
      </c>
      <c r="E13">
        <v>3892</v>
      </c>
      <c r="F13">
        <v>3892</v>
      </c>
      <c r="G13">
        <v>3892</v>
      </c>
      <c r="H13">
        <v>3892</v>
      </c>
      <c r="I13">
        <f t="shared" si="0"/>
        <v>3892</v>
      </c>
    </row>
    <row r="14" spans="1:9" x14ac:dyDescent="0.25">
      <c r="A14" t="s">
        <v>28</v>
      </c>
      <c r="B14" s="1" t="s">
        <v>8</v>
      </c>
      <c r="C14" s="2">
        <v>1080</v>
      </c>
      <c r="D14" s="2">
        <v>3780</v>
      </c>
      <c r="E14">
        <v>3584</v>
      </c>
      <c r="F14">
        <v>3462</v>
      </c>
      <c r="G14">
        <v>3305</v>
      </c>
      <c r="H14">
        <v>3324</v>
      </c>
      <c r="I14">
        <f t="shared" si="0"/>
        <v>3418.75</v>
      </c>
    </row>
    <row r="15" spans="1:9" x14ac:dyDescent="0.25">
      <c r="A15" t="s">
        <v>29</v>
      </c>
      <c r="B15" s="1" t="s">
        <v>8</v>
      </c>
      <c r="C15" s="2">
        <v>6544</v>
      </c>
      <c r="D15" s="2">
        <v>22904</v>
      </c>
      <c r="E15">
        <v>22904</v>
      </c>
      <c r="F15">
        <v>22904</v>
      </c>
      <c r="G15">
        <v>22904</v>
      </c>
      <c r="H15">
        <v>22904</v>
      </c>
      <c r="I15">
        <f t="shared" si="0"/>
        <v>22904</v>
      </c>
    </row>
    <row r="16" spans="1:9" x14ac:dyDescent="0.25">
      <c r="A16" t="s">
        <v>30</v>
      </c>
      <c r="B16" s="1" t="s">
        <v>9</v>
      </c>
      <c r="C16" s="2">
        <v>11280</v>
      </c>
      <c r="D16" s="2">
        <v>22560</v>
      </c>
      <c r="E16">
        <v>22200</v>
      </c>
      <c r="F16">
        <v>21944</v>
      </c>
      <c r="G16">
        <v>21714</v>
      </c>
      <c r="H16">
        <v>21628</v>
      </c>
      <c r="I16">
        <f t="shared" si="0"/>
        <v>21871.5</v>
      </c>
    </row>
    <row r="17" spans="1:9" x14ac:dyDescent="0.25">
      <c r="A17" t="s">
        <v>31</v>
      </c>
      <c r="B17" s="1" t="s">
        <v>9</v>
      </c>
      <c r="C17" s="2">
        <v>2780</v>
      </c>
      <c r="D17" s="2">
        <v>5560</v>
      </c>
      <c r="E17">
        <v>5364</v>
      </c>
      <c r="F17">
        <v>5235</v>
      </c>
      <c r="G17">
        <v>5074</v>
      </c>
      <c r="H17">
        <v>5087</v>
      </c>
      <c r="I17">
        <f t="shared" si="0"/>
        <v>5190</v>
      </c>
    </row>
    <row r="18" spans="1:9" x14ac:dyDescent="0.25">
      <c r="A18" t="s">
        <v>32</v>
      </c>
      <c r="B18" s="1" t="s">
        <v>9</v>
      </c>
      <c r="C18" s="2">
        <v>8180</v>
      </c>
      <c r="D18" s="2">
        <v>16360</v>
      </c>
      <c r="E18">
        <v>16360</v>
      </c>
      <c r="F18">
        <v>16360</v>
      </c>
      <c r="G18">
        <v>16360</v>
      </c>
      <c r="H18">
        <v>16360</v>
      </c>
      <c r="I18">
        <f t="shared" si="0"/>
        <v>16360</v>
      </c>
    </row>
  </sheetData>
  <autoFilter ref="B1:D18" xr:uid="{00000000-0009-0000-0000-000000000000}"/>
  <pageMargins left="0.7" right="0.7" top="0.75" bottom="0.75" header="0.3" footer="0.3"/>
  <pageSetup fitToWidth="0" fitToHeight="0"/>
  <ignoredErrors>
    <ignoredError sqref="B1:D18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88A58-055C-469A-B44D-CF46BE1CCEDE}">
  <dimension ref="A1:P12"/>
  <sheetViews>
    <sheetView workbookViewId="0">
      <selection activeCell="B7" sqref="B7"/>
    </sheetView>
  </sheetViews>
  <sheetFormatPr baseColWidth="10" defaultRowHeight="15" x14ac:dyDescent="0.25"/>
  <cols>
    <col min="1" max="1" width="11.85546875" customWidth="1"/>
  </cols>
  <sheetData>
    <row r="1" spans="1:16" x14ac:dyDescent="0.25">
      <c r="A1" s="1" t="s">
        <v>0</v>
      </c>
      <c r="B1" t="s">
        <v>17</v>
      </c>
      <c r="C1" t="s">
        <v>18</v>
      </c>
      <c r="D1" t="s">
        <v>16</v>
      </c>
      <c r="F1" t="s">
        <v>15</v>
      </c>
      <c r="G1" t="s">
        <v>12</v>
      </c>
      <c r="H1" t="s">
        <v>14</v>
      </c>
      <c r="I1" t="s">
        <v>10</v>
      </c>
      <c r="J1" t="s">
        <v>20</v>
      </c>
      <c r="K1" s="5" t="s">
        <v>11</v>
      </c>
      <c r="L1" s="5" t="s">
        <v>19</v>
      </c>
      <c r="M1" s="5" t="s">
        <v>14</v>
      </c>
      <c r="N1" s="6" t="s">
        <v>13</v>
      </c>
      <c r="O1" s="7" t="s">
        <v>21</v>
      </c>
      <c r="P1" t="s">
        <v>22</v>
      </c>
    </row>
    <row r="2" spans="1:16" x14ac:dyDescent="0.25">
      <c r="A2" s="1" t="s">
        <v>3</v>
      </c>
      <c r="B2" s="2">
        <v>1974</v>
      </c>
      <c r="C2">
        <v>1844</v>
      </c>
      <c r="D2" s="2">
        <f t="shared" ref="D2:D12" si="0">B2-C2</f>
        <v>130</v>
      </c>
      <c r="E2" s="3">
        <f t="shared" ref="E2:E12" si="1">D2/(7*60*60)</f>
        <v>5.1587301587301586E-3</v>
      </c>
      <c r="F2">
        <v>5.65</v>
      </c>
      <c r="G2">
        <v>1</v>
      </c>
      <c r="H2">
        <v>100</v>
      </c>
      <c r="I2">
        <v>0.8</v>
      </c>
      <c r="J2">
        <v>0.1</v>
      </c>
      <c r="K2">
        <f t="shared" ref="K2:K12" si="2">D2*G2</f>
        <v>130</v>
      </c>
      <c r="L2">
        <f t="shared" ref="L2:L12" si="3">D2*F2*I2</f>
        <v>587.6</v>
      </c>
      <c r="M2">
        <f t="shared" ref="M2:M12" si="4">H2</f>
        <v>100</v>
      </c>
      <c r="N2">
        <f t="shared" ref="N2:N12" si="5">F2*D2</f>
        <v>734.5</v>
      </c>
      <c r="O2">
        <f t="shared" ref="O2:O12" si="6">F2*D2*I2*(1+J2)</f>
        <v>646.36000000000013</v>
      </c>
      <c r="P2">
        <f t="shared" ref="P2:P12" si="7">L2+N2+O2</f>
        <v>1968.46</v>
      </c>
    </row>
    <row r="3" spans="1:16" x14ac:dyDescent="0.25">
      <c r="A3" s="1" t="s">
        <v>3</v>
      </c>
      <c r="B3" s="2">
        <v>732</v>
      </c>
      <c r="C3">
        <v>677</v>
      </c>
      <c r="D3" s="2">
        <f t="shared" si="0"/>
        <v>55</v>
      </c>
      <c r="E3" s="3">
        <f t="shared" si="1"/>
        <v>2.1825396825396826E-3</v>
      </c>
      <c r="F3">
        <v>5.65</v>
      </c>
      <c r="G3">
        <v>1</v>
      </c>
      <c r="H3">
        <v>100</v>
      </c>
      <c r="I3">
        <v>0.7</v>
      </c>
      <c r="J3">
        <v>0.08</v>
      </c>
      <c r="K3">
        <f t="shared" si="2"/>
        <v>55</v>
      </c>
      <c r="L3">
        <f t="shared" si="3"/>
        <v>217.52499999999998</v>
      </c>
      <c r="M3">
        <f t="shared" si="4"/>
        <v>100</v>
      </c>
      <c r="N3">
        <f t="shared" si="5"/>
        <v>310.75</v>
      </c>
      <c r="O3">
        <f t="shared" si="6"/>
        <v>234.92699999999999</v>
      </c>
      <c r="P3">
        <f t="shared" si="7"/>
        <v>763.202</v>
      </c>
    </row>
    <row r="4" spans="1:16" x14ac:dyDescent="0.25">
      <c r="A4" s="1" t="s">
        <v>4</v>
      </c>
      <c r="B4" s="2">
        <v>1443</v>
      </c>
      <c r="C4">
        <v>1355</v>
      </c>
      <c r="D4" s="2">
        <f t="shared" si="0"/>
        <v>88</v>
      </c>
      <c r="E4" s="3">
        <f t="shared" si="1"/>
        <v>3.4920634920634921E-3</v>
      </c>
      <c r="F4">
        <v>5.65</v>
      </c>
      <c r="G4">
        <v>1</v>
      </c>
      <c r="H4">
        <v>150</v>
      </c>
      <c r="I4">
        <v>0.95</v>
      </c>
      <c r="J4">
        <v>0.1</v>
      </c>
      <c r="K4">
        <f t="shared" si="2"/>
        <v>88</v>
      </c>
      <c r="L4">
        <f t="shared" si="3"/>
        <v>472.34000000000003</v>
      </c>
      <c r="M4">
        <f t="shared" si="4"/>
        <v>150</v>
      </c>
      <c r="N4">
        <f t="shared" si="5"/>
        <v>497.20000000000005</v>
      </c>
      <c r="O4">
        <f t="shared" si="6"/>
        <v>519.57400000000007</v>
      </c>
      <c r="P4">
        <f t="shared" si="7"/>
        <v>1489.114</v>
      </c>
    </row>
    <row r="5" spans="1:16" x14ac:dyDescent="0.25">
      <c r="A5" s="1" t="s">
        <v>4</v>
      </c>
      <c r="B5" s="2">
        <v>535</v>
      </c>
      <c r="C5">
        <v>511</v>
      </c>
      <c r="D5" s="2">
        <f t="shared" si="0"/>
        <v>24</v>
      </c>
      <c r="E5" s="3">
        <f t="shared" si="1"/>
        <v>9.5238095238095238E-4</v>
      </c>
      <c r="F5">
        <v>5.65</v>
      </c>
      <c r="G5" s="4">
        <v>1</v>
      </c>
      <c r="H5">
        <v>150</v>
      </c>
      <c r="I5" s="4">
        <v>1.2</v>
      </c>
      <c r="J5">
        <v>0.5</v>
      </c>
      <c r="K5">
        <f t="shared" si="2"/>
        <v>24</v>
      </c>
      <c r="L5">
        <f t="shared" si="3"/>
        <v>162.72000000000003</v>
      </c>
      <c r="M5">
        <f t="shared" si="4"/>
        <v>150</v>
      </c>
      <c r="N5">
        <f t="shared" si="5"/>
        <v>135.60000000000002</v>
      </c>
      <c r="O5">
        <f t="shared" si="6"/>
        <v>244.08000000000004</v>
      </c>
      <c r="P5">
        <f t="shared" si="7"/>
        <v>542.40000000000009</v>
      </c>
    </row>
    <row r="6" spans="1:16" x14ac:dyDescent="0.25">
      <c r="A6" s="1" t="s">
        <v>5</v>
      </c>
      <c r="B6" s="2">
        <v>61</v>
      </c>
      <c r="C6">
        <v>59.34</v>
      </c>
      <c r="D6" s="2">
        <f t="shared" si="0"/>
        <v>1.6599999999999966</v>
      </c>
      <c r="E6" s="3">
        <f t="shared" si="1"/>
        <v>6.5873015873015736E-5</v>
      </c>
      <c r="F6">
        <v>5.65</v>
      </c>
      <c r="G6" s="4">
        <v>1</v>
      </c>
      <c r="H6">
        <v>50</v>
      </c>
      <c r="I6" s="4">
        <v>1</v>
      </c>
      <c r="J6">
        <v>1</v>
      </c>
      <c r="K6">
        <f t="shared" si="2"/>
        <v>1.6599999999999966</v>
      </c>
      <c r="L6">
        <f t="shared" si="3"/>
        <v>9.3789999999999818</v>
      </c>
      <c r="M6">
        <f t="shared" si="4"/>
        <v>50</v>
      </c>
      <c r="N6">
        <f t="shared" si="5"/>
        <v>9.3789999999999818</v>
      </c>
      <c r="O6">
        <f t="shared" si="6"/>
        <v>18.757999999999964</v>
      </c>
      <c r="P6">
        <f t="shared" si="7"/>
        <v>37.515999999999927</v>
      </c>
    </row>
    <row r="7" spans="1:16" x14ac:dyDescent="0.25">
      <c r="A7" s="1" t="s">
        <v>6</v>
      </c>
      <c r="B7" s="2">
        <v>53</v>
      </c>
      <c r="C7">
        <v>51.88</v>
      </c>
      <c r="D7" s="2">
        <f t="shared" si="0"/>
        <v>1.1199999999999974</v>
      </c>
      <c r="E7" s="3">
        <f t="shared" si="1"/>
        <v>4.4444444444444345E-5</v>
      </c>
      <c r="F7">
        <v>5.65</v>
      </c>
      <c r="G7" s="4">
        <v>1</v>
      </c>
      <c r="H7">
        <v>30</v>
      </c>
      <c r="I7" s="4">
        <v>2.5</v>
      </c>
      <c r="J7">
        <v>1</v>
      </c>
      <c r="K7">
        <f t="shared" si="2"/>
        <v>1.1199999999999974</v>
      </c>
      <c r="L7">
        <f t="shared" si="3"/>
        <v>15.819999999999965</v>
      </c>
      <c r="M7">
        <f t="shared" si="4"/>
        <v>30</v>
      </c>
      <c r="N7">
        <f t="shared" si="5"/>
        <v>6.3279999999999861</v>
      </c>
      <c r="O7">
        <f t="shared" si="6"/>
        <v>31.63999999999993</v>
      </c>
      <c r="P7">
        <f t="shared" si="7"/>
        <v>53.787999999999883</v>
      </c>
    </row>
    <row r="8" spans="1:16" x14ac:dyDescent="0.25">
      <c r="A8" s="1" t="s">
        <v>7</v>
      </c>
      <c r="B8" s="2">
        <v>22008</v>
      </c>
      <c r="C8">
        <v>20568</v>
      </c>
      <c r="D8" s="2">
        <f t="shared" si="0"/>
        <v>1440</v>
      </c>
      <c r="E8" s="3">
        <f t="shared" si="1"/>
        <v>5.7142857142857141E-2</v>
      </c>
      <c r="F8">
        <v>5.65</v>
      </c>
      <c r="G8" s="4">
        <v>1</v>
      </c>
      <c r="H8">
        <v>1000</v>
      </c>
      <c r="I8" s="4">
        <v>0.82</v>
      </c>
      <c r="J8">
        <v>0.1</v>
      </c>
      <c r="K8">
        <f t="shared" si="2"/>
        <v>1440</v>
      </c>
      <c r="L8">
        <f t="shared" si="3"/>
        <v>6671.52</v>
      </c>
      <c r="M8">
        <f t="shared" si="4"/>
        <v>1000</v>
      </c>
      <c r="N8">
        <f t="shared" si="5"/>
        <v>8136.0000000000009</v>
      </c>
      <c r="O8">
        <f t="shared" si="6"/>
        <v>7338.6720000000014</v>
      </c>
      <c r="P8">
        <f t="shared" si="7"/>
        <v>22146.192000000003</v>
      </c>
    </row>
    <row r="9" spans="1:16" x14ac:dyDescent="0.25">
      <c r="A9" s="1" t="s">
        <v>7</v>
      </c>
      <c r="B9" s="2">
        <v>15568</v>
      </c>
      <c r="C9">
        <v>14784</v>
      </c>
      <c r="D9" s="2">
        <f t="shared" si="0"/>
        <v>784</v>
      </c>
      <c r="E9" s="3">
        <f t="shared" si="1"/>
        <v>3.111111111111111E-2</v>
      </c>
      <c r="F9">
        <v>5.65</v>
      </c>
      <c r="G9" s="4">
        <v>1</v>
      </c>
      <c r="H9">
        <v>1000</v>
      </c>
      <c r="I9" s="4">
        <v>1.2</v>
      </c>
      <c r="J9">
        <v>0.1</v>
      </c>
      <c r="K9">
        <f t="shared" si="2"/>
        <v>784</v>
      </c>
      <c r="L9">
        <f t="shared" si="3"/>
        <v>5315.52</v>
      </c>
      <c r="M9">
        <f t="shared" si="4"/>
        <v>1000</v>
      </c>
      <c r="N9">
        <f t="shared" si="5"/>
        <v>4429.6000000000004</v>
      </c>
      <c r="O9">
        <f t="shared" si="6"/>
        <v>5847.072000000001</v>
      </c>
      <c r="P9">
        <f t="shared" si="7"/>
        <v>15592.192000000003</v>
      </c>
    </row>
    <row r="10" spans="1:16" x14ac:dyDescent="0.25">
      <c r="A10" s="1" t="s">
        <v>8</v>
      </c>
      <c r="B10" s="2">
        <v>3780</v>
      </c>
      <c r="C10">
        <v>3584</v>
      </c>
      <c r="D10" s="2">
        <f t="shared" si="0"/>
        <v>196</v>
      </c>
      <c r="E10" s="3">
        <f t="shared" si="1"/>
        <v>7.7777777777777776E-3</v>
      </c>
      <c r="F10">
        <v>5.65</v>
      </c>
      <c r="G10" s="4">
        <v>1</v>
      </c>
      <c r="H10">
        <v>1200</v>
      </c>
      <c r="I10" s="4">
        <v>1.1000000000000001</v>
      </c>
      <c r="J10">
        <v>0.2</v>
      </c>
      <c r="K10">
        <f t="shared" si="2"/>
        <v>196</v>
      </c>
      <c r="L10">
        <f t="shared" si="3"/>
        <v>1218.1400000000001</v>
      </c>
      <c r="M10">
        <f t="shared" si="4"/>
        <v>1200</v>
      </c>
      <c r="N10">
        <f t="shared" si="5"/>
        <v>1107.4000000000001</v>
      </c>
      <c r="O10">
        <f t="shared" si="6"/>
        <v>1461.768</v>
      </c>
      <c r="P10">
        <f t="shared" si="7"/>
        <v>3787.308</v>
      </c>
    </row>
    <row r="11" spans="1:16" x14ac:dyDescent="0.25">
      <c r="A11" s="1" t="s">
        <v>9</v>
      </c>
      <c r="B11" s="2">
        <v>22560</v>
      </c>
      <c r="C11">
        <v>22200</v>
      </c>
      <c r="D11" s="2">
        <f t="shared" si="0"/>
        <v>360</v>
      </c>
      <c r="E11" s="3">
        <f t="shared" si="1"/>
        <v>1.4285714285714285E-2</v>
      </c>
      <c r="F11">
        <v>5.65</v>
      </c>
      <c r="G11" s="4">
        <v>1</v>
      </c>
      <c r="H11">
        <v>500</v>
      </c>
      <c r="I11" s="4">
        <v>3.4</v>
      </c>
      <c r="J11">
        <v>1</v>
      </c>
      <c r="K11">
        <f t="shared" si="2"/>
        <v>360</v>
      </c>
      <c r="L11">
        <f t="shared" si="3"/>
        <v>6915.6</v>
      </c>
      <c r="M11">
        <f t="shared" si="4"/>
        <v>500</v>
      </c>
      <c r="N11">
        <f t="shared" si="5"/>
        <v>2034.0000000000002</v>
      </c>
      <c r="O11">
        <f t="shared" si="6"/>
        <v>13831.2</v>
      </c>
      <c r="P11">
        <f t="shared" si="7"/>
        <v>22780.800000000003</v>
      </c>
    </row>
    <row r="12" spans="1:16" x14ac:dyDescent="0.25">
      <c r="A12" s="1" t="s">
        <v>9</v>
      </c>
      <c r="B12" s="2">
        <v>5560</v>
      </c>
      <c r="C12">
        <v>5364</v>
      </c>
      <c r="D12" s="2">
        <f t="shared" si="0"/>
        <v>196</v>
      </c>
      <c r="E12" s="3">
        <f t="shared" si="1"/>
        <v>7.7777777777777776E-3</v>
      </c>
      <c r="F12">
        <v>5.65</v>
      </c>
      <c r="G12" s="4">
        <v>1</v>
      </c>
      <c r="H12">
        <v>500</v>
      </c>
      <c r="I12" s="4">
        <v>2</v>
      </c>
      <c r="J12">
        <v>0.1</v>
      </c>
      <c r="K12">
        <f t="shared" si="2"/>
        <v>196</v>
      </c>
      <c r="L12">
        <f t="shared" si="3"/>
        <v>2214.8000000000002</v>
      </c>
      <c r="M12">
        <f t="shared" si="4"/>
        <v>500</v>
      </c>
      <c r="N12">
        <f t="shared" si="5"/>
        <v>1107.4000000000001</v>
      </c>
      <c r="O12">
        <f t="shared" si="6"/>
        <v>2436.2800000000002</v>
      </c>
      <c r="P12">
        <f t="shared" si="7"/>
        <v>5758.4800000000005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2BF0A-4013-4D02-8CBA-BBF33671AD3D}">
  <dimension ref="A1:P28"/>
  <sheetViews>
    <sheetView workbookViewId="0">
      <selection activeCell="T32" sqref="T32"/>
    </sheetView>
  </sheetViews>
  <sheetFormatPr baseColWidth="10" defaultRowHeight="15" x14ac:dyDescent="0.25"/>
  <cols>
    <col min="4" max="4" width="11.85546875" bestFit="1" customWidth="1"/>
    <col min="5" max="5" width="5.28515625" customWidth="1"/>
    <col min="6" max="6" width="5" bestFit="1" customWidth="1"/>
    <col min="7" max="7" width="5.28515625" bestFit="1" customWidth="1"/>
    <col min="8" max="8" width="5.5703125" bestFit="1" customWidth="1"/>
    <col min="9" max="9" width="5" bestFit="1" customWidth="1"/>
    <col min="10" max="10" width="4" bestFit="1" customWidth="1"/>
    <col min="11" max="11" width="10.140625" bestFit="1" customWidth="1"/>
    <col min="12" max="12" width="11.5703125" bestFit="1" customWidth="1"/>
    <col min="13" max="13" width="5.5703125" bestFit="1" customWidth="1"/>
    <col min="14" max="14" width="7.7109375" bestFit="1" customWidth="1"/>
    <col min="15" max="15" width="18.42578125" bestFit="1" customWidth="1"/>
    <col min="16" max="16" width="9" bestFit="1" customWidth="1"/>
  </cols>
  <sheetData>
    <row r="1" spans="1:16" x14ac:dyDescent="0.25">
      <c r="A1" s="10" t="s">
        <v>0</v>
      </c>
      <c r="B1" s="11" t="s">
        <v>34</v>
      </c>
      <c r="C1" s="11" t="s">
        <v>33</v>
      </c>
      <c r="D1" s="11" t="s">
        <v>16</v>
      </c>
      <c r="E1" s="11"/>
      <c r="F1" s="11" t="s">
        <v>15</v>
      </c>
      <c r="G1" s="11" t="s">
        <v>12</v>
      </c>
      <c r="H1" s="11" t="s">
        <v>14</v>
      </c>
      <c r="I1" s="11" t="s">
        <v>10</v>
      </c>
      <c r="J1" s="11" t="s">
        <v>20</v>
      </c>
      <c r="K1" s="12" t="s">
        <v>11</v>
      </c>
      <c r="L1" s="12" t="s">
        <v>19</v>
      </c>
      <c r="M1" s="12" t="s">
        <v>14</v>
      </c>
      <c r="N1" s="13" t="s">
        <v>13</v>
      </c>
      <c r="O1" s="14" t="s">
        <v>21</v>
      </c>
      <c r="P1" s="15" t="s">
        <v>22</v>
      </c>
    </row>
    <row r="2" spans="1:16" x14ac:dyDescent="0.25">
      <c r="A2" s="16" t="s">
        <v>3</v>
      </c>
      <c r="B2" s="17">
        <v>44102</v>
      </c>
      <c r="C2" s="11">
        <v>1844</v>
      </c>
      <c r="D2" s="18">
        <v>130</v>
      </c>
      <c r="E2" s="18"/>
      <c r="F2" s="11">
        <v>5.65</v>
      </c>
      <c r="G2" s="11">
        <v>1</v>
      </c>
      <c r="H2" s="11">
        <v>100</v>
      </c>
      <c r="I2" s="11">
        <v>0.5</v>
      </c>
      <c r="J2" s="11">
        <v>0.1</v>
      </c>
      <c r="K2" s="11">
        <f t="shared" ref="K2:K14" si="0">D2*G2</f>
        <v>130</v>
      </c>
      <c r="L2" s="11">
        <f t="shared" ref="L2:L14" si="1">D2*F2*I2</f>
        <v>367.25</v>
      </c>
      <c r="M2" s="11">
        <f t="shared" ref="M2:M14" si="2">H2</f>
        <v>100</v>
      </c>
      <c r="N2" s="11">
        <f t="shared" ref="N2:N14" si="3">F2*D2</f>
        <v>734.5</v>
      </c>
      <c r="O2" s="11">
        <f t="shared" ref="O2:O14" si="4">F2*D2*I2*(1+J2)</f>
        <v>403.97500000000002</v>
      </c>
      <c r="P2" s="11">
        <f t="shared" ref="P2:P14" si="5">L2+N2+O2</f>
        <v>1505.7249999999999</v>
      </c>
    </row>
    <row r="3" spans="1:16" x14ac:dyDescent="0.25">
      <c r="A3" s="16"/>
      <c r="B3" s="17">
        <v>44103</v>
      </c>
      <c r="C3" s="19">
        <f t="shared" ref="C3:C14" si="6">IF(C2&lt;P2,P2,IF(C2&gt;P2,P2,C2))</f>
        <v>1505.7249999999999</v>
      </c>
      <c r="D3" s="18">
        <v>120</v>
      </c>
      <c r="E3" s="18"/>
      <c r="F3" s="11">
        <v>5.65</v>
      </c>
      <c r="G3" s="11">
        <v>1</v>
      </c>
      <c r="H3" s="11">
        <v>100</v>
      </c>
      <c r="I3" s="11">
        <v>0.5</v>
      </c>
      <c r="J3" s="11">
        <v>0.1</v>
      </c>
      <c r="K3" s="11">
        <f t="shared" si="0"/>
        <v>120</v>
      </c>
      <c r="L3" s="11">
        <f t="shared" si="1"/>
        <v>339</v>
      </c>
      <c r="M3" s="11">
        <f t="shared" si="2"/>
        <v>100</v>
      </c>
      <c r="N3" s="11">
        <f t="shared" si="3"/>
        <v>678</v>
      </c>
      <c r="O3" s="11">
        <f t="shared" si="4"/>
        <v>372.90000000000003</v>
      </c>
      <c r="P3" s="11">
        <f t="shared" si="5"/>
        <v>1389.9</v>
      </c>
    </row>
    <row r="4" spans="1:16" x14ac:dyDescent="0.25">
      <c r="A4" s="16"/>
      <c r="B4" s="17">
        <v>44104</v>
      </c>
      <c r="C4" s="19">
        <f t="shared" si="6"/>
        <v>1389.9</v>
      </c>
      <c r="D4" s="18">
        <v>125</v>
      </c>
      <c r="E4" s="18"/>
      <c r="F4" s="11">
        <v>5.65</v>
      </c>
      <c r="G4" s="11">
        <v>1</v>
      </c>
      <c r="H4" s="11">
        <v>100</v>
      </c>
      <c r="I4" s="11">
        <v>0.5</v>
      </c>
      <c r="J4" s="11">
        <v>0.1</v>
      </c>
      <c r="K4" s="11">
        <f t="shared" si="0"/>
        <v>125</v>
      </c>
      <c r="L4" s="11">
        <f t="shared" si="1"/>
        <v>353.125</v>
      </c>
      <c r="M4" s="11">
        <f t="shared" si="2"/>
        <v>100</v>
      </c>
      <c r="N4" s="11">
        <f t="shared" si="3"/>
        <v>706.25</v>
      </c>
      <c r="O4" s="11">
        <f t="shared" si="4"/>
        <v>388.43750000000006</v>
      </c>
      <c r="P4" s="11">
        <f t="shared" si="5"/>
        <v>1447.8125</v>
      </c>
    </row>
    <row r="5" spans="1:16" x14ac:dyDescent="0.25">
      <c r="A5" s="16"/>
      <c r="B5" s="17">
        <v>44105</v>
      </c>
      <c r="C5" s="19">
        <f t="shared" si="6"/>
        <v>1447.8125</v>
      </c>
      <c r="D5" s="18">
        <v>130</v>
      </c>
      <c r="E5" s="18"/>
      <c r="F5" s="11">
        <v>5.65</v>
      </c>
      <c r="G5" s="20">
        <v>1</v>
      </c>
      <c r="H5" s="11">
        <v>100</v>
      </c>
      <c r="I5" s="11">
        <v>0.5</v>
      </c>
      <c r="J5" s="11">
        <v>0.1</v>
      </c>
      <c r="K5" s="11">
        <f t="shared" si="0"/>
        <v>130</v>
      </c>
      <c r="L5" s="11">
        <f t="shared" si="1"/>
        <v>367.25</v>
      </c>
      <c r="M5" s="11">
        <f t="shared" si="2"/>
        <v>100</v>
      </c>
      <c r="N5" s="11">
        <f t="shared" si="3"/>
        <v>734.5</v>
      </c>
      <c r="O5" s="11">
        <f t="shared" si="4"/>
        <v>403.97500000000002</v>
      </c>
      <c r="P5" s="11">
        <f t="shared" si="5"/>
        <v>1505.7249999999999</v>
      </c>
    </row>
    <row r="6" spans="1:16" x14ac:dyDescent="0.25">
      <c r="A6" s="16"/>
      <c r="B6" s="17">
        <v>44106</v>
      </c>
      <c r="C6" s="19">
        <f t="shared" si="6"/>
        <v>1505.7249999999999</v>
      </c>
      <c r="D6" s="18">
        <v>127</v>
      </c>
      <c r="E6" s="18"/>
      <c r="F6" s="11">
        <v>5.65</v>
      </c>
      <c r="G6" s="20">
        <v>1</v>
      </c>
      <c r="H6" s="11">
        <v>100</v>
      </c>
      <c r="I6" s="11">
        <v>0.5</v>
      </c>
      <c r="J6" s="11">
        <v>0.1</v>
      </c>
      <c r="K6" s="11">
        <f t="shared" si="0"/>
        <v>127</v>
      </c>
      <c r="L6" s="11">
        <f t="shared" si="1"/>
        <v>358.77500000000003</v>
      </c>
      <c r="M6" s="11">
        <f t="shared" si="2"/>
        <v>100</v>
      </c>
      <c r="N6" s="11">
        <f t="shared" si="3"/>
        <v>717.55000000000007</v>
      </c>
      <c r="O6" s="11">
        <f t="shared" si="4"/>
        <v>394.65250000000009</v>
      </c>
      <c r="P6" s="11">
        <f t="shared" si="5"/>
        <v>1470.9775000000002</v>
      </c>
    </row>
    <row r="7" spans="1:16" x14ac:dyDescent="0.25">
      <c r="A7" s="16"/>
      <c r="B7" s="17">
        <v>44107</v>
      </c>
      <c r="C7" s="19">
        <f t="shared" si="6"/>
        <v>1470.9775000000002</v>
      </c>
      <c r="D7" s="18">
        <v>126</v>
      </c>
      <c r="E7" s="18"/>
      <c r="F7" s="11">
        <v>5.65</v>
      </c>
      <c r="G7" s="20">
        <v>1</v>
      </c>
      <c r="H7" s="11">
        <v>100</v>
      </c>
      <c r="I7" s="11">
        <v>0.5</v>
      </c>
      <c r="J7" s="11">
        <v>0.1</v>
      </c>
      <c r="K7" s="11">
        <f t="shared" si="0"/>
        <v>126</v>
      </c>
      <c r="L7" s="11">
        <f t="shared" si="1"/>
        <v>355.95000000000005</v>
      </c>
      <c r="M7" s="11">
        <f t="shared" si="2"/>
        <v>100</v>
      </c>
      <c r="N7" s="11">
        <f t="shared" si="3"/>
        <v>711.90000000000009</v>
      </c>
      <c r="O7" s="11">
        <f t="shared" si="4"/>
        <v>391.54500000000007</v>
      </c>
      <c r="P7" s="11">
        <f t="shared" si="5"/>
        <v>1459.3950000000002</v>
      </c>
    </row>
    <row r="8" spans="1:16" x14ac:dyDescent="0.25">
      <c r="A8" s="16"/>
      <c r="B8" s="17">
        <v>44108</v>
      </c>
      <c r="C8" s="19">
        <f t="shared" si="6"/>
        <v>1459.3950000000002</v>
      </c>
      <c r="D8" s="18">
        <v>130</v>
      </c>
      <c r="E8" s="18"/>
      <c r="F8" s="11">
        <v>5.65</v>
      </c>
      <c r="G8" s="20">
        <v>1</v>
      </c>
      <c r="H8" s="11">
        <v>100</v>
      </c>
      <c r="I8" s="11">
        <v>0.5</v>
      </c>
      <c r="J8" s="11">
        <v>0.1</v>
      </c>
      <c r="K8" s="11">
        <f t="shared" si="0"/>
        <v>130</v>
      </c>
      <c r="L8" s="11">
        <f t="shared" si="1"/>
        <v>367.25</v>
      </c>
      <c r="M8" s="11">
        <f t="shared" si="2"/>
        <v>100</v>
      </c>
      <c r="N8" s="11">
        <f t="shared" si="3"/>
        <v>734.5</v>
      </c>
      <c r="O8" s="11">
        <f t="shared" si="4"/>
        <v>403.97500000000002</v>
      </c>
      <c r="P8" s="11">
        <f t="shared" si="5"/>
        <v>1505.7249999999999</v>
      </c>
    </row>
    <row r="9" spans="1:16" x14ac:dyDescent="0.25">
      <c r="A9" s="16"/>
      <c r="B9" s="17">
        <v>44109</v>
      </c>
      <c r="C9" s="19">
        <f t="shared" si="6"/>
        <v>1505.7249999999999</v>
      </c>
      <c r="D9" s="18">
        <v>125</v>
      </c>
      <c r="E9" s="18"/>
      <c r="F9" s="11">
        <v>5.65</v>
      </c>
      <c r="G9" s="20">
        <v>1</v>
      </c>
      <c r="H9" s="11">
        <v>100</v>
      </c>
      <c r="I9" s="11">
        <v>0.5</v>
      </c>
      <c r="J9" s="11">
        <v>0.1</v>
      </c>
      <c r="K9" s="11">
        <f t="shared" si="0"/>
        <v>125</v>
      </c>
      <c r="L9" s="11">
        <f t="shared" si="1"/>
        <v>353.125</v>
      </c>
      <c r="M9" s="11">
        <f t="shared" si="2"/>
        <v>100</v>
      </c>
      <c r="N9" s="11">
        <f t="shared" si="3"/>
        <v>706.25</v>
      </c>
      <c r="O9" s="11">
        <f t="shared" si="4"/>
        <v>388.43750000000006</v>
      </c>
      <c r="P9" s="11">
        <f t="shared" si="5"/>
        <v>1447.8125</v>
      </c>
    </row>
    <row r="10" spans="1:16" x14ac:dyDescent="0.25">
      <c r="A10" s="16"/>
      <c r="B10" s="17">
        <v>44110</v>
      </c>
      <c r="C10" s="19">
        <f t="shared" si="6"/>
        <v>1447.8125</v>
      </c>
      <c r="D10" s="18">
        <v>135</v>
      </c>
      <c r="E10" s="18"/>
      <c r="F10" s="11">
        <v>5.65</v>
      </c>
      <c r="G10" s="20">
        <v>1</v>
      </c>
      <c r="H10" s="11">
        <v>100</v>
      </c>
      <c r="I10" s="11">
        <v>0.5</v>
      </c>
      <c r="J10" s="11">
        <v>0.1</v>
      </c>
      <c r="K10" s="11">
        <f t="shared" si="0"/>
        <v>135</v>
      </c>
      <c r="L10" s="11">
        <f t="shared" si="1"/>
        <v>381.375</v>
      </c>
      <c r="M10" s="11">
        <f t="shared" si="2"/>
        <v>100</v>
      </c>
      <c r="N10" s="11">
        <f t="shared" si="3"/>
        <v>762.75</v>
      </c>
      <c r="O10" s="11">
        <f t="shared" si="4"/>
        <v>419.51250000000005</v>
      </c>
      <c r="P10" s="11">
        <f t="shared" si="5"/>
        <v>1563.6375</v>
      </c>
    </row>
    <row r="11" spans="1:16" x14ac:dyDescent="0.25">
      <c r="A11" s="16"/>
      <c r="B11" s="17">
        <v>44111</v>
      </c>
      <c r="C11" s="19">
        <f t="shared" si="6"/>
        <v>1563.6375</v>
      </c>
      <c r="D11" s="18">
        <v>111</v>
      </c>
      <c r="E11" s="18"/>
      <c r="F11" s="11">
        <v>5.65</v>
      </c>
      <c r="G11" s="20">
        <v>1</v>
      </c>
      <c r="H11" s="11">
        <v>100</v>
      </c>
      <c r="I11" s="11">
        <v>0.5</v>
      </c>
      <c r="J11" s="11">
        <v>0.1</v>
      </c>
      <c r="K11" s="11">
        <f t="shared" si="0"/>
        <v>111</v>
      </c>
      <c r="L11" s="11">
        <f t="shared" si="1"/>
        <v>313.57500000000005</v>
      </c>
      <c r="M11" s="11">
        <f t="shared" si="2"/>
        <v>100</v>
      </c>
      <c r="N11" s="11">
        <f t="shared" si="3"/>
        <v>627.15000000000009</v>
      </c>
      <c r="O11" s="11">
        <f t="shared" si="4"/>
        <v>344.93250000000006</v>
      </c>
      <c r="P11" s="11">
        <f t="shared" si="5"/>
        <v>1285.6575000000003</v>
      </c>
    </row>
    <row r="12" spans="1:16" x14ac:dyDescent="0.25">
      <c r="A12" s="16"/>
      <c r="B12" s="17">
        <v>44112</v>
      </c>
      <c r="C12" s="19">
        <f t="shared" si="6"/>
        <v>1285.6575000000003</v>
      </c>
      <c r="D12" s="18">
        <v>134</v>
      </c>
      <c r="E12" s="18"/>
      <c r="F12" s="11">
        <v>5.65</v>
      </c>
      <c r="G12" s="20">
        <v>1</v>
      </c>
      <c r="H12" s="11">
        <v>100</v>
      </c>
      <c r="I12" s="11">
        <v>0.5</v>
      </c>
      <c r="J12" s="11">
        <v>0.1</v>
      </c>
      <c r="K12" s="11">
        <f t="shared" si="0"/>
        <v>134</v>
      </c>
      <c r="L12" s="11">
        <f t="shared" si="1"/>
        <v>378.55</v>
      </c>
      <c r="M12" s="11">
        <f t="shared" si="2"/>
        <v>100</v>
      </c>
      <c r="N12" s="11">
        <f t="shared" si="3"/>
        <v>757.1</v>
      </c>
      <c r="O12" s="11">
        <f t="shared" si="4"/>
        <v>416.40500000000003</v>
      </c>
      <c r="P12" s="11">
        <f t="shared" si="5"/>
        <v>1552.0550000000001</v>
      </c>
    </row>
    <row r="13" spans="1:16" x14ac:dyDescent="0.25">
      <c r="A13" s="16"/>
      <c r="B13" s="17">
        <v>44113</v>
      </c>
      <c r="C13" s="19">
        <f t="shared" si="6"/>
        <v>1552.0550000000001</v>
      </c>
      <c r="D13" s="18">
        <v>132</v>
      </c>
      <c r="E13" s="18"/>
      <c r="F13" s="11">
        <v>5.65</v>
      </c>
      <c r="G13" s="11">
        <v>1</v>
      </c>
      <c r="H13" s="11">
        <v>100</v>
      </c>
      <c r="I13" s="11">
        <v>0.5</v>
      </c>
      <c r="J13" s="11">
        <v>0.1</v>
      </c>
      <c r="K13" s="11">
        <f t="shared" si="0"/>
        <v>132</v>
      </c>
      <c r="L13" s="11">
        <f t="shared" si="1"/>
        <v>372.90000000000003</v>
      </c>
      <c r="M13" s="11">
        <f t="shared" si="2"/>
        <v>100</v>
      </c>
      <c r="N13" s="11">
        <f t="shared" si="3"/>
        <v>745.80000000000007</v>
      </c>
      <c r="O13" s="11">
        <f t="shared" si="4"/>
        <v>410.19000000000005</v>
      </c>
      <c r="P13" s="11">
        <f t="shared" si="5"/>
        <v>1528.89</v>
      </c>
    </row>
    <row r="14" spans="1:16" x14ac:dyDescent="0.25">
      <c r="A14" s="16"/>
      <c r="B14" s="17">
        <v>44114</v>
      </c>
      <c r="C14" s="19">
        <f t="shared" si="6"/>
        <v>1528.89</v>
      </c>
      <c r="D14" s="18">
        <v>125</v>
      </c>
      <c r="E14" s="18"/>
      <c r="F14" s="11">
        <v>5.65</v>
      </c>
      <c r="G14" s="11">
        <v>1</v>
      </c>
      <c r="H14" s="11">
        <v>100</v>
      </c>
      <c r="I14" s="11">
        <v>0.5</v>
      </c>
      <c r="J14" s="11">
        <v>0.1</v>
      </c>
      <c r="K14" s="11">
        <f t="shared" si="0"/>
        <v>125</v>
      </c>
      <c r="L14" s="11">
        <f t="shared" si="1"/>
        <v>353.125</v>
      </c>
      <c r="M14" s="11">
        <f t="shared" si="2"/>
        <v>100</v>
      </c>
      <c r="N14" s="11">
        <f t="shared" si="3"/>
        <v>706.25</v>
      </c>
      <c r="O14" s="11">
        <f t="shared" si="4"/>
        <v>388.43750000000006</v>
      </c>
      <c r="P14" s="11">
        <f t="shared" si="5"/>
        <v>1447.8125</v>
      </c>
    </row>
    <row r="15" spans="1:16" x14ac:dyDescent="0.25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</row>
    <row r="16" spans="1:16" x14ac:dyDescent="0.25">
      <c r="A16" s="16" t="s">
        <v>4</v>
      </c>
      <c r="B16" s="17">
        <v>44102</v>
      </c>
      <c r="C16" s="11">
        <v>1355</v>
      </c>
      <c r="D16" s="18">
        <v>88</v>
      </c>
      <c r="E16" s="18"/>
      <c r="F16" s="11">
        <v>4.8</v>
      </c>
      <c r="G16" s="11">
        <v>1</v>
      </c>
      <c r="H16" s="11">
        <v>150</v>
      </c>
      <c r="I16" s="11">
        <v>1.05</v>
      </c>
      <c r="J16" s="11">
        <v>0.1</v>
      </c>
      <c r="K16" s="11">
        <f t="shared" ref="K16:K28" si="7">D16*G16</f>
        <v>88</v>
      </c>
      <c r="L16" s="11">
        <f t="shared" ref="L16:L28" si="8">D16*F16*I16</f>
        <v>443.52</v>
      </c>
      <c r="M16" s="11">
        <v>150</v>
      </c>
      <c r="N16" s="11">
        <f t="shared" ref="N16:N28" si="9">F16*D16</f>
        <v>422.4</v>
      </c>
      <c r="O16" s="11">
        <f t="shared" ref="O16:O28" si="10">F16*D16*I16*(1+J16)</f>
        <v>487.87200000000001</v>
      </c>
      <c r="P16" s="11">
        <f t="shared" ref="P16:P28" si="11">L16+N16+O16</f>
        <v>1353.7919999999999</v>
      </c>
    </row>
    <row r="17" spans="1:16" x14ac:dyDescent="0.25">
      <c r="A17" s="16"/>
      <c r="B17" s="17">
        <v>44103</v>
      </c>
      <c r="C17" s="19">
        <f t="shared" ref="C17:C28" si="12">IF(C16&lt;P16,P16,IF(C16&gt;P16,P16,C16))</f>
        <v>1353.7919999999999</v>
      </c>
      <c r="D17" s="18">
        <v>82</v>
      </c>
      <c r="E17" s="18"/>
      <c r="F17" s="11">
        <v>4.8</v>
      </c>
      <c r="G17" s="11">
        <v>1</v>
      </c>
      <c r="H17" s="11">
        <v>150</v>
      </c>
      <c r="I17" s="11">
        <v>1.05</v>
      </c>
      <c r="J17" s="11">
        <v>0.1</v>
      </c>
      <c r="K17" s="11">
        <f t="shared" si="7"/>
        <v>82</v>
      </c>
      <c r="L17" s="11">
        <f t="shared" si="8"/>
        <v>413.28</v>
      </c>
      <c r="M17" s="11">
        <v>150</v>
      </c>
      <c r="N17" s="11">
        <f t="shared" si="9"/>
        <v>393.59999999999997</v>
      </c>
      <c r="O17" s="11">
        <f t="shared" si="10"/>
        <v>454.608</v>
      </c>
      <c r="P17" s="11">
        <f t="shared" si="11"/>
        <v>1261.4879999999998</v>
      </c>
    </row>
    <row r="18" spans="1:16" x14ac:dyDescent="0.25">
      <c r="A18" s="16"/>
      <c r="B18" s="17">
        <v>44104</v>
      </c>
      <c r="C18" s="19">
        <f t="shared" si="12"/>
        <v>1261.4879999999998</v>
      </c>
      <c r="D18" s="18">
        <v>91</v>
      </c>
      <c r="E18" s="18"/>
      <c r="F18" s="11">
        <v>4.8</v>
      </c>
      <c r="G18" s="11">
        <v>1</v>
      </c>
      <c r="H18" s="11">
        <v>150</v>
      </c>
      <c r="I18" s="11">
        <v>1.05</v>
      </c>
      <c r="J18" s="11">
        <v>0.1</v>
      </c>
      <c r="K18" s="11">
        <f t="shared" si="7"/>
        <v>91</v>
      </c>
      <c r="L18" s="11">
        <f t="shared" si="8"/>
        <v>458.64000000000004</v>
      </c>
      <c r="M18" s="11">
        <v>150</v>
      </c>
      <c r="N18" s="11">
        <f t="shared" si="9"/>
        <v>436.8</v>
      </c>
      <c r="O18" s="11">
        <f t="shared" si="10"/>
        <v>504.50400000000008</v>
      </c>
      <c r="P18" s="11">
        <f t="shared" si="11"/>
        <v>1399.9440000000002</v>
      </c>
    </row>
    <row r="19" spans="1:16" x14ac:dyDescent="0.25">
      <c r="A19" s="16"/>
      <c r="B19" s="17">
        <v>44105</v>
      </c>
      <c r="C19" s="19">
        <f t="shared" si="12"/>
        <v>1399.9440000000002</v>
      </c>
      <c r="D19" s="18">
        <v>90</v>
      </c>
      <c r="E19" s="18"/>
      <c r="F19" s="11">
        <v>4.8</v>
      </c>
      <c r="G19" s="20">
        <v>1</v>
      </c>
      <c r="H19" s="11">
        <v>150</v>
      </c>
      <c r="I19" s="11">
        <v>1.05</v>
      </c>
      <c r="J19" s="11">
        <v>0.1</v>
      </c>
      <c r="K19" s="11">
        <f t="shared" si="7"/>
        <v>90</v>
      </c>
      <c r="L19" s="11">
        <f t="shared" si="8"/>
        <v>453.6</v>
      </c>
      <c r="M19" s="11">
        <v>150</v>
      </c>
      <c r="N19" s="11">
        <f t="shared" si="9"/>
        <v>432</v>
      </c>
      <c r="O19" s="11">
        <f t="shared" si="10"/>
        <v>498.96000000000009</v>
      </c>
      <c r="P19" s="11">
        <f t="shared" si="11"/>
        <v>1384.5600000000002</v>
      </c>
    </row>
    <row r="20" spans="1:16" x14ac:dyDescent="0.25">
      <c r="A20" s="16"/>
      <c r="B20" s="17">
        <v>44106</v>
      </c>
      <c r="C20" s="19">
        <f t="shared" si="12"/>
        <v>1384.5600000000002</v>
      </c>
      <c r="D20" s="18">
        <v>83</v>
      </c>
      <c r="E20" s="18"/>
      <c r="F20" s="11">
        <v>4.8</v>
      </c>
      <c r="G20" s="20">
        <v>1</v>
      </c>
      <c r="H20" s="11">
        <v>150</v>
      </c>
      <c r="I20" s="11">
        <v>1.05</v>
      </c>
      <c r="J20" s="11">
        <v>0.1</v>
      </c>
      <c r="K20" s="11">
        <f t="shared" si="7"/>
        <v>83</v>
      </c>
      <c r="L20" s="11">
        <f t="shared" si="8"/>
        <v>418.32</v>
      </c>
      <c r="M20" s="11">
        <v>150</v>
      </c>
      <c r="N20" s="11">
        <f t="shared" si="9"/>
        <v>398.4</v>
      </c>
      <c r="O20" s="11">
        <f t="shared" si="10"/>
        <v>460.15200000000004</v>
      </c>
      <c r="P20" s="11">
        <f t="shared" si="11"/>
        <v>1276.8720000000001</v>
      </c>
    </row>
    <row r="21" spans="1:16" x14ac:dyDescent="0.25">
      <c r="A21" s="16"/>
      <c r="B21" s="17">
        <v>44107</v>
      </c>
      <c r="C21" s="19">
        <f t="shared" si="12"/>
        <v>1276.8720000000001</v>
      </c>
      <c r="D21" s="18">
        <v>90</v>
      </c>
      <c r="E21" s="18"/>
      <c r="F21" s="11">
        <v>4.8</v>
      </c>
      <c r="G21" s="20">
        <v>1</v>
      </c>
      <c r="H21" s="11">
        <v>150</v>
      </c>
      <c r="I21" s="11">
        <v>1.05</v>
      </c>
      <c r="J21" s="11">
        <v>0.1</v>
      </c>
      <c r="K21" s="11">
        <f t="shared" si="7"/>
        <v>90</v>
      </c>
      <c r="L21" s="11">
        <f t="shared" si="8"/>
        <v>453.6</v>
      </c>
      <c r="M21" s="11">
        <v>150</v>
      </c>
      <c r="N21" s="11">
        <f t="shared" si="9"/>
        <v>432</v>
      </c>
      <c r="O21" s="11">
        <f t="shared" si="10"/>
        <v>498.96000000000009</v>
      </c>
      <c r="P21" s="11">
        <f t="shared" si="11"/>
        <v>1384.5600000000002</v>
      </c>
    </row>
    <row r="22" spans="1:16" x14ac:dyDescent="0.25">
      <c r="A22" s="16"/>
      <c r="B22" s="17">
        <v>44108</v>
      </c>
      <c r="C22" s="19">
        <f t="shared" si="12"/>
        <v>1384.5600000000002</v>
      </c>
      <c r="D22" s="18">
        <v>90</v>
      </c>
      <c r="E22" s="18"/>
      <c r="F22" s="11">
        <v>4.8</v>
      </c>
      <c r="G22" s="20">
        <v>1</v>
      </c>
      <c r="H22" s="11">
        <v>150</v>
      </c>
      <c r="I22" s="11">
        <v>1.05</v>
      </c>
      <c r="J22" s="11">
        <v>0.1</v>
      </c>
      <c r="K22" s="11">
        <f t="shared" si="7"/>
        <v>90</v>
      </c>
      <c r="L22" s="11">
        <f t="shared" si="8"/>
        <v>453.6</v>
      </c>
      <c r="M22" s="11">
        <v>150</v>
      </c>
      <c r="N22" s="11">
        <f t="shared" si="9"/>
        <v>432</v>
      </c>
      <c r="O22" s="11">
        <f t="shared" si="10"/>
        <v>498.96000000000009</v>
      </c>
      <c r="P22" s="11">
        <f t="shared" si="11"/>
        <v>1384.5600000000002</v>
      </c>
    </row>
    <row r="23" spans="1:16" x14ac:dyDescent="0.25">
      <c r="A23" s="16"/>
      <c r="B23" s="17">
        <v>44109</v>
      </c>
      <c r="C23" s="19">
        <f t="shared" si="12"/>
        <v>1384.5600000000002</v>
      </c>
      <c r="D23" s="18">
        <v>92</v>
      </c>
      <c r="E23" s="18"/>
      <c r="F23" s="11">
        <v>4.8</v>
      </c>
      <c r="G23" s="20">
        <v>1</v>
      </c>
      <c r="H23" s="11">
        <v>150</v>
      </c>
      <c r="I23" s="11">
        <v>1.05</v>
      </c>
      <c r="J23" s="11">
        <v>0.1</v>
      </c>
      <c r="K23" s="11">
        <f t="shared" si="7"/>
        <v>92</v>
      </c>
      <c r="L23" s="11">
        <f t="shared" si="8"/>
        <v>463.68</v>
      </c>
      <c r="M23" s="11">
        <v>150</v>
      </c>
      <c r="N23" s="11">
        <f t="shared" si="9"/>
        <v>441.59999999999997</v>
      </c>
      <c r="O23" s="11">
        <f t="shared" si="10"/>
        <v>510.04800000000006</v>
      </c>
      <c r="P23" s="11">
        <f t="shared" si="11"/>
        <v>1415.328</v>
      </c>
    </row>
    <row r="24" spans="1:16" x14ac:dyDescent="0.25">
      <c r="A24" s="16"/>
      <c r="B24" s="17">
        <v>44110</v>
      </c>
      <c r="C24" s="19">
        <f t="shared" si="12"/>
        <v>1415.328</v>
      </c>
      <c r="D24" s="18">
        <v>83</v>
      </c>
      <c r="E24" s="18"/>
      <c r="F24" s="11">
        <v>4.8</v>
      </c>
      <c r="G24" s="20">
        <v>1</v>
      </c>
      <c r="H24" s="11">
        <v>150</v>
      </c>
      <c r="I24" s="11">
        <v>1.05</v>
      </c>
      <c r="J24" s="11">
        <v>0.1</v>
      </c>
      <c r="K24" s="11">
        <f t="shared" si="7"/>
        <v>83</v>
      </c>
      <c r="L24" s="11">
        <f t="shared" si="8"/>
        <v>418.32</v>
      </c>
      <c r="M24" s="11">
        <v>150</v>
      </c>
      <c r="N24" s="11">
        <f t="shared" si="9"/>
        <v>398.4</v>
      </c>
      <c r="O24" s="11">
        <f t="shared" si="10"/>
        <v>460.15200000000004</v>
      </c>
      <c r="P24" s="11">
        <f t="shared" si="11"/>
        <v>1276.8720000000001</v>
      </c>
    </row>
    <row r="25" spans="1:16" x14ac:dyDescent="0.25">
      <c r="A25" s="16"/>
      <c r="B25" s="17">
        <v>44111</v>
      </c>
      <c r="C25" s="19">
        <f t="shared" si="12"/>
        <v>1276.8720000000001</v>
      </c>
      <c r="D25" s="18">
        <v>91</v>
      </c>
      <c r="E25" s="18"/>
      <c r="F25" s="11">
        <v>4.8</v>
      </c>
      <c r="G25" s="20">
        <v>1</v>
      </c>
      <c r="H25" s="11">
        <v>150</v>
      </c>
      <c r="I25" s="11">
        <v>1.05</v>
      </c>
      <c r="J25" s="11">
        <v>0.1</v>
      </c>
      <c r="K25" s="11">
        <f t="shared" si="7"/>
        <v>91</v>
      </c>
      <c r="L25" s="11">
        <f t="shared" si="8"/>
        <v>458.64000000000004</v>
      </c>
      <c r="M25" s="11">
        <v>150</v>
      </c>
      <c r="N25" s="11">
        <f t="shared" si="9"/>
        <v>436.8</v>
      </c>
      <c r="O25" s="11">
        <f t="shared" si="10"/>
        <v>504.50400000000008</v>
      </c>
      <c r="P25" s="11">
        <f t="shared" si="11"/>
        <v>1399.9440000000002</v>
      </c>
    </row>
    <row r="26" spans="1:16" x14ac:dyDescent="0.25">
      <c r="A26" s="16"/>
      <c r="B26" s="17">
        <v>44112</v>
      </c>
      <c r="C26" s="19">
        <f t="shared" si="12"/>
        <v>1399.9440000000002</v>
      </c>
      <c r="D26" s="18">
        <v>86</v>
      </c>
      <c r="E26" s="18"/>
      <c r="F26" s="11">
        <v>4.8</v>
      </c>
      <c r="G26" s="20">
        <v>1</v>
      </c>
      <c r="H26" s="11">
        <v>150</v>
      </c>
      <c r="I26" s="11">
        <v>1.05</v>
      </c>
      <c r="J26" s="11">
        <v>0.1</v>
      </c>
      <c r="K26" s="11">
        <f t="shared" si="7"/>
        <v>86</v>
      </c>
      <c r="L26" s="11">
        <f t="shared" si="8"/>
        <v>433.44000000000005</v>
      </c>
      <c r="M26" s="11">
        <v>150</v>
      </c>
      <c r="N26" s="11">
        <f t="shared" si="9"/>
        <v>412.8</v>
      </c>
      <c r="O26" s="11">
        <f t="shared" si="10"/>
        <v>476.78400000000011</v>
      </c>
      <c r="P26" s="11">
        <f t="shared" si="11"/>
        <v>1323.0240000000001</v>
      </c>
    </row>
    <row r="27" spans="1:16" x14ac:dyDescent="0.25">
      <c r="A27" s="16"/>
      <c r="B27" s="17">
        <v>44113</v>
      </c>
      <c r="C27" s="19">
        <f t="shared" si="12"/>
        <v>1323.0240000000001</v>
      </c>
      <c r="D27" s="18">
        <v>83</v>
      </c>
      <c r="E27" s="18"/>
      <c r="F27" s="11">
        <v>4.8</v>
      </c>
      <c r="G27" s="11">
        <v>1</v>
      </c>
      <c r="H27" s="11">
        <v>150</v>
      </c>
      <c r="I27" s="11">
        <v>1.05</v>
      </c>
      <c r="J27" s="11">
        <v>0.1</v>
      </c>
      <c r="K27" s="11">
        <f t="shared" si="7"/>
        <v>83</v>
      </c>
      <c r="L27" s="11">
        <f t="shared" si="8"/>
        <v>418.32</v>
      </c>
      <c r="M27" s="11">
        <v>150</v>
      </c>
      <c r="N27" s="11">
        <f t="shared" si="9"/>
        <v>398.4</v>
      </c>
      <c r="O27" s="11">
        <f t="shared" si="10"/>
        <v>460.15200000000004</v>
      </c>
      <c r="P27" s="11">
        <f t="shared" si="11"/>
        <v>1276.8720000000001</v>
      </c>
    </row>
    <row r="28" spans="1:16" x14ac:dyDescent="0.25">
      <c r="A28" s="16"/>
      <c r="B28" s="17">
        <v>44114</v>
      </c>
      <c r="C28" s="19">
        <f t="shared" si="12"/>
        <v>1276.8720000000001</v>
      </c>
      <c r="D28" s="18">
        <v>87</v>
      </c>
      <c r="E28" s="18"/>
      <c r="F28" s="11">
        <v>4.8</v>
      </c>
      <c r="G28" s="11">
        <v>1</v>
      </c>
      <c r="H28" s="11">
        <v>150</v>
      </c>
      <c r="I28" s="11">
        <v>1.05</v>
      </c>
      <c r="J28" s="11">
        <v>0.1</v>
      </c>
      <c r="K28" s="11">
        <f t="shared" si="7"/>
        <v>87</v>
      </c>
      <c r="L28" s="11">
        <f t="shared" si="8"/>
        <v>438.47999999999996</v>
      </c>
      <c r="M28" s="11">
        <v>150</v>
      </c>
      <c r="N28" s="11">
        <f t="shared" si="9"/>
        <v>417.59999999999997</v>
      </c>
      <c r="O28" s="11">
        <f t="shared" si="10"/>
        <v>482.32799999999997</v>
      </c>
      <c r="P28" s="11">
        <f t="shared" si="11"/>
        <v>1338.4079999999999</v>
      </c>
    </row>
  </sheetData>
  <mergeCells count="3">
    <mergeCell ref="A2:A14"/>
    <mergeCell ref="A16:A28"/>
    <mergeCell ref="A15:P15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0D292-B272-4076-BBED-58F83D752DA3}">
  <dimension ref="A1:P28"/>
  <sheetViews>
    <sheetView workbookViewId="0">
      <selection activeCell="T31" sqref="T31"/>
    </sheetView>
  </sheetViews>
  <sheetFormatPr baseColWidth="10" defaultRowHeight="15" x14ac:dyDescent="0.25"/>
  <cols>
    <col min="1" max="1" width="8" bestFit="1" customWidth="1"/>
    <col min="2" max="2" width="10.7109375" bestFit="1" customWidth="1"/>
    <col min="3" max="3" width="8.140625" bestFit="1" customWidth="1"/>
    <col min="4" max="4" width="6.5703125" bestFit="1" customWidth="1"/>
    <col min="5" max="5" width="5.140625" customWidth="1"/>
    <col min="6" max="6" width="5" bestFit="1" customWidth="1"/>
    <col min="7" max="7" width="5.28515625" bestFit="1" customWidth="1"/>
    <col min="8" max="8" width="5.5703125" bestFit="1" customWidth="1"/>
    <col min="9" max="10" width="4" bestFit="1" customWidth="1"/>
    <col min="11" max="11" width="10.140625" bestFit="1" customWidth="1"/>
    <col min="12" max="12" width="11.5703125" bestFit="1" customWidth="1"/>
    <col min="13" max="13" width="5.5703125" bestFit="1" customWidth="1"/>
    <col min="14" max="14" width="7.7109375" bestFit="1" customWidth="1"/>
    <col min="15" max="15" width="18.42578125" bestFit="1" customWidth="1"/>
    <col min="16" max="16" width="9" bestFit="1" customWidth="1"/>
  </cols>
  <sheetData>
    <row r="1" spans="1:16" x14ac:dyDescent="0.25">
      <c r="A1" s="10" t="s">
        <v>0</v>
      </c>
      <c r="B1" s="11" t="s">
        <v>34</v>
      </c>
      <c r="C1" s="11" t="s">
        <v>33</v>
      </c>
      <c r="D1" s="11" t="s">
        <v>16</v>
      </c>
      <c r="E1" s="11"/>
      <c r="F1" s="11" t="s">
        <v>15</v>
      </c>
      <c r="G1" s="11" t="s">
        <v>12</v>
      </c>
      <c r="H1" s="11" t="s">
        <v>14</v>
      </c>
      <c r="I1" s="11" t="s">
        <v>10</v>
      </c>
      <c r="J1" s="11" t="s">
        <v>20</v>
      </c>
      <c r="K1" s="12" t="s">
        <v>11</v>
      </c>
      <c r="L1" s="12" t="s">
        <v>19</v>
      </c>
      <c r="M1" s="12" t="s">
        <v>14</v>
      </c>
      <c r="N1" s="13" t="s">
        <v>13</v>
      </c>
      <c r="O1" s="14" t="s">
        <v>21</v>
      </c>
      <c r="P1" s="15" t="s">
        <v>22</v>
      </c>
    </row>
    <row r="2" spans="1:16" x14ac:dyDescent="0.25">
      <c r="A2" s="16" t="s">
        <v>3</v>
      </c>
      <c r="B2" s="17">
        <v>44102</v>
      </c>
      <c r="C2" s="11">
        <v>667</v>
      </c>
      <c r="D2" s="18">
        <v>55</v>
      </c>
      <c r="E2" s="18"/>
      <c r="F2" s="11">
        <v>5.65</v>
      </c>
      <c r="G2" s="11">
        <v>1</v>
      </c>
      <c r="H2" s="11">
        <v>100</v>
      </c>
      <c r="I2" s="11">
        <v>0.5</v>
      </c>
      <c r="J2" s="11">
        <v>0.1</v>
      </c>
      <c r="K2" s="11">
        <f t="shared" ref="K2:K14" si="0">D16*G2</f>
        <v>24</v>
      </c>
      <c r="L2" s="11">
        <f>D2*F2*I2</f>
        <v>155.375</v>
      </c>
      <c r="M2" s="11">
        <f t="shared" ref="M2:M14" si="1">H2</f>
        <v>100</v>
      </c>
      <c r="N2" s="11">
        <f>F2*D2</f>
        <v>310.75</v>
      </c>
      <c r="O2" s="11">
        <f>F2*D2*I2*(1+J2)</f>
        <v>170.91250000000002</v>
      </c>
      <c r="P2" s="11">
        <f t="shared" ref="P2:P14" si="2">L2+N2+O2</f>
        <v>637.03750000000002</v>
      </c>
    </row>
    <row r="3" spans="1:16" x14ac:dyDescent="0.25">
      <c r="A3" s="16"/>
      <c r="B3" s="17">
        <v>44103</v>
      </c>
      <c r="C3" s="19">
        <f t="shared" ref="C3:C14" si="3">IF(C2&lt;P2,P2,IF(C2&gt;P2,P2,C2))</f>
        <v>637.03750000000002</v>
      </c>
      <c r="D3" s="18">
        <v>61</v>
      </c>
      <c r="E3" s="18"/>
      <c r="F3" s="11">
        <v>5.65</v>
      </c>
      <c r="G3" s="11">
        <v>1</v>
      </c>
      <c r="H3" s="11">
        <v>100</v>
      </c>
      <c r="I3" s="11">
        <v>0.5</v>
      </c>
      <c r="J3" s="11">
        <v>0.1</v>
      </c>
      <c r="K3" s="11">
        <f t="shared" si="0"/>
        <v>21</v>
      </c>
      <c r="L3" s="11">
        <f t="shared" ref="L3:L14" si="4">D3*F3*I3</f>
        <v>172.32500000000002</v>
      </c>
      <c r="M3" s="11">
        <f t="shared" si="1"/>
        <v>100</v>
      </c>
      <c r="N3" s="11">
        <f t="shared" ref="N3:N14" si="5">F3*D3</f>
        <v>344.65000000000003</v>
      </c>
      <c r="O3" s="11">
        <f t="shared" ref="O3:O14" si="6">F3*D3*I3*(1+J3)</f>
        <v>189.55750000000003</v>
      </c>
      <c r="P3" s="11">
        <f t="shared" si="2"/>
        <v>706.53250000000003</v>
      </c>
    </row>
    <row r="4" spans="1:16" x14ac:dyDescent="0.25">
      <c r="A4" s="16"/>
      <c r="B4" s="17">
        <v>44104</v>
      </c>
      <c r="C4" s="19">
        <f t="shared" si="3"/>
        <v>706.53250000000003</v>
      </c>
      <c r="D4" s="18">
        <v>51</v>
      </c>
      <c r="E4" s="18"/>
      <c r="F4" s="11">
        <v>5.65</v>
      </c>
      <c r="G4" s="11">
        <v>1</v>
      </c>
      <c r="H4" s="11">
        <v>100</v>
      </c>
      <c r="I4" s="11">
        <v>0.5</v>
      </c>
      <c r="J4" s="11">
        <v>0.1</v>
      </c>
      <c r="K4" s="11">
        <f t="shared" si="0"/>
        <v>27</v>
      </c>
      <c r="L4" s="11">
        <f t="shared" si="4"/>
        <v>144.07500000000002</v>
      </c>
      <c r="M4" s="11">
        <f t="shared" si="1"/>
        <v>100</v>
      </c>
      <c r="N4" s="11">
        <f t="shared" si="5"/>
        <v>288.15000000000003</v>
      </c>
      <c r="O4" s="11">
        <f t="shared" si="6"/>
        <v>158.48250000000004</v>
      </c>
      <c r="P4" s="11">
        <f t="shared" si="2"/>
        <v>590.7075000000001</v>
      </c>
    </row>
    <row r="5" spans="1:16" x14ac:dyDescent="0.25">
      <c r="A5" s="16"/>
      <c r="B5" s="17">
        <v>44105</v>
      </c>
      <c r="C5" s="19">
        <f t="shared" si="3"/>
        <v>590.7075000000001</v>
      </c>
      <c r="D5" s="18">
        <v>61</v>
      </c>
      <c r="E5" s="18"/>
      <c r="F5" s="11">
        <v>5.65</v>
      </c>
      <c r="G5" s="20">
        <v>1</v>
      </c>
      <c r="H5" s="11">
        <v>100</v>
      </c>
      <c r="I5" s="11">
        <v>0.5</v>
      </c>
      <c r="J5" s="11">
        <v>0.1</v>
      </c>
      <c r="K5" s="11">
        <f t="shared" si="0"/>
        <v>23</v>
      </c>
      <c r="L5" s="11">
        <f t="shared" si="4"/>
        <v>172.32500000000002</v>
      </c>
      <c r="M5" s="11">
        <f t="shared" si="1"/>
        <v>100</v>
      </c>
      <c r="N5" s="11">
        <f t="shared" si="5"/>
        <v>344.65000000000003</v>
      </c>
      <c r="O5" s="11">
        <f t="shared" si="6"/>
        <v>189.55750000000003</v>
      </c>
      <c r="P5" s="11">
        <f t="shared" si="2"/>
        <v>706.53250000000003</v>
      </c>
    </row>
    <row r="6" spans="1:16" x14ac:dyDescent="0.25">
      <c r="A6" s="16"/>
      <c r="B6" s="17">
        <v>44106</v>
      </c>
      <c r="C6" s="19">
        <f t="shared" si="3"/>
        <v>706.53250000000003</v>
      </c>
      <c r="D6" s="18">
        <v>65</v>
      </c>
      <c r="E6" s="18"/>
      <c r="F6" s="11">
        <v>5.65</v>
      </c>
      <c r="G6" s="20">
        <v>1</v>
      </c>
      <c r="H6" s="11">
        <v>100</v>
      </c>
      <c r="I6" s="11">
        <v>0.5</v>
      </c>
      <c r="J6" s="11">
        <v>0.1</v>
      </c>
      <c r="K6" s="11">
        <f t="shared" si="0"/>
        <v>29</v>
      </c>
      <c r="L6" s="11">
        <f t="shared" si="4"/>
        <v>183.625</v>
      </c>
      <c r="M6" s="11">
        <f t="shared" si="1"/>
        <v>100</v>
      </c>
      <c r="N6" s="11">
        <f t="shared" si="5"/>
        <v>367.25</v>
      </c>
      <c r="O6" s="11">
        <f t="shared" si="6"/>
        <v>201.98750000000001</v>
      </c>
      <c r="P6" s="11">
        <f t="shared" si="2"/>
        <v>752.86249999999995</v>
      </c>
    </row>
    <row r="7" spans="1:16" x14ac:dyDescent="0.25">
      <c r="A7" s="16"/>
      <c r="B7" s="17">
        <v>44107</v>
      </c>
      <c r="C7" s="19">
        <f t="shared" si="3"/>
        <v>752.86249999999995</v>
      </c>
      <c r="D7" s="18">
        <v>61</v>
      </c>
      <c r="E7" s="18"/>
      <c r="F7" s="11">
        <v>5.65</v>
      </c>
      <c r="G7" s="20">
        <v>1</v>
      </c>
      <c r="H7" s="11">
        <v>100</v>
      </c>
      <c r="I7" s="11">
        <v>0.5</v>
      </c>
      <c r="J7" s="11">
        <v>0.1</v>
      </c>
      <c r="K7" s="11">
        <f t="shared" si="0"/>
        <v>22</v>
      </c>
      <c r="L7" s="11">
        <f t="shared" si="4"/>
        <v>172.32500000000002</v>
      </c>
      <c r="M7" s="11">
        <f t="shared" si="1"/>
        <v>100</v>
      </c>
      <c r="N7" s="11">
        <f t="shared" si="5"/>
        <v>344.65000000000003</v>
      </c>
      <c r="O7" s="11">
        <f t="shared" si="6"/>
        <v>189.55750000000003</v>
      </c>
      <c r="P7" s="11">
        <f t="shared" si="2"/>
        <v>706.53250000000003</v>
      </c>
    </row>
    <row r="8" spans="1:16" x14ac:dyDescent="0.25">
      <c r="A8" s="16"/>
      <c r="B8" s="17">
        <v>44108</v>
      </c>
      <c r="C8" s="19">
        <f t="shared" si="3"/>
        <v>706.53250000000003</v>
      </c>
      <c r="D8" s="18">
        <v>54</v>
      </c>
      <c r="E8" s="18"/>
      <c r="F8" s="11">
        <v>5.65</v>
      </c>
      <c r="G8" s="20">
        <v>1</v>
      </c>
      <c r="H8" s="11">
        <v>100</v>
      </c>
      <c r="I8" s="11">
        <v>0.5</v>
      </c>
      <c r="J8" s="11">
        <v>0.1</v>
      </c>
      <c r="K8" s="11">
        <f t="shared" si="0"/>
        <v>22</v>
      </c>
      <c r="L8" s="11">
        <f t="shared" si="4"/>
        <v>152.55000000000001</v>
      </c>
      <c r="M8" s="11">
        <f t="shared" si="1"/>
        <v>100</v>
      </c>
      <c r="N8" s="11">
        <f t="shared" si="5"/>
        <v>305.10000000000002</v>
      </c>
      <c r="O8" s="11">
        <f t="shared" si="6"/>
        <v>167.80500000000004</v>
      </c>
      <c r="P8" s="11">
        <f t="shared" si="2"/>
        <v>625.45500000000004</v>
      </c>
    </row>
    <row r="9" spans="1:16" x14ac:dyDescent="0.25">
      <c r="A9" s="16"/>
      <c r="B9" s="17">
        <v>44109</v>
      </c>
      <c r="C9" s="19">
        <f t="shared" si="3"/>
        <v>625.45500000000004</v>
      </c>
      <c r="D9" s="18">
        <v>65</v>
      </c>
      <c r="E9" s="18"/>
      <c r="F9" s="11">
        <v>5.65</v>
      </c>
      <c r="G9" s="20">
        <v>1</v>
      </c>
      <c r="H9" s="11">
        <v>100</v>
      </c>
      <c r="I9" s="11">
        <v>0.5</v>
      </c>
      <c r="J9" s="11">
        <v>0.1</v>
      </c>
      <c r="K9" s="11">
        <f t="shared" si="0"/>
        <v>29</v>
      </c>
      <c r="L9" s="11">
        <f t="shared" si="4"/>
        <v>183.625</v>
      </c>
      <c r="M9" s="11">
        <f t="shared" si="1"/>
        <v>100</v>
      </c>
      <c r="N9" s="11">
        <f t="shared" si="5"/>
        <v>367.25</v>
      </c>
      <c r="O9" s="11">
        <f t="shared" si="6"/>
        <v>201.98750000000001</v>
      </c>
      <c r="P9" s="11">
        <f t="shared" si="2"/>
        <v>752.86249999999995</v>
      </c>
    </row>
    <row r="10" spans="1:16" x14ac:dyDescent="0.25">
      <c r="A10" s="16"/>
      <c r="B10" s="17">
        <v>44110</v>
      </c>
      <c r="C10" s="19">
        <f t="shared" si="3"/>
        <v>752.86249999999995</v>
      </c>
      <c r="D10" s="18">
        <v>54</v>
      </c>
      <c r="E10" s="18"/>
      <c r="F10" s="11">
        <v>5.65</v>
      </c>
      <c r="G10" s="20">
        <v>1</v>
      </c>
      <c r="H10" s="11">
        <v>100</v>
      </c>
      <c r="I10" s="11">
        <v>0.5</v>
      </c>
      <c r="J10" s="11">
        <v>0.1</v>
      </c>
      <c r="K10" s="11">
        <f t="shared" si="0"/>
        <v>26</v>
      </c>
      <c r="L10" s="11">
        <f t="shared" si="4"/>
        <v>152.55000000000001</v>
      </c>
      <c r="M10" s="11">
        <f t="shared" si="1"/>
        <v>100</v>
      </c>
      <c r="N10" s="11">
        <f t="shared" si="5"/>
        <v>305.10000000000002</v>
      </c>
      <c r="O10" s="11">
        <f t="shared" si="6"/>
        <v>167.80500000000004</v>
      </c>
      <c r="P10" s="11">
        <f t="shared" si="2"/>
        <v>625.45500000000004</v>
      </c>
    </row>
    <row r="11" spans="1:16" x14ac:dyDescent="0.25">
      <c r="A11" s="16"/>
      <c r="B11" s="17">
        <v>44111</v>
      </c>
      <c r="C11" s="19">
        <f t="shared" si="3"/>
        <v>625.45500000000004</v>
      </c>
      <c r="D11" s="18">
        <v>63</v>
      </c>
      <c r="E11" s="18"/>
      <c r="F11" s="11">
        <v>5.65</v>
      </c>
      <c r="G11" s="20">
        <v>1</v>
      </c>
      <c r="H11" s="11">
        <v>100</v>
      </c>
      <c r="I11" s="11">
        <v>0.5</v>
      </c>
      <c r="J11" s="11">
        <v>0.1</v>
      </c>
      <c r="K11" s="11">
        <f t="shared" si="0"/>
        <v>20</v>
      </c>
      <c r="L11" s="11">
        <f t="shared" si="4"/>
        <v>177.97500000000002</v>
      </c>
      <c r="M11" s="11">
        <f t="shared" si="1"/>
        <v>100</v>
      </c>
      <c r="N11" s="11">
        <f t="shared" si="5"/>
        <v>355.95000000000005</v>
      </c>
      <c r="O11" s="11">
        <f t="shared" si="6"/>
        <v>195.77250000000004</v>
      </c>
      <c r="P11" s="11">
        <f t="shared" si="2"/>
        <v>729.6975000000001</v>
      </c>
    </row>
    <row r="12" spans="1:16" x14ac:dyDescent="0.25">
      <c r="A12" s="16"/>
      <c r="B12" s="17">
        <v>44112</v>
      </c>
      <c r="C12" s="19">
        <f t="shared" si="3"/>
        <v>729.6975000000001</v>
      </c>
      <c r="D12" s="18">
        <v>61</v>
      </c>
      <c r="E12" s="18"/>
      <c r="F12" s="11">
        <v>5.65</v>
      </c>
      <c r="G12" s="20">
        <v>1</v>
      </c>
      <c r="H12" s="11">
        <v>100</v>
      </c>
      <c r="I12" s="11">
        <v>0.5</v>
      </c>
      <c r="J12" s="11">
        <v>0.1</v>
      </c>
      <c r="K12" s="11">
        <f t="shared" si="0"/>
        <v>22</v>
      </c>
      <c r="L12" s="11">
        <f t="shared" si="4"/>
        <v>172.32500000000002</v>
      </c>
      <c r="M12" s="11">
        <f t="shared" si="1"/>
        <v>100</v>
      </c>
      <c r="N12" s="11">
        <f t="shared" si="5"/>
        <v>344.65000000000003</v>
      </c>
      <c r="O12" s="11">
        <f t="shared" si="6"/>
        <v>189.55750000000003</v>
      </c>
      <c r="P12" s="11">
        <f t="shared" si="2"/>
        <v>706.53250000000003</v>
      </c>
    </row>
    <row r="13" spans="1:16" x14ac:dyDescent="0.25">
      <c r="A13" s="16"/>
      <c r="B13" s="17">
        <v>44113</v>
      </c>
      <c r="C13" s="19">
        <f t="shared" si="3"/>
        <v>706.53250000000003</v>
      </c>
      <c r="D13" s="18">
        <v>46</v>
      </c>
      <c r="E13" s="18"/>
      <c r="F13" s="11">
        <v>5.65</v>
      </c>
      <c r="G13" s="11">
        <v>1</v>
      </c>
      <c r="H13" s="11">
        <v>100</v>
      </c>
      <c r="I13" s="11">
        <v>0.5</v>
      </c>
      <c r="J13" s="11">
        <v>0.1</v>
      </c>
      <c r="K13" s="11">
        <f t="shared" si="0"/>
        <v>20</v>
      </c>
      <c r="L13" s="11">
        <f t="shared" si="4"/>
        <v>129.95000000000002</v>
      </c>
      <c r="M13" s="11">
        <f t="shared" si="1"/>
        <v>100</v>
      </c>
      <c r="N13" s="11">
        <f t="shared" si="5"/>
        <v>259.90000000000003</v>
      </c>
      <c r="O13" s="11">
        <f t="shared" si="6"/>
        <v>142.94500000000002</v>
      </c>
      <c r="P13" s="11">
        <f t="shared" si="2"/>
        <v>532.79500000000007</v>
      </c>
    </row>
    <row r="14" spans="1:16" x14ac:dyDescent="0.25">
      <c r="A14" s="16"/>
      <c r="B14" s="17">
        <v>44114</v>
      </c>
      <c r="C14" s="19">
        <f t="shared" si="3"/>
        <v>532.79500000000007</v>
      </c>
      <c r="D14" s="18">
        <v>57</v>
      </c>
      <c r="E14" s="18"/>
      <c r="F14" s="11">
        <v>5.65</v>
      </c>
      <c r="G14" s="11">
        <v>1</v>
      </c>
      <c r="H14" s="11">
        <v>100</v>
      </c>
      <c r="I14" s="11">
        <v>0.5</v>
      </c>
      <c r="J14" s="11">
        <v>0.1</v>
      </c>
      <c r="K14" s="11">
        <f t="shared" si="0"/>
        <v>28</v>
      </c>
      <c r="L14" s="11">
        <f t="shared" si="4"/>
        <v>161.02500000000001</v>
      </c>
      <c r="M14" s="11">
        <f t="shared" si="1"/>
        <v>100</v>
      </c>
      <c r="N14" s="11">
        <f t="shared" si="5"/>
        <v>322.05</v>
      </c>
      <c r="O14" s="11">
        <f t="shared" si="6"/>
        <v>177.12750000000003</v>
      </c>
      <c r="P14" s="11">
        <f t="shared" si="2"/>
        <v>660.2025000000001</v>
      </c>
    </row>
    <row r="15" spans="1:16" x14ac:dyDescent="0.25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</row>
    <row r="16" spans="1:16" x14ac:dyDescent="0.25">
      <c r="A16" s="16" t="s">
        <v>4</v>
      </c>
      <c r="B16" s="17">
        <v>44102</v>
      </c>
      <c r="C16" s="11">
        <v>511</v>
      </c>
      <c r="D16" s="18">
        <v>24</v>
      </c>
      <c r="E16" s="18"/>
      <c r="F16" s="11">
        <v>4.8</v>
      </c>
      <c r="G16" s="11">
        <v>1</v>
      </c>
      <c r="H16" s="11">
        <v>150</v>
      </c>
      <c r="I16" s="11">
        <v>0.8</v>
      </c>
      <c r="J16" s="11">
        <v>0.1</v>
      </c>
      <c r="K16" s="11">
        <f t="shared" ref="K16:K28" si="7">D2*G16</f>
        <v>55</v>
      </c>
      <c r="L16" s="11">
        <f>D16*F16*I16</f>
        <v>92.16</v>
      </c>
      <c r="M16" s="11">
        <v>150</v>
      </c>
      <c r="N16" s="11">
        <f>F16*D16</f>
        <v>115.19999999999999</v>
      </c>
      <c r="O16" s="11">
        <f>F16*D16*I16*(1+J16)</f>
        <v>101.376</v>
      </c>
      <c r="P16" s="11">
        <f t="shared" ref="P16:P28" si="8">L16+N16+O16</f>
        <v>308.73599999999999</v>
      </c>
    </row>
    <row r="17" spans="1:16" x14ac:dyDescent="0.25">
      <c r="A17" s="16"/>
      <c r="B17" s="17">
        <v>44103</v>
      </c>
      <c r="C17" s="19">
        <f t="shared" ref="C17:C28" si="9">IF(C16&lt;P16,P16,IF(C16&gt;P16,P16,C16))</f>
        <v>308.73599999999999</v>
      </c>
      <c r="D17" s="18">
        <v>21</v>
      </c>
      <c r="E17" s="18"/>
      <c r="F17" s="11">
        <v>4.8</v>
      </c>
      <c r="G17" s="11">
        <v>1</v>
      </c>
      <c r="H17" s="11">
        <v>150</v>
      </c>
      <c r="I17" s="11">
        <v>0.8</v>
      </c>
      <c r="J17" s="11">
        <v>0.1</v>
      </c>
      <c r="K17" s="11">
        <f t="shared" si="7"/>
        <v>61</v>
      </c>
      <c r="L17" s="11">
        <f t="shared" ref="L17:L28" si="10">D17*F17*I17</f>
        <v>80.64</v>
      </c>
      <c r="M17" s="11">
        <v>150</v>
      </c>
      <c r="N17" s="11">
        <f t="shared" ref="N17:N28" si="11">F17*D17</f>
        <v>100.8</v>
      </c>
      <c r="O17" s="11">
        <f t="shared" ref="O17:O28" si="12">F17*D17*I17*(1+J17)</f>
        <v>88.704000000000008</v>
      </c>
      <c r="P17" s="11">
        <f t="shared" si="8"/>
        <v>270.14400000000001</v>
      </c>
    </row>
    <row r="18" spans="1:16" x14ac:dyDescent="0.25">
      <c r="A18" s="16"/>
      <c r="B18" s="17">
        <v>44104</v>
      </c>
      <c r="C18" s="19">
        <f t="shared" si="9"/>
        <v>270.14400000000001</v>
      </c>
      <c r="D18" s="18">
        <v>27</v>
      </c>
      <c r="E18" s="18"/>
      <c r="F18" s="11">
        <v>4.8</v>
      </c>
      <c r="G18" s="11">
        <v>1</v>
      </c>
      <c r="H18" s="11">
        <v>150</v>
      </c>
      <c r="I18" s="11">
        <v>0.8</v>
      </c>
      <c r="J18" s="11">
        <v>0.1</v>
      </c>
      <c r="K18" s="11">
        <f t="shared" si="7"/>
        <v>51</v>
      </c>
      <c r="L18" s="11">
        <f t="shared" si="10"/>
        <v>103.68</v>
      </c>
      <c r="M18" s="11">
        <v>150</v>
      </c>
      <c r="N18" s="11">
        <f t="shared" si="11"/>
        <v>129.6</v>
      </c>
      <c r="O18" s="11">
        <f t="shared" si="12"/>
        <v>114.04800000000002</v>
      </c>
      <c r="P18" s="11">
        <f t="shared" si="8"/>
        <v>347.32800000000003</v>
      </c>
    </row>
    <row r="19" spans="1:16" x14ac:dyDescent="0.25">
      <c r="A19" s="16"/>
      <c r="B19" s="17">
        <v>44105</v>
      </c>
      <c r="C19" s="19">
        <f t="shared" si="9"/>
        <v>347.32800000000003</v>
      </c>
      <c r="D19" s="18">
        <v>23</v>
      </c>
      <c r="E19" s="18"/>
      <c r="F19" s="11">
        <v>4.8</v>
      </c>
      <c r="G19" s="20">
        <v>1</v>
      </c>
      <c r="H19" s="11">
        <v>150</v>
      </c>
      <c r="I19" s="11">
        <v>0.8</v>
      </c>
      <c r="J19" s="11">
        <v>0.1</v>
      </c>
      <c r="K19" s="11">
        <f t="shared" si="7"/>
        <v>61</v>
      </c>
      <c r="L19" s="11">
        <f t="shared" si="10"/>
        <v>88.32</v>
      </c>
      <c r="M19" s="11">
        <v>150</v>
      </c>
      <c r="N19" s="11">
        <f t="shared" si="11"/>
        <v>110.39999999999999</v>
      </c>
      <c r="O19" s="11">
        <f t="shared" si="12"/>
        <v>97.152000000000001</v>
      </c>
      <c r="P19" s="11">
        <f t="shared" si="8"/>
        <v>295.87199999999996</v>
      </c>
    </row>
    <row r="20" spans="1:16" x14ac:dyDescent="0.25">
      <c r="A20" s="16"/>
      <c r="B20" s="17">
        <v>44106</v>
      </c>
      <c r="C20" s="19">
        <f t="shared" si="9"/>
        <v>295.87199999999996</v>
      </c>
      <c r="D20" s="18">
        <v>29</v>
      </c>
      <c r="E20" s="18"/>
      <c r="F20" s="11">
        <v>4.8</v>
      </c>
      <c r="G20" s="20">
        <v>1</v>
      </c>
      <c r="H20" s="11">
        <v>150</v>
      </c>
      <c r="I20" s="11">
        <v>0.8</v>
      </c>
      <c r="J20" s="11">
        <v>0.1</v>
      </c>
      <c r="K20" s="11">
        <f t="shared" si="7"/>
        <v>65</v>
      </c>
      <c r="L20" s="11">
        <f t="shared" si="10"/>
        <v>111.36</v>
      </c>
      <c r="M20" s="11">
        <v>150</v>
      </c>
      <c r="N20" s="11">
        <f t="shared" si="11"/>
        <v>139.19999999999999</v>
      </c>
      <c r="O20" s="11">
        <f t="shared" si="12"/>
        <v>122.49600000000001</v>
      </c>
      <c r="P20" s="11">
        <f t="shared" si="8"/>
        <v>373.05600000000004</v>
      </c>
    </row>
    <row r="21" spans="1:16" x14ac:dyDescent="0.25">
      <c r="A21" s="16"/>
      <c r="B21" s="17">
        <v>44107</v>
      </c>
      <c r="C21" s="19">
        <f t="shared" si="9"/>
        <v>373.05600000000004</v>
      </c>
      <c r="D21" s="18">
        <v>22</v>
      </c>
      <c r="E21" s="18"/>
      <c r="F21" s="11">
        <v>4.8</v>
      </c>
      <c r="G21" s="20">
        <v>1</v>
      </c>
      <c r="H21" s="11">
        <v>150</v>
      </c>
      <c r="I21" s="11">
        <v>0.8</v>
      </c>
      <c r="J21" s="11">
        <v>0.1</v>
      </c>
      <c r="K21" s="11">
        <f t="shared" si="7"/>
        <v>61</v>
      </c>
      <c r="L21" s="11">
        <f t="shared" si="10"/>
        <v>84.48</v>
      </c>
      <c r="M21" s="11">
        <v>150</v>
      </c>
      <c r="N21" s="11">
        <f t="shared" si="11"/>
        <v>105.6</v>
      </c>
      <c r="O21" s="11">
        <f t="shared" si="12"/>
        <v>92.928000000000011</v>
      </c>
      <c r="P21" s="11">
        <f t="shared" si="8"/>
        <v>283.00799999999998</v>
      </c>
    </row>
    <row r="22" spans="1:16" x14ac:dyDescent="0.25">
      <c r="A22" s="16"/>
      <c r="B22" s="17">
        <v>44108</v>
      </c>
      <c r="C22" s="19">
        <f t="shared" si="9"/>
        <v>283.00799999999998</v>
      </c>
      <c r="D22" s="18">
        <v>22</v>
      </c>
      <c r="E22" s="18"/>
      <c r="F22" s="11">
        <v>4.8</v>
      </c>
      <c r="G22" s="20">
        <v>1</v>
      </c>
      <c r="H22" s="11">
        <v>150</v>
      </c>
      <c r="I22" s="11">
        <v>0.8</v>
      </c>
      <c r="J22" s="11">
        <v>0.1</v>
      </c>
      <c r="K22" s="11">
        <f t="shared" si="7"/>
        <v>54</v>
      </c>
      <c r="L22" s="11">
        <f t="shared" si="10"/>
        <v>84.48</v>
      </c>
      <c r="M22" s="11">
        <v>150</v>
      </c>
      <c r="N22" s="11">
        <f t="shared" si="11"/>
        <v>105.6</v>
      </c>
      <c r="O22" s="11">
        <f t="shared" si="12"/>
        <v>92.928000000000011</v>
      </c>
      <c r="P22" s="11">
        <f t="shared" si="8"/>
        <v>283.00799999999998</v>
      </c>
    </row>
    <row r="23" spans="1:16" x14ac:dyDescent="0.25">
      <c r="A23" s="16"/>
      <c r="B23" s="17">
        <v>44109</v>
      </c>
      <c r="C23" s="19">
        <f t="shared" si="9"/>
        <v>283.00799999999998</v>
      </c>
      <c r="D23" s="18">
        <v>29</v>
      </c>
      <c r="E23" s="18"/>
      <c r="F23" s="11">
        <v>4.8</v>
      </c>
      <c r="G23" s="20">
        <v>1</v>
      </c>
      <c r="H23" s="11">
        <v>150</v>
      </c>
      <c r="I23" s="11">
        <v>0.8</v>
      </c>
      <c r="J23" s="11">
        <v>0.1</v>
      </c>
      <c r="K23" s="11">
        <f t="shared" si="7"/>
        <v>65</v>
      </c>
      <c r="L23" s="11">
        <f t="shared" si="10"/>
        <v>111.36</v>
      </c>
      <c r="M23" s="11">
        <v>150</v>
      </c>
      <c r="N23" s="11">
        <f t="shared" si="11"/>
        <v>139.19999999999999</v>
      </c>
      <c r="O23" s="11">
        <f t="shared" si="12"/>
        <v>122.49600000000001</v>
      </c>
      <c r="P23" s="11">
        <f t="shared" si="8"/>
        <v>373.05600000000004</v>
      </c>
    </row>
    <row r="24" spans="1:16" x14ac:dyDescent="0.25">
      <c r="A24" s="16"/>
      <c r="B24" s="17">
        <v>44110</v>
      </c>
      <c r="C24" s="19">
        <f t="shared" si="9"/>
        <v>373.05600000000004</v>
      </c>
      <c r="D24" s="18">
        <v>26</v>
      </c>
      <c r="E24" s="18"/>
      <c r="F24" s="11">
        <v>4.8</v>
      </c>
      <c r="G24" s="20">
        <v>1</v>
      </c>
      <c r="H24" s="11">
        <v>150</v>
      </c>
      <c r="I24" s="11">
        <v>0.8</v>
      </c>
      <c r="J24" s="11">
        <v>0.1</v>
      </c>
      <c r="K24" s="11">
        <f t="shared" si="7"/>
        <v>54</v>
      </c>
      <c r="L24" s="11">
        <f t="shared" si="10"/>
        <v>99.84</v>
      </c>
      <c r="M24" s="11">
        <v>150</v>
      </c>
      <c r="N24" s="11">
        <f t="shared" si="11"/>
        <v>124.8</v>
      </c>
      <c r="O24" s="11">
        <f t="shared" si="12"/>
        <v>109.82400000000001</v>
      </c>
      <c r="P24" s="11">
        <f t="shared" si="8"/>
        <v>334.464</v>
      </c>
    </row>
    <row r="25" spans="1:16" x14ac:dyDescent="0.25">
      <c r="A25" s="16"/>
      <c r="B25" s="17">
        <v>44111</v>
      </c>
      <c r="C25" s="19">
        <f t="shared" si="9"/>
        <v>334.464</v>
      </c>
      <c r="D25" s="18">
        <v>20</v>
      </c>
      <c r="E25" s="18"/>
      <c r="F25" s="11">
        <v>4.8</v>
      </c>
      <c r="G25" s="20">
        <v>1</v>
      </c>
      <c r="H25" s="11">
        <v>150</v>
      </c>
      <c r="I25" s="11">
        <v>0.8</v>
      </c>
      <c r="J25" s="11">
        <v>0.1</v>
      </c>
      <c r="K25" s="11">
        <f t="shared" si="7"/>
        <v>63</v>
      </c>
      <c r="L25" s="11">
        <f t="shared" si="10"/>
        <v>76.800000000000011</v>
      </c>
      <c r="M25" s="11">
        <v>150</v>
      </c>
      <c r="N25" s="11">
        <f t="shared" si="11"/>
        <v>96</v>
      </c>
      <c r="O25" s="11">
        <f t="shared" si="12"/>
        <v>84.480000000000018</v>
      </c>
      <c r="P25" s="11">
        <f t="shared" si="8"/>
        <v>257.28000000000003</v>
      </c>
    </row>
    <row r="26" spans="1:16" x14ac:dyDescent="0.25">
      <c r="A26" s="16"/>
      <c r="B26" s="17">
        <v>44112</v>
      </c>
      <c r="C26" s="19">
        <f t="shared" si="9"/>
        <v>257.28000000000003</v>
      </c>
      <c r="D26" s="18">
        <v>22</v>
      </c>
      <c r="E26" s="18"/>
      <c r="F26" s="11">
        <v>4.8</v>
      </c>
      <c r="G26" s="20">
        <v>1</v>
      </c>
      <c r="H26" s="11">
        <v>150</v>
      </c>
      <c r="I26" s="11">
        <v>0.8</v>
      </c>
      <c r="J26" s="11">
        <v>0.1</v>
      </c>
      <c r="K26" s="11">
        <f t="shared" si="7"/>
        <v>61</v>
      </c>
      <c r="L26" s="11">
        <f t="shared" si="10"/>
        <v>84.48</v>
      </c>
      <c r="M26" s="11">
        <v>150</v>
      </c>
      <c r="N26" s="11">
        <f t="shared" si="11"/>
        <v>105.6</v>
      </c>
      <c r="O26" s="11">
        <f t="shared" si="12"/>
        <v>92.928000000000011</v>
      </c>
      <c r="P26" s="11">
        <f t="shared" si="8"/>
        <v>283.00799999999998</v>
      </c>
    </row>
    <row r="27" spans="1:16" x14ac:dyDescent="0.25">
      <c r="A27" s="16"/>
      <c r="B27" s="17">
        <v>44113</v>
      </c>
      <c r="C27" s="19">
        <f t="shared" si="9"/>
        <v>283.00799999999998</v>
      </c>
      <c r="D27" s="18">
        <v>20</v>
      </c>
      <c r="E27" s="18"/>
      <c r="F27" s="11">
        <v>4.8</v>
      </c>
      <c r="G27" s="11">
        <v>1</v>
      </c>
      <c r="H27" s="11">
        <v>150</v>
      </c>
      <c r="I27" s="11">
        <v>0.8</v>
      </c>
      <c r="J27" s="11">
        <v>0.1</v>
      </c>
      <c r="K27" s="11">
        <f t="shared" si="7"/>
        <v>46</v>
      </c>
      <c r="L27" s="11">
        <f t="shared" si="10"/>
        <v>76.800000000000011</v>
      </c>
      <c r="M27" s="11">
        <v>150</v>
      </c>
      <c r="N27" s="11">
        <f t="shared" si="11"/>
        <v>96</v>
      </c>
      <c r="O27" s="11">
        <f t="shared" si="12"/>
        <v>84.480000000000018</v>
      </c>
      <c r="P27" s="11">
        <f t="shared" si="8"/>
        <v>257.28000000000003</v>
      </c>
    </row>
    <row r="28" spans="1:16" x14ac:dyDescent="0.25">
      <c r="A28" s="16"/>
      <c r="B28" s="17">
        <v>44114</v>
      </c>
      <c r="C28" s="19">
        <f t="shared" si="9"/>
        <v>257.28000000000003</v>
      </c>
      <c r="D28" s="18">
        <v>28</v>
      </c>
      <c r="E28" s="18"/>
      <c r="F28" s="11">
        <v>4.8</v>
      </c>
      <c r="G28" s="11">
        <v>1</v>
      </c>
      <c r="H28" s="11">
        <v>150</v>
      </c>
      <c r="I28" s="11">
        <v>0.8</v>
      </c>
      <c r="J28" s="11">
        <v>0.1</v>
      </c>
      <c r="K28" s="11">
        <f t="shared" si="7"/>
        <v>57</v>
      </c>
      <c r="L28" s="11">
        <f t="shared" si="10"/>
        <v>107.52000000000001</v>
      </c>
      <c r="M28" s="11">
        <v>150</v>
      </c>
      <c r="N28" s="11">
        <f t="shared" si="11"/>
        <v>134.4</v>
      </c>
      <c r="O28" s="11">
        <f t="shared" si="12"/>
        <v>118.27200000000002</v>
      </c>
      <c r="P28" s="11">
        <f t="shared" si="8"/>
        <v>360.19200000000001</v>
      </c>
    </row>
  </sheetData>
  <mergeCells count="3">
    <mergeCell ref="A2:A14"/>
    <mergeCell ref="A15:P15"/>
    <mergeCell ref="A16:A28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7E63D-54D6-4D97-AA2A-6E38441B6869}">
  <dimension ref="A1:Z28"/>
  <sheetViews>
    <sheetView workbookViewId="0">
      <selection activeCell="C16" sqref="C16"/>
    </sheetView>
  </sheetViews>
  <sheetFormatPr baseColWidth="10" defaultRowHeight="15" x14ac:dyDescent="0.25"/>
  <cols>
    <col min="3" max="3" width="6.5703125" bestFit="1" customWidth="1"/>
    <col min="4" max="4" width="11.85546875" bestFit="1" customWidth="1"/>
    <col min="5" max="5" width="4.85546875" customWidth="1"/>
    <col min="6" max="6" width="5" bestFit="1" customWidth="1"/>
    <col min="7" max="7" width="5.28515625" bestFit="1" customWidth="1"/>
    <col min="8" max="8" width="5.5703125" bestFit="1" customWidth="1"/>
    <col min="9" max="10" width="4" bestFit="1" customWidth="1"/>
  </cols>
  <sheetData>
    <row r="1" spans="1:26" x14ac:dyDescent="0.25">
      <c r="A1" s="10" t="s">
        <v>36</v>
      </c>
      <c r="B1" s="11" t="s">
        <v>35</v>
      </c>
      <c r="C1" s="11" t="s">
        <v>33</v>
      </c>
      <c r="D1" s="11" t="s">
        <v>16</v>
      </c>
      <c r="E1" s="11"/>
      <c r="F1" s="11" t="s">
        <v>15</v>
      </c>
      <c r="G1" s="11" t="s">
        <v>12</v>
      </c>
      <c r="H1" s="11" t="s">
        <v>14</v>
      </c>
      <c r="I1" s="11" t="s">
        <v>10</v>
      </c>
      <c r="J1" s="11" t="s">
        <v>20</v>
      </c>
      <c r="K1" s="12" t="s">
        <v>11</v>
      </c>
      <c r="L1" s="12" t="s">
        <v>19</v>
      </c>
      <c r="M1" s="12" t="s">
        <v>14</v>
      </c>
      <c r="N1" s="13" t="s">
        <v>13</v>
      </c>
      <c r="O1" s="14" t="s">
        <v>21</v>
      </c>
      <c r="P1" s="15" t="s">
        <v>22</v>
      </c>
    </row>
    <row r="2" spans="1:26" x14ac:dyDescent="0.25">
      <c r="A2" s="16" t="s">
        <v>5</v>
      </c>
      <c r="B2" s="17">
        <v>44102</v>
      </c>
      <c r="C2" s="11">
        <v>61</v>
      </c>
      <c r="D2" s="18">
        <v>1.6</v>
      </c>
      <c r="E2" s="18"/>
      <c r="F2" s="11">
        <v>1.67</v>
      </c>
      <c r="G2" s="11">
        <v>1</v>
      </c>
      <c r="H2" s="11">
        <v>50</v>
      </c>
      <c r="I2" s="11">
        <v>2</v>
      </c>
      <c r="J2" s="11">
        <v>0.1</v>
      </c>
      <c r="K2" s="11">
        <f>D2*G2</f>
        <v>1.6</v>
      </c>
      <c r="L2" s="11">
        <f>D2*F2*I2</f>
        <v>5.3440000000000003</v>
      </c>
      <c r="M2" s="11">
        <f t="shared" ref="M2:M14" si="0">H2</f>
        <v>50</v>
      </c>
      <c r="N2" s="11">
        <f>F2*D2</f>
        <v>2.6720000000000002</v>
      </c>
      <c r="O2" s="11">
        <f>F2*D2*I2*(1+J2)</f>
        <v>5.878400000000001</v>
      </c>
      <c r="P2" s="11">
        <f t="shared" ref="P2:P14" si="1">L2+N2+O2</f>
        <v>13.894400000000001</v>
      </c>
    </row>
    <row r="3" spans="1:26" x14ac:dyDescent="0.25">
      <c r="A3" s="16"/>
      <c r="B3" s="17">
        <v>44103</v>
      </c>
      <c r="C3" s="19">
        <f t="shared" ref="C3:C14" si="2">IF(C2&lt;P2,P2,IF(C2&gt;P2,P2,C2))</f>
        <v>13.894400000000001</v>
      </c>
      <c r="D3" s="18">
        <v>2.19</v>
      </c>
      <c r="E3" s="18"/>
      <c r="F3" s="11">
        <v>1.67</v>
      </c>
      <c r="G3" s="11">
        <v>1</v>
      </c>
      <c r="H3" s="11">
        <v>50</v>
      </c>
      <c r="I3" s="11">
        <v>2</v>
      </c>
      <c r="J3" s="11">
        <v>0.1</v>
      </c>
      <c r="K3" s="11">
        <f t="shared" ref="K3:K14" si="3">D3*G3</f>
        <v>2.19</v>
      </c>
      <c r="L3" s="11">
        <f t="shared" ref="L3:L14" si="4">D3*F3*I3</f>
        <v>7.3145999999999995</v>
      </c>
      <c r="M3" s="11">
        <f t="shared" si="0"/>
        <v>50</v>
      </c>
      <c r="N3" s="11">
        <f t="shared" ref="N3:N14" si="5">F3*D3</f>
        <v>3.6572999999999998</v>
      </c>
      <c r="O3" s="11">
        <f t="shared" ref="O3:O14" si="6">F3*D3*I3*(1+J3)</f>
        <v>8.0460600000000007</v>
      </c>
      <c r="P3" s="11">
        <f t="shared" si="1"/>
        <v>19.017960000000002</v>
      </c>
    </row>
    <row r="4" spans="1:26" x14ac:dyDescent="0.25">
      <c r="A4" s="16"/>
      <c r="B4" s="17">
        <v>44104</v>
      </c>
      <c r="C4" s="19">
        <f t="shared" si="2"/>
        <v>19.017960000000002</v>
      </c>
      <c r="D4" s="18">
        <v>1.88</v>
      </c>
      <c r="E4" s="18"/>
      <c r="F4" s="11">
        <v>1.67</v>
      </c>
      <c r="G4" s="11">
        <v>1</v>
      </c>
      <c r="H4" s="11">
        <v>50</v>
      </c>
      <c r="I4" s="11">
        <v>2</v>
      </c>
      <c r="J4" s="11">
        <v>0.1</v>
      </c>
      <c r="K4" s="11">
        <f t="shared" si="3"/>
        <v>1.88</v>
      </c>
      <c r="L4" s="11">
        <f t="shared" si="4"/>
        <v>6.2791999999999994</v>
      </c>
      <c r="M4" s="11">
        <f t="shared" si="0"/>
        <v>50</v>
      </c>
      <c r="N4" s="11">
        <f t="shared" si="5"/>
        <v>3.1395999999999997</v>
      </c>
      <c r="O4" s="11">
        <f t="shared" si="6"/>
        <v>6.9071199999999999</v>
      </c>
      <c r="P4" s="11">
        <f t="shared" si="1"/>
        <v>16.32592</v>
      </c>
    </row>
    <row r="5" spans="1:26" x14ac:dyDescent="0.25">
      <c r="A5" s="16"/>
      <c r="B5" s="17">
        <v>44105</v>
      </c>
      <c r="C5" s="19">
        <f t="shared" si="2"/>
        <v>16.32592</v>
      </c>
      <c r="D5" s="18">
        <v>1.76</v>
      </c>
      <c r="E5" s="18"/>
      <c r="F5" s="11">
        <v>1.67</v>
      </c>
      <c r="G5" s="20">
        <v>1</v>
      </c>
      <c r="H5" s="11">
        <v>50</v>
      </c>
      <c r="I5" s="11">
        <v>2</v>
      </c>
      <c r="J5" s="11">
        <v>0.1</v>
      </c>
      <c r="K5" s="11">
        <f t="shared" si="3"/>
        <v>1.76</v>
      </c>
      <c r="L5" s="11">
        <f t="shared" si="4"/>
        <v>5.8784000000000001</v>
      </c>
      <c r="M5" s="11">
        <f t="shared" si="0"/>
        <v>50</v>
      </c>
      <c r="N5" s="11">
        <f t="shared" si="5"/>
        <v>2.9392</v>
      </c>
      <c r="O5" s="11">
        <f t="shared" si="6"/>
        <v>6.4662400000000009</v>
      </c>
      <c r="P5" s="11">
        <f t="shared" si="1"/>
        <v>15.283840000000001</v>
      </c>
    </row>
    <row r="6" spans="1:26" x14ac:dyDescent="0.25">
      <c r="A6" s="16"/>
      <c r="B6" s="17">
        <v>44106</v>
      </c>
      <c r="C6" s="19">
        <f t="shared" si="2"/>
        <v>15.283840000000001</v>
      </c>
      <c r="D6" s="18">
        <v>1.94</v>
      </c>
      <c r="E6" s="18"/>
      <c r="F6" s="11">
        <v>1.67</v>
      </c>
      <c r="G6" s="20">
        <v>1</v>
      </c>
      <c r="H6" s="11">
        <v>50</v>
      </c>
      <c r="I6" s="11">
        <v>2</v>
      </c>
      <c r="J6" s="11">
        <v>0.1</v>
      </c>
      <c r="K6" s="11">
        <f t="shared" si="3"/>
        <v>1.94</v>
      </c>
      <c r="L6" s="11">
        <f t="shared" si="4"/>
        <v>6.4795999999999996</v>
      </c>
      <c r="M6" s="11">
        <f t="shared" si="0"/>
        <v>50</v>
      </c>
      <c r="N6" s="11">
        <f t="shared" si="5"/>
        <v>3.2397999999999998</v>
      </c>
      <c r="O6" s="11">
        <f t="shared" si="6"/>
        <v>7.1275599999999999</v>
      </c>
      <c r="P6" s="11">
        <f t="shared" si="1"/>
        <v>16.846959999999999</v>
      </c>
    </row>
    <row r="7" spans="1:26" x14ac:dyDescent="0.25">
      <c r="A7" s="16"/>
      <c r="B7" s="17">
        <v>44107</v>
      </c>
      <c r="C7" s="19">
        <f t="shared" si="2"/>
        <v>16.846959999999999</v>
      </c>
      <c r="D7" s="18">
        <v>1.76</v>
      </c>
      <c r="E7" s="18"/>
      <c r="F7" s="11">
        <v>1.67</v>
      </c>
      <c r="G7" s="20">
        <v>1</v>
      </c>
      <c r="H7" s="11">
        <v>50</v>
      </c>
      <c r="I7" s="11">
        <v>2</v>
      </c>
      <c r="J7" s="11">
        <v>0.1</v>
      </c>
      <c r="K7" s="11">
        <f t="shared" si="3"/>
        <v>1.76</v>
      </c>
      <c r="L7" s="11">
        <f t="shared" si="4"/>
        <v>5.8784000000000001</v>
      </c>
      <c r="M7" s="11">
        <f t="shared" si="0"/>
        <v>50</v>
      </c>
      <c r="N7" s="11">
        <f t="shared" si="5"/>
        <v>2.9392</v>
      </c>
      <c r="O7" s="11">
        <f t="shared" si="6"/>
        <v>6.4662400000000009</v>
      </c>
      <c r="P7" s="11">
        <f t="shared" si="1"/>
        <v>15.283840000000001</v>
      </c>
    </row>
    <row r="8" spans="1:26" x14ac:dyDescent="0.25">
      <c r="A8" s="16"/>
      <c r="B8" s="17">
        <v>44108</v>
      </c>
      <c r="C8" s="19">
        <f t="shared" si="2"/>
        <v>15.283840000000001</v>
      </c>
      <c r="D8" s="18">
        <v>1.41</v>
      </c>
      <c r="E8" s="18"/>
      <c r="F8" s="11">
        <v>1.67</v>
      </c>
      <c r="G8" s="20">
        <v>1</v>
      </c>
      <c r="H8" s="11">
        <v>50</v>
      </c>
      <c r="I8" s="11">
        <v>2</v>
      </c>
      <c r="J8" s="11">
        <v>0.1</v>
      </c>
      <c r="K8" s="11">
        <f t="shared" si="3"/>
        <v>1.41</v>
      </c>
      <c r="L8" s="11">
        <f t="shared" si="4"/>
        <v>4.7093999999999996</v>
      </c>
      <c r="M8" s="11">
        <f t="shared" si="0"/>
        <v>50</v>
      </c>
      <c r="N8" s="11">
        <f t="shared" si="5"/>
        <v>2.3546999999999998</v>
      </c>
      <c r="O8" s="11">
        <f t="shared" si="6"/>
        <v>5.1803400000000002</v>
      </c>
      <c r="P8" s="11">
        <f t="shared" si="1"/>
        <v>12.244440000000001</v>
      </c>
    </row>
    <row r="9" spans="1:26" x14ac:dyDescent="0.25">
      <c r="A9" s="16"/>
      <c r="B9" s="17">
        <v>44109</v>
      </c>
      <c r="C9" s="19">
        <f t="shared" si="2"/>
        <v>12.244440000000001</v>
      </c>
      <c r="D9" s="18">
        <v>1</v>
      </c>
      <c r="E9" s="18"/>
      <c r="F9" s="11">
        <v>1.67</v>
      </c>
      <c r="G9" s="20">
        <v>1</v>
      </c>
      <c r="H9" s="11">
        <v>50</v>
      </c>
      <c r="I9" s="11">
        <v>2</v>
      </c>
      <c r="J9" s="11">
        <v>0.1</v>
      </c>
      <c r="K9" s="11">
        <f t="shared" si="3"/>
        <v>1</v>
      </c>
      <c r="L9" s="11">
        <f t="shared" si="4"/>
        <v>3.34</v>
      </c>
      <c r="M9" s="11">
        <f t="shared" si="0"/>
        <v>50</v>
      </c>
      <c r="N9" s="11">
        <f t="shared" si="5"/>
        <v>1.67</v>
      </c>
      <c r="O9" s="11">
        <f t="shared" si="6"/>
        <v>3.6739999999999999</v>
      </c>
      <c r="P9" s="11">
        <f t="shared" si="1"/>
        <v>8.6839999999999993</v>
      </c>
    </row>
    <row r="10" spans="1:26" x14ac:dyDescent="0.25">
      <c r="A10" s="16"/>
      <c r="B10" s="17">
        <v>44110</v>
      </c>
      <c r="C10" s="19">
        <f t="shared" si="2"/>
        <v>8.6839999999999993</v>
      </c>
      <c r="D10" s="18">
        <v>1.27</v>
      </c>
      <c r="E10" s="18"/>
      <c r="F10" s="11">
        <v>1.67</v>
      </c>
      <c r="G10" s="20">
        <v>1</v>
      </c>
      <c r="H10" s="11">
        <v>50</v>
      </c>
      <c r="I10" s="11">
        <v>2</v>
      </c>
      <c r="J10" s="11">
        <v>0.1</v>
      </c>
      <c r="K10" s="11">
        <f t="shared" si="3"/>
        <v>1.27</v>
      </c>
      <c r="L10" s="11">
        <f t="shared" si="4"/>
        <v>4.2417999999999996</v>
      </c>
      <c r="M10" s="11">
        <f t="shared" si="0"/>
        <v>50</v>
      </c>
      <c r="N10" s="11">
        <f t="shared" si="5"/>
        <v>2.1208999999999998</v>
      </c>
      <c r="O10" s="11">
        <f t="shared" si="6"/>
        <v>4.6659800000000002</v>
      </c>
      <c r="P10" s="11">
        <f t="shared" si="1"/>
        <v>11.02868</v>
      </c>
    </row>
    <row r="11" spans="1:26" x14ac:dyDescent="0.25">
      <c r="A11" s="16"/>
      <c r="B11" s="17">
        <v>44111</v>
      </c>
      <c r="C11" s="19">
        <f t="shared" si="2"/>
        <v>11.02868</v>
      </c>
      <c r="D11" s="18">
        <v>2.06</v>
      </c>
      <c r="E11" s="18"/>
      <c r="F11" s="11">
        <v>1.67</v>
      </c>
      <c r="G11" s="20">
        <v>1</v>
      </c>
      <c r="H11" s="11">
        <v>50</v>
      </c>
      <c r="I11" s="11">
        <v>2</v>
      </c>
      <c r="J11" s="11">
        <v>0.1</v>
      </c>
      <c r="K11" s="11">
        <f t="shared" si="3"/>
        <v>2.06</v>
      </c>
      <c r="L11" s="11">
        <f t="shared" si="4"/>
        <v>6.8803999999999998</v>
      </c>
      <c r="M11" s="11">
        <f t="shared" si="0"/>
        <v>50</v>
      </c>
      <c r="N11" s="11">
        <f t="shared" si="5"/>
        <v>3.4401999999999999</v>
      </c>
      <c r="O11" s="11">
        <f t="shared" si="6"/>
        <v>7.5684400000000007</v>
      </c>
      <c r="P11" s="11">
        <f t="shared" si="1"/>
        <v>17.889040000000001</v>
      </c>
    </row>
    <row r="12" spans="1:26" x14ac:dyDescent="0.25">
      <c r="A12" s="16"/>
      <c r="B12" s="17">
        <v>44112</v>
      </c>
      <c r="C12" s="19">
        <f t="shared" si="2"/>
        <v>17.889040000000001</v>
      </c>
      <c r="D12" s="18">
        <v>1.69</v>
      </c>
      <c r="E12" s="18"/>
      <c r="F12" s="11">
        <v>1.67</v>
      </c>
      <c r="G12" s="20">
        <v>1</v>
      </c>
      <c r="H12" s="11">
        <v>50</v>
      </c>
      <c r="I12" s="11">
        <v>2</v>
      </c>
      <c r="J12" s="11">
        <v>0.1</v>
      </c>
      <c r="K12" s="11">
        <f t="shared" si="3"/>
        <v>1.69</v>
      </c>
      <c r="L12" s="11">
        <f t="shared" si="4"/>
        <v>5.6445999999999996</v>
      </c>
      <c r="M12" s="11">
        <f t="shared" si="0"/>
        <v>50</v>
      </c>
      <c r="N12" s="11">
        <f t="shared" si="5"/>
        <v>2.8222999999999998</v>
      </c>
      <c r="O12" s="11">
        <f t="shared" si="6"/>
        <v>6.20906</v>
      </c>
      <c r="P12" s="11">
        <f t="shared" si="1"/>
        <v>14.67596</v>
      </c>
      <c r="Z12" s="9"/>
    </row>
    <row r="13" spans="1:26" x14ac:dyDescent="0.25">
      <c r="A13" s="16"/>
      <c r="B13" s="17">
        <v>44113</v>
      </c>
      <c r="C13" s="19">
        <f t="shared" si="2"/>
        <v>14.67596</v>
      </c>
      <c r="D13" s="18">
        <v>2.27</v>
      </c>
      <c r="E13" s="18"/>
      <c r="F13" s="11">
        <v>1.67</v>
      </c>
      <c r="G13" s="11">
        <v>1</v>
      </c>
      <c r="H13" s="11">
        <v>50</v>
      </c>
      <c r="I13" s="11">
        <v>2</v>
      </c>
      <c r="J13" s="11">
        <v>0.1</v>
      </c>
      <c r="K13" s="11">
        <f t="shared" si="3"/>
        <v>2.27</v>
      </c>
      <c r="L13" s="11">
        <f t="shared" si="4"/>
        <v>7.5817999999999994</v>
      </c>
      <c r="M13" s="11">
        <f t="shared" si="0"/>
        <v>50</v>
      </c>
      <c r="N13" s="11">
        <f t="shared" si="5"/>
        <v>3.7908999999999997</v>
      </c>
      <c r="O13" s="11">
        <f t="shared" si="6"/>
        <v>8.3399800000000006</v>
      </c>
      <c r="P13" s="11">
        <f t="shared" si="1"/>
        <v>19.712679999999999</v>
      </c>
    </row>
    <row r="14" spans="1:26" x14ac:dyDescent="0.25">
      <c r="A14" s="16"/>
      <c r="B14" s="17">
        <v>44114</v>
      </c>
      <c r="C14" s="19">
        <f t="shared" si="2"/>
        <v>19.712679999999999</v>
      </c>
      <c r="D14" s="18">
        <v>1.7</v>
      </c>
      <c r="E14" s="18"/>
      <c r="F14" s="11">
        <v>1.67</v>
      </c>
      <c r="G14" s="11">
        <v>1</v>
      </c>
      <c r="H14" s="11">
        <v>50</v>
      </c>
      <c r="I14" s="11">
        <v>2</v>
      </c>
      <c r="J14" s="11">
        <v>0.1</v>
      </c>
      <c r="K14" s="11">
        <f t="shared" si="3"/>
        <v>1.7</v>
      </c>
      <c r="L14" s="11">
        <f t="shared" si="4"/>
        <v>5.6779999999999999</v>
      </c>
      <c r="M14" s="11">
        <f t="shared" si="0"/>
        <v>50</v>
      </c>
      <c r="N14" s="11">
        <f t="shared" si="5"/>
        <v>2.839</v>
      </c>
      <c r="O14" s="11">
        <f t="shared" si="6"/>
        <v>6.2458</v>
      </c>
      <c r="P14" s="11">
        <f t="shared" si="1"/>
        <v>14.762799999999999</v>
      </c>
    </row>
    <row r="15" spans="1:26" x14ac:dyDescent="0.25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</row>
    <row r="16" spans="1:26" x14ac:dyDescent="0.25">
      <c r="A16" s="16" t="s">
        <v>6</v>
      </c>
      <c r="B16" s="17">
        <v>44102</v>
      </c>
      <c r="C16" s="11">
        <v>53</v>
      </c>
      <c r="D16" s="18">
        <v>1.1200000000000001</v>
      </c>
      <c r="E16" s="18"/>
      <c r="F16" s="11">
        <v>1.22</v>
      </c>
      <c r="G16" s="11">
        <v>1</v>
      </c>
      <c r="H16" s="11">
        <v>30</v>
      </c>
      <c r="I16" s="11">
        <v>2</v>
      </c>
      <c r="J16" s="11">
        <v>0.1</v>
      </c>
      <c r="K16" s="11">
        <f t="shared" ref="K16:K28" si="7">D2*G16</f>
        <v>1.6</v>
      </c>
      <c r="L16" s="11">
        <f>D16*F16*I16</f>
        <v>2.7328000000000001</v>
      </c>
      <c r="M16" s="11">
        <v>150</v>
      </c>
      <c r="N16" s="11">
        <f>F16*D16</f>
        <v>1.3664000000000001</v>
      </c>
      <c r="O16" s="11">
        <f>F16*D16*I16*(1+J16)</f>
        <v>3.0060800000000003</v>
      </c>
      <c r="P16" s="11">
        <f t="shared" ref="P16:P28" si="8">L16+N16+O16</f>
        <v>7.1052800000000005</v>
      </c>
    </row>
    <row r="17" spans="1:16" x14ac:dyDescent="0.25">
      <c r="A17" s="16"/>
      <c r="B17" s="17">
        <v>44103</v>
      </c>
      <c r="C17" s="19">
        <f t="shared" ref="C17:C28" si="9">IF(C16&lt;P16,P16,IF(C16&gt;P16,P16,C16))</f>
        <v>7.1052800000000005</v>
      </c>
      <c r="D17" s="18">
        <v>1.5</v>
      </c>
      <c r="E17" s="18"/>
      <c r="F17" s="11">
        <v>1.22</v>
      </c>
      <c r="G17" s="11">
        <v>1</v>
      </c>
      <c r="H17" s="11">
        <v>30</v>
      </c>
      <c r="I17" s="11">
        <v>2</v>
      </c>
      <c r="J17" s="11">
        <v>0.1</v>
      </c>
      <c r="K17" s="11">
        <f t="shared" si="7"/>
        <v>2.19</v>
      </c>
      <c r="L17" s="11">
        <f t="shared" ref="L17:L28" si="10">D17*F17*I17</f>
        <v>3.66</v>
      </c>
      <c r="M17" s="11">
        <v>150</v>
      </c>
      <c r="N17" s="11">
        <f t="shared" ref="N17:N28" si="11">F17*D17</f>
        <v>1.83</v>
      </c>
      <c r="O17" s="11">
        <f t="shared" ref="O17:O28" si="12">F17*D17*I17*(1+J17)</f>
        <v>4.0260000000000007</v>
      </c>
      <c r="P17" s="11">
        <f t="shared" si="8"/>
        <v>9.5160000000000018</v>
      </c>
    </row>
    <row r="18" spans="1:16" x14ac:dyDescent="0.25">
      <c r="A18" s="16"/>
      <c r="B18" s="17">
        <v>44104</v>
      </c>
      <c r="C18" s="19">
        <f t="shared" si="9"/>
        <v>9.5160000000000018</v>
      </c>
      <c r="D18" s="18">
        <v>1.47</v>
      </c>
      <c r="E18" s="18"/>
      <c r="F18" s="11">
        <v>1.22</v>
      </c>
      <c r="G18" s="11">
        <v>1</v>
      </c>
      <c r="H18" s="11">
        <v>30</v>
      </c>
      <c r="I18" s="11">
        <v>2</v>
      </c>
      <c r="J18" s="11">
        <v>0.1</v>
      </c>
      <c r="K18" s="11">
        <f t="shared" si="7"/>
        <v>1.88</v>
      </c>
      <c r="L18" s="11">
        <f t="shared" si="10"/>
        <v>3.5867999999999998</v>
      </c>
      <c r="M18" s="11">
        <v>150</v>
      </c>
      <c r="N18" s="11">
        <f t="shared" si="11"/>
        <v>1.7933999999999999</v>
      </c>
      <c r="O18" s="11">
        <f t="shared" si="12"/>
        <v>3.9454799999999999</v>
      </c>
      <c r="P18" s="11">
        <f t="shared" si="8"/>
        <v>9.3256799999999984</v>
      </c>
    </row>
    <row r="19" spans="1:16" x14ac:dyDescent="0.25">
      <c r="A19" s="16"/>
      <c r="B19" s="17">
        <v>44105</v>
      </c>
      <c r="C19" s="19">
        <f t="shared" si="9"/>
        <v>9.3256799999999984</v>
      </c>
      <c r="D19" s="18">
        <v>1.55</v>
      </c>
      <c r="E19" s="18"/>
      <c r="F19" s="11">
        <v>1.22</v>
      </c>
      <c r="G19" s="20">
        <v>1</v>
      </c>
      <c r="H19" s="11">
        <v>30</v>
      </c>
      <c r="I19" s="11">
        <v>2</v>
      </c>
      <c r="J19" s="11">
        <v>0.1</v>
      </c>
      <c r="K19" s="11">
        <f t="shared" si="7"/>
        <v>1.76</v>
      </c>
      <c r="L19" s="11">
        <f t="shared" si="10"/>
        <v>3.782</v>
      </c>
      <c r="M19" s="11">
        <v>150</v>
      </c>
      <c r="N19" s="11">
        <f t="shared" si="11"/>
        <v>1.891</v>
      </c>
      <c r="O19" s="11">
        <f t="shared" si="12"/>
        <v>4.1602000000000006</v>
      </c>
      <c r="P19" s="11">
        <f t="shared" si="8"/>
        <v>9.8332000000000015</v>
      </c>
    </row>
    <row r="20" spans="1:16" x14ac:dyDescent="0.25">
      <c r="A20" s="16"/>
      <c r="B20" s="17">
        <v>44106</v>
      </c>
      <c r="C20" s="19">
        <f t="shared" si="9"/>
        <v>9.8332000000000015</v>
      </c>
      <c r="D20" s="18">
        <v>1.46</v>
      </c>
      <c r="E20" s="18"/>
      <c r="F20" s="11">
        <v>1.22</v>
      </c>
      <c r="G20" s="20">
        <v>1</v>
      </c>
      <c r="H20" s="11">
        <v>30</v>
      </c>
      <c r="I20" s="11">
        <v>2</v>
      </c>
      <c r="J20" s="11">
        <v>0.1</v>
      </c>
      <c r="K20" s="11">
        <f t="shared" si="7"/>
        <v>1.94</v>
      </c>
      <c r="L20" s="11">
        <f t="shared" si="10"/>
        <v>3.5623999999999998</v>
      </c>
      <c r="M20" s="11">
        <v>150</v>
      </c>
      <c r="N20" s="11">
        <f t="shared" si="11"/>
        <v>1.7811999999999999</v>
      </c>
      <c r="O20" s="11">
        <f t="shared" si="12"/>
        <v>3.9186399999999999</v>
      </c>
      <c r="P20" s="11">
        <f t="shared" si="8"/>
        <v>9.2622399999999985</v>
      </c>
    </row>
    <row r="21" spans="1:16" x14ac:dyDescent="0.25">
      <c r="A21" s="16"/>
      <c r="B21" s="17">
        <v>44107</v>
      </c>
      <c r="C21" s="19">
        <f t="shared" si="9"/>
        <v>9.2622399999999985</v>
      </c>
      <c r="D21" s="18">
        <v>1.31</v>
      </c>
      <c r="E21" s="18"/>
      <c r="F21" s="11">
        <v>1.22</v>
      </c>
      <c r="G21" s="20">
        <v>1</v>
      </c>
      <c r="H21" s="11">
        <v>30</v>
      </c>
      <c r="I21" s="11">
        <v>2</v>
      </c>
      <c r="J21" s="11">
        <v>0.1</v>
      </c>
      <c r="K21" s="11">
        <f t="shared" si="7"/>
        <v>1.76</v>
      </c>
      <c r="L21" s="11">
        <f t="shared" si="10"/>
        <v>3.1964000000000001</v>
      </c>
      <c r="M21" s="11">
        <v>150</v>
      </c>
      <c r="N21" s="11">
        <f t="shared" si="11"/>
        <v>1.5982000000000001</v>
      </c>
      <c r="O21" s="11">
        <f t="shared" si="12"/>
        <v>3.5160400000000003</v>
      </c>
      <c r="P21" s="11">
        <f t="shared" si="8"/>
        <v>8.3106399999999994</v>
      </c>
    </row>
    <row r="22" spans="1:16" x14ac:dyDescent="0.25">
      <c r="A22" s="16"/>
      <c r="B22" s="17">
        <v>44108</v>
      </c>
      <c r="C22" s="19">
        <f t="shared" si="9"/>
        <v>8.3106399999999994</v>
      </c>
      <c r="D22" s="18">
        <v>1.68</v>
      </c>
      <c r="E22" s="18"/>
      <c r="F22" s="11">
        <v>1.22</v>
      </c>
      <c r="G22" s="20">
        <v>1</v>
      </c>
      <c r="H22" s="11">
        <v>30</v>
      </c>
      <c r="I22" s="11">
        <v>2</v>
      </c>
      <c r="J22" s="11">
        <v>0.1</v>
      </c>
      <c r="K22" s="11">
        <f t="shared" si="7"/>
        <v>1.41</v>
      </c>
      <c r="L22" s="11">
        <f t="shared" si="10"/>
        <v>4.0991999999999997</v>
      </c>
      <c r="M22" s="11">
        <v>150</v>
      </c>
      <c r="N22" s="11">
        <f t="shared" si="11"/>
        <v>2.0495999999999999</v>
      </c>
      <c r="O22" s="11">
        <f t="shared" si="12"/>
        <v>4.5091200000000002</v>
      </c>
      <c r="P22" s="11">
        <f t="shared" si="8"/>
        <v>10.657920000000001</v>
      </c>
    </row>
    <row r="23" spans="1:16" x14ac:dyDescent="0.25">
      <c r="A23" s="16"/>
      <c r="B23" s="17">
        <v>44109</v>
      </c>
      <c r="C23" s="19">
        <f t="shared" si="9"/>
        <v>10.657920000000001</v>
      </c>
      <c r="D23" s="18">
        <v>1.0900000000000001</v>
      </c>
      <c r="E23" s="18"/>
      <c r="F23" s="11">
        <v>1.22</v>
      </c>
      <c r="G23" s="20">
        <v>1</v>
      </c>
      <c r="H23" s="11">
        <v>30</v>
      </c>
      <c r="I23" s="11">
        <v>2</v>
      </c>
      <c r="J23" s="11">
        <v>0.1</v>
      </c>
      <c r="K23" s="11">
        <f t="shared" si="7"/>
        <v>1</v>
      </c>
      <c r="L23" s="11">
        <f t="shared" si="10"/>
        <v>2.6596000000000002</v>
      </c>
      <c r="M23" s="11">
        <v>150</v>
      </c>
      <c r="N23" s="11">
        <f t="shared" si="11"/>
        <v>1.3298000000000001</v>
      </c>
      <c r="O23" s="11">
        <f t="shared" si="12"/>
        <v>2.9255600000000004</v>
      </c>
      <c r="P23" s="11">
        <f t="shared" si="8"/>
        <v>6.9149600000000007</v>
      </c>
    </row>
    <row r="24" spans="1:16" x14ac:dyDescent="0.25">
      <c r="A24" s="16"/>
      <c r="B24" s="17">
        <v>44110</v>
      </c>
      <c r="C24" s="19">
        <f t="shared" si="9"/>
        <v>6.9149600000000007</v>
      </c>
      <c r="D24" s="18">
        <v>1.64</v>
      </c>
      <c r="E24" s="18"/>
      <c r="F24" s="11">
        <v>1.22</v>
      </c>
      <c r="G24" s="20">
        <v>1</v>
      </c>
      <c r="H24" s="11">
        <v>30</v>
      </c>
      <c r="I24" s="11">
        <v>2</v>
      </c>
      <c r="J24" s="11">
        <v>0.1</v>
      </c>
      <c r="K24" s="11">
        <f t="shared" si="7"/>
        <v>1.27</v>
      </c>
      <c r="L24" s="11">
        <f t="shared" si="10"/>
        <v>4.0015999999999998</v>
      </c>
      <c r="M24" s="11">
        <v>150</v>
      </c>
      <c r="N24" s="11">
        <f t="shared" si="11"/>
        <v>2.0007999999999999</v>
      </c>
      <c r="O24" s="11">
        <f t="shared" si="12"/>
        <v>4.4017600000000003</v>
      </c>
      <c r="P24" s="11">
        <f t="shared" si="8"/>
        <v>10.404160000000001</v>
      </c>
    </row>
    <row r="25" spans="1:16" x14ac:dyDescent="0.25">
      <c r="A25" s="16"/>
      <c r="B25" s="17">
        <v>44111</v>
      </c>
      <c r="C25" s="19">
        <f t="shared" si="9"/>
        <v>10.404160000000001</v>
      </c>
      <c r="D25" s="18">
        <v>1.39</v>
      </c>
      <c r="E25" s="18"/>
      <c r="F25" s="11">
        <v>1.22</v>
      </c>
      <c r="G25" s="20">
        <v>1</v>
      </c>
      <c r="H25" s="11">
        <v>30</v>
      </c>
      <c r="I25" s="11">
        <v>2</v>
      </c>
      <c r="J25" s="11">
        <v>0.1</v>
      </c>
      <c r="K25" s="11">
        <f t="shared" si="7"/>
        <v>2.06</v>
      </c>
      <c r="L25" s="11">
        <f t="shared" si="10"/>
        <v>3.3915999999999995</v>
      </c>
      <c r="M25" s="11">
        <v>150</v>
      </c>
      <c r="N25" s="11">
        <f t="shared" si="11"/>
        <v>1.6957999999999998</v>
      </c>
      <c r="O25" s="11">
        <f t="shared" si="12"/>
        <v>3.7307599999999996</v>
      </c>
      <c r="P25" s="11">
        <f t="shared" si="8"/>
        <v>8.8181599999999989</v>
      </c>
    </row>
    <row r="26" spans="1:16" x14ac:dyDescent="0.25">
      <c r="A26" s="16"/>
      <c r="B26" s="17">
        <v>44112</v>
      </c>
      <c r="C26" s="19">
        <f t="shared" si="9"/>
        <v>8.8181599999999989</v>
      </c>
      <c r="D26" s="18">
        <v>1.4</v>
      </c>
      <c r="E26" s="18"/>
      <c r="F26" s="11">
        <v>1.22</v>
      </c>
      <c r="G26" s="20">
        <v>1</v>
      </c>
      <c r="H26" s="11">
        <v>30</v>
      </c>
      <c r="I26" s="11">
        <v>2</v>
      </c>
      <c r="J26" s="11">
        <v>0.1</v>
      </c>
      <c r="K26" s="11">
        <f t="shared" si="7"/>
        <v>1.69</v>
      </c>
      <c r="L26" s="11">
        <f t="shared" si="10"/>
        <v>3.4159999999999999</v>
      </c>
      <c r="M26" s="11">
        <v>150</v>
      </c>
      <c r="N26" s="11">
        <f t="shared" si="11"/>
        <v>1.708</v>
      </c>
      <c r="O26" s="11">
        <f t="shared" si="12"/>
        <v>3.7576000000000001</v>
      </c>
      <c r="P26" s="11">
        <f t="shared" si="8"/>
        <v>8.8815999999999988</v>
      </c>
    </row>
    <row r="27" spans="1:16" x14ac:dyDescent="0.25">
      <c r="A27" s="16"/>
      <c r="B27" s="17">
        <v>44113</v>
      </c>
      <c r="C27" s="19">
        <f t="shared" si="9"/>
        <v>8.8815999999999988</v>
      </c>
      <c r="D27" s="18">
        <v>1.19</v>
      </c>
      <c r="E27" s="18"/>
      <c r="F27" s="11">
        <v>1.22</v>
      </c>
      <c r="G27" s="11">
        <v>1</v>
      </c>
      <c r="H27" s="11">
        <v>30</v>
      </c>
      <c r="I27" s="11">
        <v>2</v>
      </c>
      <c r="J27" s="11">
        <v>0.1</v>
      </c>
      <c r="K27" s="11">
        <f t="shared" si="7"/>
        <v>2.27</v>
      </c>
      <c r="L27" s="11">
        <f t="shared" si="10"/>
        <v>2.9036</v>
      </c>
      <c r="M27" s="11">
        <v>150</v>
      </c>
      <c r="N27" s="11">
        <f t="shared" si="11"/>
        <v>1.4518</v>
      </c>
      <c r="O27" s="11">
        <f t="shared" si="12"/>
        <v>3.1939600000000001</v>
      </c>
      <c r="P27" s="11">
        <f t="shared" si="8"/>
        <v>7.5493600000000001</v>
      </c>
    </row>
    <row r="28" spans="1:16" x14ac:dyDescent="0.25">
      <c r="A28" s="16"/>
      <c r="B28" s="17">
        <v>44114</v>
      </c>
      <c r="C28" s="19">
        <f t="shared" si="9"/>
        <v>7.5493600000000001</v>
      </c>
      <c r="D28" s="18">
        <v>1</v>
      </c>
      <c r="E28" s="18"/>
      <c r="F28" s="11">
        <v>1.22</v>
      </c>
      <c r="G28" s="11">
        <v>1</v>
      </c>
      <c r="H28" s="11">
        <v>30</v>
      </c>
      <c r="I28" s="11">
        <v>2</v>
      </c>
      <c r="J28" s="11">
        <v>0.1</v>
      </c>
      <c r="K28" s="11">
        <f t="shared" si="7"/>
        <v>1.7</v>
      </c>
      <c r="L28" s="11">
        <f t="shared" si="10"/>
        <v>2.44</v>
      </c>
      <c r="M28" s="11">
        <v>150</v>
      </c>
      <c r="N28" s="11">
        <f t="shared" si="11"/>
        <v>1.22</v>
      </c>
      <c r="O28" s="11">
        <f t="shared" si="12"/>
        <v>2.6840000000000002</v>
      </c>
      <c r="P28" s="11">
        <f t="shared" si="8"/>
        <v>6.3440000000000003</v>
      </c>
    </row>
  </sheetData>
  <mergeCells count="3">
    <mergeCell ref="A2:A14"/>
    <mergeCell ref="A16:A28"/>
    <mergeCell ref="A15:P15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AC3B8-D558-470A-8DE1-079D3AB86FA8}">
  <dimension ref="A1:P28"/>
  <sheetViews>
    <sheetView workbookViewId="0">
      <selection activeCell="C16" sqref="C16"/>
    </sheetView>
  </sheetViews>
  <sheetFormatPr baseColWidth="10" defaultRowHeight="15" x14ac:dyDescent="0.25"/>
  <cols>
    <col min="5" max="5" width="3.140625" customWidth="1"/>
    <col min="6" max="6" width="5" bestFit="1" customWidth="1"/>
    <col min="7" max="7" width="5.28515625" bestFit="1" customWidth="1"/>
    <col min="8" max="8" width="5.5703125" bestFit="1" customWidth="1"/>
    <col min="9" max="9" width="9" bestFit="1" customWidth="1"/>
    <col min="10" max="10" width="4" bestFit="1" customWidth="1"/>
    <col min="11" max="11" width="10.140625" bestFit="1" customWidth="1"/>
    <col min="12" max="12" width="11.5703125" bestFit="1" customWidth="1"/>
    <col min="13" max="13" width="5.5703125" bestFit="1" customWidth="1"/>
    <col min="14" max="14" width="8" bestFit="1" customWidth="1"/>
    <col min="15" max="15" width="18.42578125" bestFit="1" customWidth="1"/>
    <col min="16" max="16" width="9" bestFit="1" customWidth="1"/>
  </cols>
  <sheetData>
    <row r="1" spans="1:16" x14ac:dyDescent="0.25">
      <c r="A1" s="10" t="s">
        <v>36</v>
      </c>
      <c r="B1" s="11" t="s">
        <v>35</v>
      </c>
      <c r="C1" s="11" t="s">
        <v>33</v>
      </c>
      <c r="D1" s="11" t="s">
        <v>16</v>
      </c>
      <c r="E1" s="11"/>
      <c r="F1" s="11" t="s">
        <v>15</v>
      </c>
      <c r="G1" s="11" t="s">
        <v>12</v>
      </c>
      <c r="H1" s="11" t="s">
        <v>14</v>
      </c>
      <c r="I1" s="11" t="s">
        <v>10</v>
      </c>
      <c r="J1" s="11" t="s">
        <v>20</v>
      </c>
      <c r="K1" s="12" t="s">
        <v>11</v>
      </c>
      <c r="L1" s="12" t="s">
        <v>19</v>
      </c>
      <c r="M1" s="12" t="s">
        <v>14</v>
      </c>
      <c r="N1" s="13" t="s">
        <v>13</v>
      </c>
      <c r="O1" s="14" t="s">
        <v>21</v>
      </c>
      <c r="P1" s="15" t="s">
        <v>22</v>
      </c>
    </row>
    <row r="2" spans="1:16" x14ac:dyDescent="0.25">
      <c r="A2" s="16" t="s">
        <v>7</v>
      </c>
      <c r="B2" s="17">
        <v>44102</v>
      </c>
      <c r="C2" s="11">
        <v>22008</v>
      </c>
      <c r="D2" s="18">
        <v>1440</v>
      </c>
      <c r="E2" s="18"/>
      <c r="F2" s="11">
        <v>4.18</v>
      </c>
      <c r="G2" s="11">
        <v>1</v>
      </c>
      <c r="H2" s="11">
        <v>1000</v>
      </c>
      <c r="I2" s="11">
        <v>0.1</v>
      </c>
      <c r="J2" s="11">
        <v>0.1</v>
      </c>
      <c r="K2" s="11">
        <f>D2*G2</f>
        <v>1440</v>
      </c>
      <c r="L2" s="11">
        <f>D2*F2*I2</f>
        <v>601.91999999999996</v>
      </c>
      <c r="M2" s="11">
        <f t="shared" ref="M2:M14" si="0">H2</f>
        <v>1000</v>
      </c>
      <c r="N2" s="11">
        <f>F2*D2</f>
        <v>6019.2</v>
      </c>
      <c r="O2" s="11">
        <f>F2*D2*I2*(1+J2)</f>
        <v>662.11199999999997</v>
      </c>
      <c r="P2" s="11">
        <f t="shared" ref="P2:P14" si="1">L2+N2+O2</f>
        <v>7283.232</v>
      </c>
    </row>
    <row r="3" spans="1:16" x14ac:dyDescent="0.25">
      <c r="A3" s="16"/>
      <c r="B3" s="17">
        <v>44103</v>
      </c>
      <c r="C3" s="19">
        <f t="shared" ref="C3:C14" si="2">IF(C2&lt;P2,P2,IF(C2&gt;P2,P2,C2))</f>
        <v>7283.232</v>
      </c>
      <c r="D3" s="18">
        <v>1254</v>
      </c>
      <c r="E3" s="18"/>
      <c r="F3" s="11">
        <v>4.18</v>
      </c>
      <c r="G3" s="11">
        <v>1</v>
      </c>
      <c r="H3" s="11">
        <v>1000</v>
      </c>
      <c r="I3" s="11">
        <v>0.1</v>
      </c>
      <c r="J3" s="11">
        <v>0.1</v>
      </c>
      <c r="K3" s="11">
        <f t="shared" ref="K3:K14" si="3">D3*G3</f>
        <v>1254</v>
      </c>
      <c r="L3" s="11">
        <f t="shared" ref="L3:L14" si="4">D3*F3*I3</f>
        <v>524.17199999999991</v>
      </c>
      <c r="M3" s="11">
        <f t="shared" si="0"/>
        <v>1000</v>
      </c>
      <c r="N3" s="11">
        <f t="shared" ref="N3:N14" si="5">F3*D3</f>
        <v>5241.7199999999993</v>
      </c>
      <c r="O3" s="11">
        <f t="shared" ref="O3:O14" si="6">F3*D3*I3*(1+J3)</f>
        <v>576.58920000000001</v>
      </c>
      <c r="P3" s="11">
        <f t="shared" si="1"/>
        <v>6342.4811999999993</v>
      </c>
    </row>
    <row r="4" spans="1:16" x14ac:dyDescent="0.25">
      <c r="A4" s="16"/>
      <c r="B4" s="17">
        <v>44104</v>
      </c>
      <c r="C4" s="19">
        <f t="shared" si="2"/>
        <v>6342.4811999999993</v>
      </c>
      <c r="D4" s="18">
        <v>1057</v>
      </c>
      <c r="E4" s="18"/>
      <c r="F4" s="11">
        <v>4.18</v>
      </c>
      <c r="G4" s="11">
        <v>1</v>
      </c>
      <c r="H4" s="11">
        <v>1000</v>
      </c>
      <c r="I4" s="11">
        <v>0.1</v>
      </c>
      <c r="J4" s="11">
        <v>0.1</v>
      </c>
      <c r="K4" s="11">
        <f t="shared" si="3"/>
        <v>1057</v>
      </c>
      <c r="L4" s="11">
        <f t="shared" si="4"/>
        <v>441.82599999999996</v>
      </c>
      <c r="M4" s="11">
        <f t="shared" si="0"/>
        <v>1000</v>
      </c>
      <c r="N4" s="11">
        <f t="shared" si="5"/>
        <v>4418.2599999999993</v>
      </c>
      <c r="O4" s="11">
        <f t="shared" si="6"/>
        <v>486.0086</v>
      </c>
      <c r="P4" s="11">
        <f t="shared" si="1"/>
        <v>5346.0945999999994</v>
      </c>
    </row>
    <row r="5" spans="1:16" x14ac:dyDescent="0.25">
      <c r="A5" s="16"/>
      <c r="B5" s="17">
        <v>44105</v>
      </c>
      <c r="C5" s="19">
        <f t="shared" si="2"/>
        <v>5346.0945999999994</v>
      </c>
      <c r="D5" s="18">
        <v>1364</v>
      </c>
      <c r="E5" s="18"/>
      <c r="F5" s="11">
        <v>4.18</v>
      </c>
      <c r="G5" s="20">
        <v>1</v>
      </c>
      <c r="H5" s="11">
        <v>1000</v>
      </c>
      <c r="I5" s="11">
        <v>0.1</v>
      </c>
      <c r="J5" s="11">
        <v>0.1</v>
      </c>
      <c r="K5" s="11">
        <f t="shared" si="3"/>
        <v>1364</v>
      </c>
      <c r="L5" s="11">
        <f t="shared" si="4"/>
        <v>570.15199999999993</v>
      </c>
      <c r="M5" s="11">
        <f t="shared" si="0"/>
        <v>1000</v>
      </c>
      <c r="N5" s="11">
        <f t="shared" si="5"/>
        <v>5701.5199999999995</v>
      </c>
      <c r="O5" s="11">
        <f t="shared" si="6"/>
        <v>627.16719999999998</v>
      </c>
      <c r="P5" s="11">
        <f t="shared" si="1"/>
        <v>6898.8391999999994</v>
      </c>
    </row>
    <row r="6" spans="1:16" x14ac:dyDescent="0.25">
      <c r="A6" s="16"/>
      <c r="B6" s="17">
        <v>44106</v>
      </c>
      <c r="C6" s="19">
        <f t="shared" si="2"/>
        <v>6898.8391999999994</v>
      </c>
      <c r="D6" s="18">
        <v>1646</v>
      </c>
      <c r="E6" s="18"/>
      <c r="F6" s="11">
        <v>4.18</v>
      </c>
      <c r="G6" s="20">
        <v>1</v>
      </c>
      <c r="H6" s="11">
        <v>1000</v>
      </c>
      <c r="I6" s="11">
        <v>0.1</v>
      </c>
      <c r="J6" s="11">
        <v>0.1</v>
      </c>
      <c r="K6" s="11">
        <f t="shared" si="3"/>
        <v>1646</v>
      </c>
      <c r="L6" s="11">
        <f t="shared" si="4"/>
        <v>688.02800000000002</v>
      </c>
      <c r="M6" s="11">
        <f t="shared" si="0"/>
        <v>1000</v>
      </c>
      <c r="N6" s="11">
        <f t="shared" si="5"/>
        <v>6880.28</v>
      </c>
      <c r="O6" s="11">
        <f t="shared" si="6"/>
        <v>756.83080000000007</v>
      </c>
      <c r="P6" s="11">
        <f t="shared" si="1"/>
        <v>8325.1388000000006</v>
      </c>
    </row>
    <row r="7" spans="1:16" x14ac:dyDescent="0.25">
      <c r="A7" s="16"/>
      <c r="B7" s="17">
        <v>44107</v>
      </c>
      <c r="C7" s="19">
        <f t="shared" si="2"/>
        <v>8325.1388000000006</v>
      </c>
      <c r="D7" s="18">
        <v>1365</v>
      </c>
      <c r="E7" s="18"/>
      <c r="F7" s="11">
        <v>4.18</v>
      </c>
      <c r="G7" s="20">
        <v>1</v>
      </c>
      <c r="H7" s="11">
        <v>1000</v>
      </c>
      <c r="I7" s="11">
        <v>0.1</v>
      </c>
      <c r="J7" s="11">
        <v>0.1</v>
      </c>
      <c r="K7" s="11">
        <f t="shared" si="3"/>
        <v>1365</v>
      </c>
      <c r="L7" s="11">
        <f t="shared" si="4"/>
        <v>570.57000000000005</v>
      </c>
      <c r="M7" s="11">
        <f t="shared" si="0"/>
        <v>1000</v>
      </c>
      <c r="N7" s="11">
        <f t="shared" si="5"/>
        <v>5705.7</v>
      </c>
      <c r="O7" s="11">
        <f t="shared" si="6"/>
        <v>627.62700000000007</v>
      </c>
      <c r="P7" s="11">
        <f t="shared" si="1"/>
        <v>6903.8969999999999</v>
      </c>
    </row>
    <row r="8" spans="1:16" x14ac:dyDescent="0.25">
      <c r="A8" s="16"/>
      <c r="B8" s="17">
        <v>44108</v>
      </c>
      <c r="C8" s="19">
        <f t="shared" si="2"/>
        <v>6903.8969999999999</v>
      </c>
      <c r="D8" s="18">
        <v>1433</v>
      </c>
      <c r="E8" s="18"/>
      <c r="F8" s="11">
        <v>4.18</v>
      </c>
      <c r="G8" s="20">
        <v>1</v>
      </c>
      <c r="H8" s="11">
        <v>1000</v>
      </c>
      <c r="I8" s="11">
        <v>0.1</v>
      </c>
      <c r="J8" s="11">
        <v>0.1</v>
      </c>
      <c r="K8" s="11">
        <f t="shared" si="3"/>
        <v>1433</v>
      </c>
      <c r="L8" s="11">
        <f t="shared" si="4"/>
        <v>598.99400000000003</v>
      </c>
      <c r="M8" s="11">
        <f t="shared" si="0"/>
        <v>1000</v>
      </c>
      <c r="N8" s="11">
        <f t="shared" si="5"/>
        <v>5989.94</v>
      </c>
      <c r="O8" s="11">
        <f t="shared" si="6"/>
        <v>658.89340000000004</v>
      </c>
      <c r="P8" s="11">
        <f t="shared" si="1"/>
        <v>7247.8273999999992</v>
      </c>
    </row>
    <row r="9" spans="1:16" x14ac:dyDescent="0.25">
      <c r="A9" s="16"/>
      <c r="B9" s="17">
        <v>44109</v>
      </c>
      <c r="C9" s="19">
        <f t="shared" si="2"/>
        <v>7247.8273999999992</v>
      </c>
      <c r="D9" s="18">
        <v>1679</v>
      </c>
      <c r="E9" s="18"/>
      <c r="F9" s="11">
        <v>4.18</v>
      </c>
      <c r="G9" s="20">
        <v>1</v>
      </c>
      <c r="H9" s="11">
        <v>1000</v>
      </c>
      <c r="I9" s="11">
        <v>0.1</v>
      </c>
      <c r="J9" s="11">
        <v>0.1</v>
      </c>
      <c r="K9" s="11">
        <f t="shared" si="3"/>
        <v>1679</v>
      </c>
      <c r="L9" s="11">
        <f t="shared" si="4"/>
        <v>701.822</v>
      </c>
      <c r="M9" s="11">
        <f t="shared" si="0"/>
        <v>1000</v>
      </c>
      <c r="N9" s="11">
        <f t="shared" si="5"/>
        <v>7018.2199999999993</v>
      </c>
      <c r="O9" s="11">
        <f t="shared" si="6"/>
        <v>772.00420000000008</v>
      </c>
      <c r="P9" s="11">
        <f t="shared" si="1"/>
        <v>8492.0461999999989</v>
      </c>
    </row>
    <row r="10" spans="1:16" x14ac:dyDescent="0.25">
      <c r="A10" s="16"/>
      <c r="B10" s="17">
        <v>44110</v>
      </c>
      <c r="C10" s="19">
        <f t="shared" si="2"/>
        <v>8492.0461999999989</v>
      </c>
      <c r="D10" s="18">
        <v>1030</v>
      </c>
      <c r="E10" s="18"/>
      <c r="F10" s="11">
        <v>4.18</v>
      </c>
      <c r="G10" s="20">
        <v>1</v>
      </c>
      <c r="H10" s="11">
        <v>1000</v>
      </c>
      <c r="I10" s="11">
        <v>0.1</v>
      </c>
      <c r="J10" s="11">
        <v>0.1</v>
      </c>
      <c r="K10" s="11">
        <f t="shared" si="3"/>
        <v>1030</v>
      </c>
      <c r="L10" s="11">
        <f t="shared" si="4"/>
        <v>430.53999999999996</v>
      </c>
      <c r="M10" s="11">
        <f t="shared" si="0"/>
        <v>1000</v>
      </c>
      <c r="N10" s="11">
        <f t="shared" si="5"/>
        <v>4305.3999999999996</v>
      </c>
      <c r="O10" s="11">
        <f t="shared" si="6"/>
        <v>473.59399999999999</v>
      </c>
      <c r="P10" s="11">
        <f t="shared" si="1"/>
        <v>5209.5339999999997</v>
      </c>
    </row>
    <row r="11" spans="1:16" x14ac:dyDescent="0.25">
      <c r="A11" s="16"/>
      <c r="B11" s="17">
        <v>44111</v>
      </c>
      <c r="C11" s="19">
        <f t="shared" si="2"/>
        <v>5209.5339999999997</v>
      </c>
      <c r="D11" s="18">
        <v>1162</v>
      </c>
      <c r="E11" s="18"/>
      <c r="F11" s="11">
        <v>4.18</v>
      </c>
      <c r="G11" s="20">
        <v>1</v>
      </c>
      <c r="H11" s="11">
        <v>1000</v>
      </c>
      <c r="I11" s="11">
        <v>0.1</v>
      </c>
      <c r="J11" s="11">
        <v>0.1</v>
      </c>
      <c r="K11" s="11">
        <f t="shared" si="3"/>
        <v>1162</v>
      </c>
      <c r="L11" s="11">
        <f t="shared" si="4"/>
        <v>485.71600000000001</v>
      </c>
      <c r="M11" s="11">
        <f t="shared" si="0"/>
        <v>1000</v>
      </c>
      <c r="N11" s="11">
        <f t="shared" si="5"/>
        <v>4857.16</v>
      </c>
      <c r="O11" s="11">
        <f t="shared" si="6"/>
        <v>534.2876</v>
      </c>
      <c r="P11" s="11">
        <f t="shared" si="1"/>
        <v>5877.1635999999999</v>
      </c>
    </row>
    <row r="12" spans="1:16" x14ac:dyDescent="0.25">
      <c r="A12" s="16"/>
      <c r="B12" s="17">
        <v>44112</v>
      </c>
      <c r="C12" s="19">
        <f t="shared" si="2"/>
        <v>5877.1635999999999</v>
      </c>
      <c r="D12" s="18">
        <v>1494</v>
      </c>
      <c r="E12" s="18"/>
      <c r="F12" s="11">
        <v>4.18</v>
      </c>
      <c r="G12" s="20">
        <v>1</v>
      </c>
      <c r="H12" s="11">
        <v>1000</v>
      </c>
      <c r="I12" s="11">
        <v>0.1</v>
      </c>
      <c r="J12" s="11">
        <v>0.1</v>
      </c>
      <c r="K12" s="11">
        <f t="shared" si="3"/>
        <v>1494</v>
      </c>
      <c r="L12" s="11">
        <f t="shared" si="4"/>
        <v>624.49199999999996</v>
      </c>
      <c r="M12" s="11">
        <f t="shared" si="0"/>
        <v>1000</v>
      </c>
      <c r="N12" s="11">
        <f t="shared" si="5"/>
        <v>6244.9199999999992</v>
      </c>
      <c r="O12" s="11">
        <f t="shared" si="6"/>
        <v>686.94119999999998</v>
      </c>
      <c r="P12" s="11">
        <f t="shared" si="1"/>
        <v>7556.3531999999996</v>
      </c>
    </row>
    <row r="13" spans="1:16" x14ac:dyDescent="0.25">
      <c r="A13" s="16"/>
      <c r="B13" s="17">
        <v>44113</v>
      </c>
      <c r="C13" s="19">
        <f t="shared" si="2"/>
        <v>7556.3531999999996</v>
      </c>
      <c r="D13" s="18">
        <v>1414</v>
      </c>
      <c r="E13" s="18"/>
      <c r="F13" s="11">
        <v>4.18</v>
      </c>
      <c r="G13" s="11">
        <v>1</v>
      </c>
      <c r="H13" s="11">
        <v>1000</v>
      </c>
      <c r="I13" s="11">
        <v>0.1</v>
      </c>
      <c r="J13" s="11">
        <v>0.1</v>
      </c>
      <c r="K13" s="11">
        <f t="shared" si="3"/>
        <v>1414</v>
      </c>
      <c r="L13" s="11">
        <f t="shared" si="4"/>
        <v>591.05200000000002</v>
      </c>
      <c r="M13" s="11">
        <f t="shared" si="0"/>
        <v>1000</v>
      </c>
      <c r="N13" s="11">
        <f t="shared" si="5"/>
        <v>5910.5199999999995</v>
      </c>
      <c r="O13" s="11">
        <f t="shared" si="6"/>
        <v>650.1572000000001</v>
      </c>
      <c r="P13" s="11">
        <f t="shared" si="1"/>
        <v>7151.7291999999998</v>
      </c>
    </row>
    <row r="14" spans="1:16" x14ac:dyDescent="0.25">
      <c r="A14" s="16"/>
      <c r="B14" s="17">
        <v>44114</v>
      </c>
      <c r="C14" s="19">
        <f t="shared" si="2"/>
        <v>7151.7291999999998</v>
      </c>
      <c r="D14" s="18">
        <v>1549</v>
      </c>
      <c r="E14" s="18"/>
      <c r="F14" s="11">
        <v>4.18</v>
      </c>
      <c r="G14" s="11">
        <v>1</v>
      </c>
      <c r="H14" s="11">
        <v>1000</v>
      </c>
      <c r="I14" s="11">
        <v>0.1</v>
      </c>
      <c r="J14" s="11">
        <v>0.1</v>
      </c>
      <c r="K14" s="11">
        <f t="shared" si="3"/>
        <v>1549</v>
      </c>
      <c r="L14" s="11">
        <f t="shared" si="4"/>
        <v>647.48199999999997</v>
      </c>
      <c r="M14" s="11">
        <f t="shared" si="0"/>
        <v>1000</v>
      </c>
      <c r="N14" s="11">
        <f t="shared" si="5"/>
        <v>6474.82</v>
      </c>
      <c r="O14" s="11">
        <f t="shared" si="6"/>
        <v>712.23020000000008</v>
      </c>
      <c r="P14" s="11">
        <f t="shared" si="1"/>
        <v>7834.5321999999996</v>
      </c>
    </row>
    <row r="15" spans="1:16" x14ac:dyDescent="0.25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</row>
    <row r="16" spans="1:16" x14ac:dyDescent="0.25">
      <c r="A16" s="16" t="s">
        <v>8</v>
      </c>
      <c r="B16" s="17">
        <v>44102</v>
      </c>
      <c r="C16" s="18">
        <v>3780</v>
      </c>
      <c r="D16" s="18">
        <v>196</v>
      </c>
      <c r="E16" s="18"/>
      <c r="F16" s="11">
        <v>2.4500000000000002</v>
      </c>
      <c r="G16" s="11">
        <v>1</v>
      </c>
      <c r="H16" s="11">
        <v>1200</v>
      </c>
      <c r="I16" s="11">
        <v>0.1</v>
      </c>
      <c r="J16" s="11">
        <v>0.1</v>
      </c>
      <c r="K16" s="11">
        <f t="shared" ref="K16:K28" si="7">D2*G16</f>
        <v>1440</v>
      </c>
      <c r="L16" s="11">
        <f>D16*F16*I16</f>
        <v>48.02000000000001</v>
      </c>
      <c r="M16" s="11">
        <f>H16</f>
        <v>1200</v>
      </c>
      <c r="N16" s="11">
        <f>F16*D16</f>
        <v>480.20000000000005</v>
      </c>
      <c r="O16" s="11">
        <f>F16*D16*I16*(1+J16)</f>
        <v>52.822000000000017</v>
      </c>
      <c r="P16" s="11">
        <f t="shared" ref="P16:P28" si="8">L16+N16+O16</f>
        <v>581.04200000000003</v>
      </c>
    </row>
    <row r="17" spans="1:16" x14ac:dyDescent="0.25">
      <c r="A17" s="16"/>
      <c r="B17" s="17">
        <v>44103</v>
      </c>
      <c r="C17" s="19">
        <f t="shared" ref="C17:C28" si="9">IF(C16&lt;P16,P16,IF(C16&gt;P16,P16,C16))</f>
        <v>581.04200000000003</v>
      </c>
      <c r="D17" s="18">
        <v>243</v>
      </c>
      <c r="E17" s="18"/>
      <c r="F17" s="11">
        <v>2.4500000000000002</v>
      </c>
      <c r="G17" s="11">
        <v>1</v>
      </c>
      <c r="H17" s="11">
        <v>1200</v>
      </c>
      <c r="I17" s="11">
        <v>0.1</v>
      </c>
      <c r="J17" s="11">
        <v>0.1</v>
      </c>
      <c r="K17" s="11">
        <f t="shared" si="7"/>
        <v>1254</v>
      </c>
      <c r="L17" s="11">
        <f t="shared" ref="L17:L28" si="10">D17*F17*I17</f>
        <v>59.535000000000004</v>
      </c>
      <c r="M17" s="11">
        <f t="shared" ref="M17:M28" si="11">H17</f>
        <v>1200</v>
      </c>
      <c r="N17" s="11">
        <f t="shared" ref="N17:N28" si="12">F17*D17</f>
        <v>595.35</v>
      </c>
      <c r="O17" s="11">
        <f t="shared" ref="O17:O28" si="13">F17*D17*I17*(1+J17)</f>
        <v>65.488500000000016</v>
      </c>
      <c r="P17" s="11">
        <f t="shared" si="8"/>
        <v>720.37350000000004</v>
      </c>
    </row>
    <row r="18" spans="1:16" x14ac:dyDescent="0.25">
      <c r="A18" s="16"/>
      <c r="B18" s="17">
        <v>44104</v>
      </c>
      <c r="C18" s="19">
        <f t="shared" si="9"/>
        <v>720.37350000000004</v>
      </c>
      <c r="D18" s="18">
        <v>198</v>
      </c>
      <c r="E18" s="18"/>
      <c r="F18" s="11">
        <v>2.4500000000000002</v>
      </c>
      <c r="G18" s="11">
        <v>1</v>
      </c>
      <c r="H18" s="11">
        <v>1200</v>
      </c>
      <c r="I18" s="11">
        <v>0.1</v>
      </c>
      <c r="J18" s="11">
        <v>0.1</v>
      </c>
      <c r="K18" s="11">
        <f t="shared" si="7"/>
        <v>1057</v>
      </c>
      <c r="L18" s="11">
        <f t="shared" si="10"/>
        <v>48.510000000000005</v>
      </c>
      <c r="M18" s="11">
        <f t="shared" si="11"/>
        <v>1200</v>
      </c>
      <c r="N18" s="11">
        <f t="shared" si="12"/>
        <v>485.1</v>
      </c>
      <c r="O18" s="11">
        <f t="shared" si="13"/>
        <v>53.361000000000011</v>
      </c>
      <c r="P18" s="11">
        <f t="shared" si="8"/>
        <v>586.971</v>
      </c>
    </row>
    <row r="19" spans="1:16" x14ac:dyDescent="0.25">
      <c r="A19" s="16"/>
      <c r="B19" s="17">
        <v>44105</v>
      </c>
      <c r="C19" s="19">
        <f t="shared" si="9"/>
        <v>586.971</v>
      </c>
      <c r="D19" s="18">
        <v>163</v>
      </c>
      <c r="E19" s="18"/>
      <c r="F19" s="11">
        <v>2.4500000000000002</v>
      </c>
      <c r="G19" s="20">
        <v>1</v>
      </c>
      <c r="H19" s="11">
        <v>1200</v>
      </c>
      <c r="I19" s="11">
        <v>0.1</v>
      </c>
      <c r="J19" s="11">
        <v>0.1</v>
      </c>
      <c r="K19" s="11">
        <f t="shared" si="7"/>
        <v>1364</v>
      </c>
      <c r="L19" s="11">
        <f t="shared" si="10"/>
        <v>39.935000000000002</v>
      </c>
      <c r="M19" s="11">
        <f t="shared" si="11"/>
        <v>1200</v>
      </c>
      <c r="N19" s="11">
        <f t="shared" si="12"/>
        <v>399.35</v>
      </c>
      <c r="O19" s="11">
        <f t="shared" si="13"/>
        <v>43.928500000000007</v>
      </c>
      <c r="P19" s="11">
        <f t="shared" si="8"/>
        <v>483.21350000000001</v>
      </c>
    </row>
    <row r="20" spans="1:16" x14ac:dyDescent="0.25">
      <c r="A20" s="16"/>
      <c r="B20" s="17">
        <v>44106</v>
      </c>
      <c r="C20" s="19">
        <f t="shared" si="9"/>
        <v>483.21350000000001</v>
      </c>
      <c r="D20" s="18">
        <v>211</v>
      </c>
      <c r="E20" s="18"/>
      <c r="F20" s="11">
        <v>2.4500000000000002</v>
      </c>
      <c r="G20" s="20">
        <v>1</v>
      </c>
      <c r="H20" s="11">
        <v>1200</v>
      </c>
      <c r="I20" s="11">
        <v>0.1</v>
      </c>
      <c r="J20" s="11">
        <v>0.1</v>
      </c>
      <c r="K20" s="11">
        <f t="shared" si="7"/>
        <v>1646</v>
      </c>
      <c r="L20" s="11">
        <f t="shared" si="10"/>
        <v>51.695000000000007</v>
      </c>
      <c r="M20" s="11">
        <f t="shared" si="11"/>
        <v>1200</v>
      </c>
      <c r="N20" s="11">
        <f t="shared" si="12"/>
        <v>516.95000000000005</v>
      </c>
      <c r="O20" s="11">
        <f t="shared" si="13"/>
        <v>56.864500000000014</v>
      </c>
      <c r="P20" s="11">
        <f t="shared" si="8"/>
        <v>625.50950000000012</v>
      </c>
    </row>
    <row r="21" spans="1:16" x14ac:dyDescent="0.25">
      <c r="A21" s="16"/>
      <c r="B21" s="17">
        <v>44107</v>
      </c>
      <c r="C21" s="19">
        <f t="shared" si="9"/>
        <v>625.50950000000012</v>
      </c>
      <c r="D21" s="18">
        <v>245</v>
      </c>
      <c r="E21" s="18"/>
      <c r="F21" s="11">
        <v>2.4500000000000002</v>
      </c>
      <c r="G21" s="20">
        <v>1</v>
      </c>
      <c r="H21" s="11">
        <v>1200</v>
      </c>
      <c r="I21" s="11">
        <v>0.1</v>
      </c>
      <c r="J21" s="11">
        <v>0.1</v>
      </c>
      <c r="K21" s="11">
        <f t="shared" si="7"/>
        <v>1365</v>
      </c>
      <c r="L21" s="11">
        <f t="shared" si="10"/>
        <v>60.025000000000006</v>
      </c>
      <c r="M21" s="11">
        <f t="shared" si="11"/>
        <v>1200</v>
      </c>
      <c r="N21" s="11">
        <f t="shared" si="12"/>
        <v>600.25</v>
      </c>
      <c r="O21" s="11">
        <f t="shared" si="13"/>
        <v>66.027500000000018</v>
      </c>
      <c r="P21" s="11">
        <f t="shared" si="8"/>
        <v>726.30250000000001</v>
      </c>
    </row>
    <row r="22" spans="1:16" x14ac:dyDescent="0.25">
      <c r="A22" s="16"/>
      <c r="B22" s="17">
        <v>44108</v>
      </c>
      <c r="C22" s="19">
        <f t="shared" si="9"/>
        <v>726.30250000000001</v>
      </c>
      <c r="D22" s="18">
        <v>186</v>
      </c>
      <c r="E22" s="18"/>
      <c r="F22" s="11">
        <v>2.4500000000000002</v>
      </c>
      <c r="G22" s="20">
        <v>1</v>
      </c>
      <c r="H22" s="11">
        <v>1200</v>
      </c>
      <c r="I22" s="11">
        <v>0.1</v>
      </c>
      <c r="J22" s="11">
        <v>0.1</v>
      </c>
      <c r="K22" s="11">
        <f t="shared" si="7"/>
        <v>1433</v>
      </c>
      <c r="L22" s="11">
        <f t="shared" si="10"/>
        <v>45.570000000000007</v>
      </c>
      <c r="M22" s="11">
        <f t="shared" si="11"/>
        <v>1200</v>
      </c>
      <c r="N22" s="11">
        <f t="shared" si="12"/>
        <v>455.70000000000005</v>
      </c>
      <c r="O22" s="11">
        <f t="shared" si="13"/>
        <v>50.12700000000001</v>
      </c>
      <c r="P22" s="11">
        <f t="shared" si="8"/>
        <v>551.39700000000005</v>
      </c>
    </row>
    <row r="23" spans="1:16" x14ac:dyDescent="0.25">
      <c r="A23" s="16"/>
      <c r="B23" s="17">
        <v>44109</v>
      </c>
      <c r="C23" s="19">
        <f t="shared" si="9"/>
        <v>551.39700000000005</v>
      </c>
      <c r="D23" s="18">
        <v>219</v>
      </c>
      <c r="E23" s="18"/>
      <c r="F23" s="11">
        <v>2.4500000000000002</v>
      </c>
      <c r="G23" s="20">
        <v>1</v>
      </c>
      <c r="H23" s="11">
        <v>1200</v>
      </c>
      <c r="I23" s="11">
        <v>0.1</v>
      </c>
      <c r="J23" s="11">
        <v>0.1</v>
      </c>
      <c r="K23" s="11">
        <f t="shared" si="7"/>
        <v>1679</v>
      </c>
      <c r="L23" s="11">
        <f t="shared" si="10"/>
        <v>53.655000000000008</v>
      </c>
      <c r="M23" s="11">
        <f t="shared" si="11"/>
        <v>1200</v>
      </c>
      <c r="N23" s="11">
        <f t="shared" si="12"/>
        <v>536.55000000000007</v>
      </c>
      <c r="O23" s="11">
        <f t="shared" si="13"/>
        <v>59.020500000000013</v>
      </c>
      <c r="P23" s="11">
        <f t="shared" si="8"/>
        <v>649.22550000000001</v>
      </c>
    </row>
    <row r="24" spans="1:16" x14ac:dyDescent="0.25">
      <c r="A24" s="16"/>
      <c r="B24" s="17">
        <v>44110</v>
      </c>
      <c r="C24" s="19">
        <f t="shared" si="9"/>
        <v>649.22550000000001</v>
      </c>
      <c r="D24" s="18">
        <v>177</v>
      </c>
      <c r="E24" s="18"/>
      <c r="F24" s="11">
        <v>2.4500000000000002</v>
      </c>
      <c r="G24" s="20">
        <v>1</v>
      </c>
      <c r="H24" s="11">
        <v>1200</v>
      </c>
      <c r="I24" s="11">
        <v>0.1</v>
      </c>
      <c r="J24" s="11">
        <v>0.1</v>
      </c>
      <c r="K24" s="11">
        <f t="shared" si="7"/>
        <v>1030</v>
      </c>
      <c r="L24" s="11">
        <f t="shared" si="10"/>
        <v>43.365000000000009</v>
      </c>
      <c r="M24" s="11">
        <f t="shared" si="11"/>
        <v>1200</v>
      </c>
      <c r="N24" s="11">
        <f t="shared" si="12"/>
        <v>433.65000000000003</v>
      </c>
      <c r="O24" s="11">
        <f t="shared" si="13"/>
        <v>47.701500000000017</v>
      </c>
      <c r="P24" s="11">
        <f t="shared" si="8"/>
        <v>524.71650000000011</v>
      </c>
    </row>
    <row r="25" spans="1:16" x14ac:dyDescent="0.25">
      <c r="A25" s="16"/>
      <c r="B25" s="17">
        <v>44111</v>
      </c>
      <c r="C25" s="19">
        <f t="shared" si="9"/>
        <v>524.71650000000011</v>
      </c>
      <c r="D25" s="18">
        <v>208</v>
      </c>
      <c r="E25" s="18"/>
      <c r="F25" s="11">
        <v>2.4500000000000002</v>
      </c>
      <c r="G25" s="20">
        <v>1</v>
      </c>
      <c r="H25" s="11">
        <v>1200</v>
      </c>
      <c r="I25" s="11">
        <v>0.1</v>
      </c>
      <c r="J25" s="11">
        <v>0.1</v>
      </c>
      <c r="K25" s="11">
        <f t="shared" si="7"/>
        <v>1162</v>
      </c>
      <c r="L25" s="11">
        <f t="shared" si="10"/>
        <v>50.960000000000008</v>
      </c>
      <c r="M25" s="11">
        <f t="shared" si="11"/>
        <v>1200</v>
      </c>
      <c r="N25" s="11">
        <f t="shared" si="12"/>
        <v>509.6</v>
      </c>
      <c r="O25" s="11">
        <f t="shared" si="13"/>
        <v>56.056000000000012</v>
      </c>
      <c r="P25" s="11">
        <f t="shared" si="8"/>
        <v>616.6160000000001</v>
      </c>
    </row>
    <row r="26" spans="1:16" x14ac:dyDescent="0.25">
      <c r="A26" s="16"/>
      <c r="B26" s="17">
        <v>44112</v>
      </c>
      <c r="C26" s="19">
        <f t="shared" si="9"/>
        <v>616.6160000000001</v>
      </c>
      <c r="D26" s="18">
        <v>171</v>
      </c>
      <c r="E26" s="18"/>
      <c r="F26" s="11">
        <v>2.4500000000000002</v>
      </c>
      <c r="G26" s="20">
        <v>1</v>
      </c>
      <c r="H26" s="11">
        <v>1200</v>
      </c>
      <c r="I26" s="11">
        <v>0.1</v>
      </c>
      <c r="J26" s="11">
        <v>0.1</v>
      </c>
      <c r="K26" s="11">
        <f t="shared" si="7"/>
        <v>1494</v>
      </c>
      <c r="L26" s="11">
        <f t="shared" si="10"/>
        <v>41.89500000000001</v>
      </c>
      <c r="M26" s="11">
        <f t="shared" si="11"/>
        <v>1200</v>
      </c>
      <c r="N26" s="11">
        <f t="shared" si="12"/>
        <v>418.95000000000005</v>
      </c>
      <c r="O26" s="11">
        <f t="shared" si="13"/>
        <v>46.084500000000013</v>
      </c>
      <c r="P26" s="11">
        <f t="shared" si="8"/>
        <v>506.92950000000002</v>
      </c>
    </row>
    <row r="27" spans="1:16" x14ac:dyDescent="0.25">
      <c r="A27" s="16"/>
      <c r="B27" s="17">
        <v>44113</v>
      </c>
      <c r="C27" s="19">
        <f t="shared" si="9"/>
        <v>506.92950000000002</v>
      </c>
      <c r="D27" s="18">
        <v>190</v>
      </c>
      <c r="E27" s="18"/>
      <c r="F27" s="11">
        <v>2.4500000000000002</v>
      </c>
      <c r="G27" s="11">
        <v>1</v>
      </c>
      <c r="H27" s="11">
        <v>1200</v>
      </c>
      <c r="I27" s="11">
        <v>0.1</v>
      </c>
      <c r="J27" s="11">
        <v>0.1</v>
      </c>
      <c r="K27" s="11">
        <f t="shared" si="7"/>
        <v>1414</v>
      </c>
      <c r="L27" s="11">
        <f t="shared" si="10"/>
        <v>46.550000000000011</v>
      </c>
      <c r="M27" s="11">
        <f t="shared" si="11"/>
        <v>1200</v>
      </c>
      <c r="N27" s="11">
        <f t="shared" si="12"/>
        <v>465.50000000000006</v>
      </c>
      <c r="O27" s="11">
        <f t="shared" si="13"/>
        <v>51.20500000000002</v>
      </c>
      <c r="P27" s="11">
        <f t="shared" si="8"/>
        <v>563.25500000000011</v>
      </c>
    </row>
    <row r="28" spans="1:16" x14ac:dyDescent="0.25">
      <c r="A28" s="16"/>
      <c r="B28" s="17">
        <v>44114</v>
      </c>
      <c r="C28" s="19">
        <f t="shared" si="9"/>
        <v>563.25500000000011</v>
      </c>
      <c r="D28" s="18">
        <v>153</v>
      </c>
      <c r="E28" s="18"/>
      <c r="F28" s="11">
        <v>2.4500000000000002</v>
      </c>
      <c r="G28" s="11">
        <v>1</v>
      </c>
      <c r="H28" s="11">
        <v>1200</v>
      </c>
      <c r="I28" s="11">
        <v>0.1</v>
      </c>
      <c r="J28" s="11">
        <v>0.1</v>
      </c>
      <c r="K28" s="11">
        <f t="shared" si="7"/>
        <v>1549</v>
      </c>
      <c r="L28" s="11">
        <f t="shared" si="10"/>
        <v>37.485000000000007</v>
      </c>
      <c r="M28" s="11">
        <f t="shared" si="11"/>
        <v>1200</v>
      </c>
      <c r="N28" s="11">
        <f t="shared" si="12"/>
        <v>374.85</v>
      </c>
      <c r="O28" s="11">
        <f t="shared" si="13"/>
        <v>41.233500000000014</v>
      </c>
      <c r="P28" s="11">
        <f t="shared" si="8"/>
        <v>453.56850000000003</v>
      </c>
    </row>
  </sheetData>
  <mergeCells count="3">
    <mergeCell ref="A2:A14"/>
    <mergeCell ref="A15:P15"/>
    <mergeCell ref="A16:A28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58263-810C-45B4-B1FC-B58FF3BD9A2C}">
  <dimension ref="A1:P14"/>
  <sheetViews>
    <sheetView workbookViewId="0">
      <selection activeCell="C2" sqref="C2"/>
    </sheetView>
  </sheetViews>
  <sheetFormatPr baseColWidth="10" defaultRowHeight="15" x14ac:dyDescent="0.25"/>
  <cols>
    <col min="4" max="4" width="11.85546875" bestFit="1" customWidth="1"/>
    <col min="5" max="5" width="3.85546875" customWidth="1"/>
    <col min="6" max="6" width="5" bestFit="1" customWidth="1"/>
    <col min="7" max="7" width="5.28515625" bestFit="1" customWidth="1"/>
    <col min="8" max="8" width="5.5703125" bestFit="1" customWidth="1"/>
    <col min="9" max="10" width="4" bestFit="1" customWidth="1"/>
    <col min="11" max="11" width="10.140625" bestFit="1" customWidth="1"/>
    <col min="12" max="12" width="11.5703125" bestFit="1" customWidth="1"/>
    <col min="13" max="13" width="5.5703125" bestFit="1" customWidth="1"/>
    <col min="14" max="14" width="8" bestFit="1" customWidth="1"/>
    <col min="15" max="15" width="18.42578125" bestFit="1" customWidth="1"/>
  </cols>
  <sheetData>
    <row r="1" spans="1:16" x14ac:dyDescent="0.25">
      <c r="A1" s="10" t="s">
        <v>36</v>
      </c>
      <c r="B1" s="11" t="s">
        <v>35</v>
      </c>
      <c r="C1" s="11" t="s">
        <v>33</v>
      </c>
      <c r="D1" s="11" t="s">
        <v>16</v>
      </c>
      <c r="E1" s="11"/>
      <c r="F1" s="11" t="s">
        <v>15</v>
      </c>
      <c r="G1" s="11" t="s">
        <v>12</v>
      </c>
      <c r="H1" s="11" t="s">
        <v>14</v>
      </c>
      <c r="I1" s="11" t="s">
        <v>10</v>
      </c>
      <c r="J1" s="11" t="s">
        <v>20</v>
      </c>
      <c r="K1" s="12" t="s">
        <v>11</v>
      </c>
      <c r="L1" s="12" t="s">
        <v>19</v>
      </c>
      <c r="M1" s="12" t="s">
        <v>14</v>
      </c>
      <c r="N1" s="13" t="s">
        <v>13</v>
      </c>
      <c r="O1" s="14" t="s">
        <v>21</v>
      </c>
      <c r="P1" s="15" t="s">
        <v>22</v>
      </c>
    </row>
    <row r="2" spans="1:16" x14ac:dyDescent="0.25">
      <c r="A2" s="16" t="s">
        <v>9</v>
      </c>
      <c r="B2" s="17">
        <v>44102</v>
      </c>
      <c r="C2" s="18">
        <v>22560</v>
      </c>
      <c r="D2" s="18">
        <v>360</v>
      </c>
      <c r="E2" s="18"/>
      <c r="F2" s="11">
        <v>3.49</v>
      </c>
      <c r="G2" s="11">
        <v>1</v>
      </c>
      <c r="H2" s="11">
        <v>500</v>
      </c>
      <c r="I2" s="11">
        <v>1</v>
      </c>
      <c r="J2" s="11">
        <v>0.1</v>
      </c>
      <c r="K2" s="11">
        <f>D2*G2</f>
        <v>360</v>
      </c>
      <c r="L2" s="11">
        <f>D2*F2*I2</f>
        <v>1256.4000000000001</v>
      </c>
      <c r="M2" s="11">
        <f t="shared" ref="M2:M14" si="0">H2</f>
        <v>500</v>
      </c>
      <c r="N2" s="11">
        <f>F2*D2</f>
        <v>1256.4000000000001</v>
      </c>
      <c r="O2" s="11">
        <f>F2*D2*I2*(1+J2)</f>
        <v>1382.0400000000002</v>
      </c>
      <c r="P2" s="11">
        <f t="shared" ref="P2:P14" si="1">L2+N2+O2</f>
        <v>3894.84</v>
      </c>
    </row>
    <row r="3" spans="1:16" x14ac:dyDescent="0.25">
      <c r="A3" s="16"/>
      <c r="B3" s="17">
        <v>44103</v>
      </c>
      <c r="C3" s="19">
        <f t="shared" ref="C3:C14" si="2">IF(C2&lt;P2,P2,IF(C2&gt;P2,P2,C2))</f>
        <v>3894.84</v>
      </c>
      <c r="D3" s="18">
        <v>326</v>
      </c>
      <c r="E3" s="18"/>
      <c r="F3" s="11">
        <v>3.49</v>
      </c>
      <c r="G3" s="11">
        <v>1</v>
      </c>
      <c r="H3" s="11">
        <v>500</v>
      </c>
      <c r="I3" s="11">
        <v>1</v>
      </c>
      <c r="J3" s="11">
        <v>0.1</v>
      </c>
      <c r="K3" s="11">
        <f t="shared" ref="K3:K14" si="3">D3*G3</f>
        <v>326</v>
      </c>
      <c r="L3" s="11">
        <f t="shared" ref="L3:L14" si="4">D3*F3*I3</f>
        <v>1137.74</v>
      </c>
      <c r="M3" s="11">
        <f t="shared" si="0"/>
        <v>500</v>
      </c>
      <c r="N3" s="11">
        <f t="shared" ref="N3:N14" si="5">F3*D3</f>
        <v>1137.74</v>
      </c>
      <c r="O3" s="11">
        <f t="shared" ref="O3:O14" si="6">F3*D3*I3*(1+J3)</f>
        <v>1251.5140000000001</v>
      </c>
      <c r="P3" s="11">
        <f t="shared" si="1"/>
        <v>3526.9940000000001</v>
      </c>
    </row>
    <row r="4" spans="1:16" x14ac:dyDescent="0.25">
      <c r="A4" s="16"/>
      <c r="B4" s="17">
        <v>44104</v>
      </c>
      <c r="C4" s="19">
        <f t="shared" si="2"/>
        <v>3526.9940000000001</v>
      </c>
      <c r="D4" s="18">
        <v>341</v>
      </c>
      <c r="E4" s="18"/>
      <c r="F4" s="11">
        <v>3.49</v>
      </c>
      <c r="G4" s="11">
        <v>1</v>
      </c>
      <c r="H4" s="11">
        <v>500</v>
      </c>
      <c r="I4" s="11">
        <v>1</v>
      </c>
      <c r="J4" s="11">
        <v>0.1</v>
      </c>
      <c r="K4" s="11">
        <f t="shared" si="3"/>
        <v>341</v>
      </c>
      <c r="L4" s="11">
        <f t="shared" si="4"/>
        <v>1190.0900000000001</v>
      </c>
      <c r="M4" s="11">
        <f t="shared" si="0"/>
        <v>500</v>
      </c>
      <c r="N4" s="11">
        <f t="shared" si="5"/>
        <v>1190.0900000000001</v>
      </c>
      <c r="O4" s="11">
        <f t="shared" si="6"/>
        <v>1309.0990000000002</v>
      </c>
      <c r="P4" s="11">
        <f t="shared" si="1"/>
        <v>3689.2790000000005</v>
      </c>
    </row>
    <row r="5" spans="1:16" x14ac:dyDescent="0.25">
      <c r="A5" s="16"/>
      <c r="B5" s="17">
        <v>44105</v>
      </c>
      <c r="C5" s="19">
        <f t="shared" si="2"/>
        <v>3689.2790000000005</v>
      </c>
      <c r="D5" s="18">
        <v>326</v>
      </c>
      <c r="E5" s="18"/>
      <c r="F5" s="11">
        <v>3.49</v>
      </c>
      <c r="G5" s="20">
        <v>1</v>
      </c>
      <c r="H5" s="11">
        <v>500</v>
      </c>
      <c r="I5" s="11">
        <v>1</v>
      </c>
      <c r="J5" s="11">
        <v>0.1</v>
      </c>
      <c r="K5" s="11">
        <f t="shared" si="3"/>
        <v>326</v>
      </c>
      <c r="L5" s="11">
        <f t="shared" si="4"/>
        <v>1137.74</v>
      </c>
      <c r="M5" s="11">
        <f t="shared" si="0"/>
        <v>500</v>
      </c>
      <c r="N5" s="11">
        <f t="shared" si="5"/>
        <v>1137.74</v>
      </c>
      <c r="O5" s="11">
        <f t="shared" si="6"/>
        <v>1251.5140000000001</v>
      </c>
      <c r="P5" s="11">
        <f t="shared" si="1"/>
        <v>3526.9940000000001</v>
      </c>
    </row>
    <row r="6" spans="1:16" x14ac:dyDescent="0.25">
      <c r="A6" s="16"/>
      <c r="B6" s="17">
        <v>44106</v>
      </c>
      <c r="C6" s="19">
        <f t="shared" si="2"/>
        <v>3526.9940000000001</v>
      </c>
      <c r="D6" s="18">
        <v>363</v>
      </c>
      <c r="E6" s="18"/>
      <c r="F6" s="11">
        <v>3.49</v>
      </c>
      <c r="G6" s="20">
        <v>1</v>
      </c>
      <c r="H6" s="11">
        <v>500</v>
      </c>
      <c r="I6" s="11">
        <v>1</v>
      </c>
      <c r="J6" s="11">
        <v>0.1</v>
      </c>
      <c r="K6" s="11">
        <f t="shared" si="3"/>
        <v>363</v>
      </c>
      <c r="L6" s="11">
        <f t="shared" si="4"/>
        <v>1266.8700000000001</v>
      </c>
      <c r="M6" s="11">
        <f t="shared" si="0"/>
        <v>500</v>
      </c>
      <c r="N6" s="11">
        <f t="shared" si="5"/>
        <v>1266.8700000000001</v>
      </c>
      <c r="O6" s="11">
        <f t="shared" si="6"/>
        <v>1393.5570000000002</v>
      </c>
      <c r="P6" s="11">
        <f t="shared" si="1"/>
        <v>3927.2970000000005</v>
      </c>
    </row>
    <row r="7" spans="1:16" x14ac:dyDescent="0.25">
      <c r="A7" s="16"/>
      <c r="B7" s="17">
        <v>44107</v>
      </c>
      <c r="C7" s="19">
        <f t="shared" si="2"/>
        <v>3927.2970000000005</v>
      </c>
      <c r="D7" s="18">
        <v>345</v>
      </c>
      <c r="E7" s="18"/>
      <c r="F7" s="11">
        <v>3.49</v>
      </c>
      <c r="G7" s="20">
        <v>1</v>
      </c>
      <c r="H7" s="11">
        <v>500</v>
      </c>
      <c r="I7" s="11">
        <v>1</v>
      </c>
      <c r="J7" s="11">
        <v>0.1</v>
      </c>
      <c r="K7" s="11">
        <f t="shared" si="3"/>
        <v>345</v>
      </c>
      <c r="L7" s="11">
        <f t="shared" si="4"/>
        <v>1204.0500000000002</v>
      </c>
      <c r="M7" s="11">
        <f t="shared" si="0"/>
        <v>500</v>
      </c>
      <c r="N7" s="11">
        <f t="shared" si="5"/>
        <v>1204.0500000000002</v>
      </c>
      <c r="O7" s="11">
        <f t="shared" si="6"/>
        <v>1324.4550000000004</v>
      </c>
      <c r="P7" s="11">
        <f t="shared" si="1"/>
        <v>3732.5550000000007</v>
      </c>
    </row>
    <row r="8" spans="1:16" x14ac:dyDescent="0.25">
      <c r="A8" s="16"/>
      <c r="B8" s="17">
        <v>44108</v>
      </c>
      <c r="C8" s="19">
        <f t="shared" si="2"/>
        <v>3732.5550000000007</v>
      </c>
      <c r="D8" s="18">
        <v>340</v>
      </c>
      <c r="E8" s="18"/>
      <c r="F8" s="11">
        <v>3.49</v>
      </c>
      <c r="G8" s="20">
        <v>1</v>
      </c>
      <c r="H8" s="11">
        <v>500</v>
      </c>
      <c r="I8" s="11">
        <v>1</v>
      </c>
      <c r="J8" s="11">
        <v>0.1</v>
      </c>
      <c r="K8" s="11">
        <f t="shared" si="3"/>
        <v>340</v>
      </c>
      <c r="L8" s="11">
        <f t="shared" si="4"/>
        <v>1186.6000000000001</v>
      </c>
      <c r="M8" s="11">
        <f t="shared" si="0"/>
        <v>500</v>
      </c>
      <c r="N8" s="11">
        <f t="shared" si="5"/>
        <v>1186.6000000000001</v>
      </c>
      <c r="O8" s="11">
        <f t="shared" si="6"/>
        <v>1305.2600000000002</v>
      </c>
      <c r="P8" s="11">
        <f t="shared" si="1"/>
        <v>3678.4600000000005</v>
      </c>
    </row>
    <row r="9" spans="1:16" x14ac:dyDescent="0.25">
      <c r="A9" s="16"/>
      <c r="B9" s="17">
        <v>44109</v>
      </c>
      <c r="C9" s="19">
        <f t="shared" si="2"/>
        <v>3678.4600000000005</v>
      </c>
      <c r="D9" s="18">
        <v>329</v>
      </c>
      <c r="E9" s="18"/>
      <c r="F9" s="11">
        <v>3.49</v>
      </c>
      <c r="G9" s="20">
        <v>1</v>
      </c>
      <c r="H9" s="11">
        <v>500</v>
      </c>
      <c r="I9" s="11">
        <v>1</v>
      </c>
      <c r="J9" s="11">
        <v>0.1</v>
      </c>
      <c r="K9" s="11">
        <f t="shared" si="3"/>
        <v>329</v>
      </c>
      <c r="L9" s="11">
        <f t="shared" si="4"/>
        <v>1148.21</v>
      </c>
      <c r="M9" s="11">
        <f t="shared" si="0"/>
        <v>500</v>
      </c>
      <c r="N9" s="11">
        <f t="shared" si="5"/>
        <v>1148.21</v>
      </c>
      <c r="O9" s="11">
        <f t="shared" si="6"/>
        <v>1263.0310000000002</v>
      </c>
      <c r="P9" s="11">
        <f t="shared" si="1"/>
        <v>3559.451</v>
      </c>
    </row>
    <row r="10" spans="1:16" x14ac:dyDescent="0.25">
      <c r="A10" s="16"/>
      <c r="B10" s="17">
        <v>44110</v>
      </c>
      <c r="C10" s="19">
        <f t="shared" si="2"/>
        <v>3559.451</v>
      </c>
      <c r="D10" s="18">
        <v>302</v>
      </c>
      <c r="E10" s="18"/>
      <c r="F10" s="11">
        <v>3.49</v>
      </c>
      <c r="G10" s="20">
        <v>1</v>
      </c>
      <c r="H10" s="11">
        <v>500</v>
      </c>
      <c r="I10" s="11">
        <v>1</v>
      </c>
      <c r="J10" s="11">
        <v>0.1</v>
      </c>
      <c r="K10" s="11">
        <f t="shared" si="3"/>
        <v>302</v>
      </c>
      <c r="L10" s="11">
        <f t="shared" si="4"/>
        <v>1053.98</v>
      </c>
      <c r="M10" s="11">
        <f t="shared" si="0"/>
        <v>500</v>
      </c>
      <c r="N10" s="11">
        <f t="shared" si="5"/>
        <v>1053.98</v>
      </c>
      <c r="O10" s="11">
        <f t="shared" si="6"/>
        <v>1159.3780000000002</v>
      </c>
      <c r="P10" s="11">
        <f t="shared" si="1"/>
        <v>3267.3380000000002</v>
      </c>
    </row>
    <row r="11" spans="1:16" x14ac:dyDescent="0.25">
      <c r="A11" s="16"/>
      <c r="B11" s="17">
        <v>44111</v>
      </c>
      <c r="C11" s="19">
        <f t="shared" si="2"/>
        <v>3267.3380000000002</v>
      </c>
      <c r="D11" s="18">
        <v>343</v>
      </c>
      <c r="E11" s="18"/>
      <c r="F11" s="11">
        <v>3.49</v>
      </c>
      <c r="G11" s="20">
        <v>1</v>
      </c>
      <c r="H11" s="11">
        <v>500</v>
      </c>
      <c r="I11" s="11">
        <v>1</v>
      </c>
      <c r="J11" s="11">
        <v>0.1</v>
      </c>
      <c r="K11" s="11">
        <f t="shared" si="3"/>
        <v>343</v>
      </c>
      <c r="L11" s="11">
        <f t="shared" si="4"/>
        <v>1197.0700000000002</v>
      </c>
      <c r="M11" s="11">
        <f t="shared" si="0"/>
        <v>500</v>
      </c>
      <c r="N11" s="11">
        <f t="shared" si="5"/>
        <v>1197.0700000000002</v>
      </c>
      <c r="O11" s="11">
        <f t="shared" si="6"/>
        <v>1316.7770000000003</v>
      </c>
      <c r="P11" s="11">
        <f t="shared" si="1"/>
        <v>3710.9170000000004</v>
      </c>
    </row>
    <row r="12" spans="1:16" x14ac:dyDescent="0.25">
      <c r="A12" s="16"/>
      <c r="B12" s="17">
        <v>44112</v>
      </c>
      <c r="C12" s="19">
        <f t="shared" si="2"/>
        <v>3710.9170000000004</v>
      </c>
      <c r="D12" s="18">
        <v>385</v>
      </c>
      <c r="E12" s="18"/>
      <c r="F12" s="11">
        <v>3.49</v>
      </c>
      <c r="G12" s="20">
        <v>1</v>
      </c>
      <c r="H12" s="11">
        <v>500</v>
      </c>
      <c r="I12" s="11">
        <v>1</v>
      </c>
      <c r="J12" s="11">
        <v>0.1</v>
      </c>
      <c r="K12" s="11">
        <f t="shared" si="3"/>
        <v>385</v>
      </c>
      <c r="L12" s="11">
        <f t="shared" si="4"/>
        <v>1343.65</v>
      </c>
      <c r="M12" s="11">
        <f t="shared" si="0"/>
        <v>500</v>
      </c>
      <c r="N12" s="11">
        <f t="shared" si="5"/>
        <v>1343.65</v>
      </c>
      <c r="O12" s="11">
        <f t="shared" si="6"/>
        <v>1478.0150000000003</v>
      </c>
      <c r="P12" s="11">
        <f t="shared" si="1"/>
        <v>4165.3150000000005</v>
      </c>
    </row>
    <row r="13" spans="1:16" x14ac:dyDescent="0.25">
      <c r="A13" s="16"/>
      <c r="B13" s="17">
        <v>44113</v>
      </c>
      <c r="C13" s="19">
        <f t="shared" si="2"/>
        <v>4165.3150000000005</v>
      </c>
      <c r="D13" s="18">
        <v>325</v>
      </c>
      <c r="E13" s="18"/>
      <c r="F13" s="11">
        <v>3.49</v>
      </c>
      <c r="G13" s="11">
        <v>1</v>
      </c>
      <c r="H13" s="11">
        <v>500</v>
      </c>
      <c r="I13" s="11">
        <v>1</v>
      </c>
      <c r="J13" s="11">
        <v>0.1</v>
      </c>
      <c r="K13" s="11">
        <f t="shared" si="3"/>
        <v>325</v>
      </c>
      <c r="L13" s="11">
        <f t="shared" si="4"/>
        <v>1134.25</v>
      </c>
      <c r="M13" s="11">
        <f t="shared" si="0"/>
        <v>500</v>
      </c>
      <c r="N13" s="11">
        <f t="shared" si="5"/>
        <v>1134.25</v>
      </c>
      <c r="O13" s="11">
        <f t="shared" si="6"/>
        <v>1247.6750000000002</v>
      </c>
      <c r="P13" s="11">
        <f t="shared" si="1"/>
        <v>3516.1750000000002</v>
      </c>
    </row>
    <row r="14" spans="1:16" x14ac:dyDescent="0.25">
      <c r="A14" s="16"/>
      <c r="B14" s="17">
        <v>44114</v>
      </c>
      <c r="C14" s="19">
        <f t="shared" si="2"/>
        <v>3516.1750000000002</v>
      </c>
      <c r="D14" s="18">
        <v>332</v>
      </c>
      <c r="E14" s="18"/>
      <c r="F14" s="11">
        <v>3.49</v>
      </c>
      <c r="G14" s="11">
        <v>1</v>
      </c>
      <c r="H14" s="11">
        <v>500</v>
      </c>
      <c r="I14" s="11">
        <v>1</v>
      </c>
      <c r="J14" s="11">
        <v>0.1</v>
      </c>
      <c r="K14" s="11">
        <f t="shared" si="3"/>
        <v>332</v>
      </c>
      <c r="L14" s="11">
        <f t="shared" si="4"/>
        <v>1158.68</v>
      </c>
      <c r="M14" s="11">
        <f t="shared" si="0"/>
        <v>500</v>
      </c>
      <c r="N14" s="11">
        <f t="shared" si="5"/>
        <v>1158.68</v>
      </c>
      <c r="O14" s="11">
        <f t="shared" si="6"/>
        <v>1274.5480000000002</v>
      </c>
      <c r="P14" s="11">
        <f t="shared" si="1"/>
        <v>3591.9080000000004</v>
      </c>
    </row>
  </sheetData>
  <mergeCells count="1">
    <mergeCell ref="A2:A14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20A81-72D0-4DE5-B249-E7901635B2F3}">
  <dimension ref="B2:H11"/>
  <sheetViews>
    <sheetView showGridLines="0" tabSelected="1" workbookViewId="0">
      <selection activeCell="K16" sqref="K16"/>
    </sheetView>
  </sheetViews>
  <sheetFormatPr baseColWidth="10" defaultRowHeight="15" x14ac:dyDescent="0.25"/>
  <sheetData>
    <row r="2" spans="2:8" ht="39" customHeight="1" x14ac:dyDescent="0.25">
      <c r="B2" s="25" t="s">
        <v>38</v>
      </c>
      <c r="C2" s="25" t="s">
        <v>39</v>
      </c>
      <c r="D2" s="25" t="s">
        <v>40</v>
      </c>
      <c r="E2" s="25" t="s">
        <v>43</v>
      </c>
      <c r="F2" s="25" t="s">
        <v>41</v>
      </c>
      <c r="G2" s="25" t="s">
        <v>42</v>
      </c>
      <c r="H2" s="26" t="s">
        <v>44</v>
      </c>
    </row>
    <row r="3" spans="2:8" x14ac:dyDescent="0.25">
      <c r="B3" s="22" t="s">
        <v>23</v>
      </c>
      <c r="C3" s="21" t="s">
        <v>3</v>
      </c>
      <c r="D3" s="11">
        <v>1844</v>
      </c>
      <c r="E3" s="24">
        <f>D3*6.24</f>
        <v>11506.56</v>
      </c>
      <c r="F3" s="21">
        <v>1470</v>
      </c>
      <c r="G3" s="24">
        <f>F3*6.24</f>
        <v>9172.8000000000011</v>
      </c>
      <c r="H3" s="27">
        <f>E3-G3</f>
        <v>2333.7599999999984</v>
      </c>
    </row>
    <row r="4" spans="2:8" x14ac:dyDescent="0.25">
      <c r="B4" s="22"/>
      <c r="C4" s="21" t="s">
        <v>4</v>
      </c>
      <c r="D4" s="11">
        <v>1355</v>
      </c>
      <c r="E4" s="24">
        <f>D4*7.61</f>
        <v>10311.550000000001</v>
      </c>
      <c r="F4" s="21">
        <v>1340</v>
      </c>
      <c r="G4" s="24">
        <f>F4*7.61</f>
        <v>10197.4</v>
      </c>
      <c r="H4" s="27">
        <f t="shared" ref="H4:H11" si="0">E4-G4</f>
        <v>114.15000000000146</v>
      </c>
    </row>
    <row r="5" spans="2:8" x14ac:dyDescent="0.25">
      <c r="B5" s="22" t="s">
        <v>24</v>
      </c>
      <c r="C5" s="21" t="s">
        <v>3</v>
      </c>
      <c r="D5" s="11">
        <v>667</v>
      </c>
      <c r="E5" s="24">
        <f>D5*6.24</f>
        <v>4162.08</v>
      </c>
      <c r="F5" s="21">
        <v>660</v>
      </c>
      <c r="G5" s="24">
        <f>F5*6.24</f>
        <v>4118.4000000000005</v>
      </c>
      <c r="H5" s="27">
        <f t="shared" si="0"/>
        <v>43.679999999999382</v>
      </c>
    </row>
    <row r="6" spans="2:8" x14ac:dyDescent="0.25">
      <c r="B6" s="22"/>
      <c r="C6" s="21" t="s">
        <v>4</v>
      </c>
      <c r="D6" s="11">
        <v>511</v>
      </c>
      <c r="E6" s="24">
        <f>D6*7.61</f>
        <v>3888.71</v>
      </c>
      <c r="F6" s="21">
        <v>360</v>
      </c>
      <c r="G6" s="24">
        <f>F6*7.61</f>
        <v>2739.6</v>
      </c>
      <c r="H6" s="27">
        <f t="shared" si="0"/>
        <v>1149.1100000000001</v>
      </c>
    </row>
    <row r="7" spans="2:8" x14ac:dyDescent="0.25">
      <c r="B7" s="22" t="s">
        <v>25</v>
      </c>
      <c r="C7" s="21" t="s">
        <v>5</v>
      </c>
      <c r="D7" s="11">
        <v>61</v>
      </c>
      <c r="E7" s="24">
        <f>D7*23</f>
        <v>1403</v>
      </c>
      <c r="F7" s="21">
        <v>60</v>
      </c>
      <c r="G7" s="24">
        <f>F7*23</f>
        <v>1380</v>
      </c>
      <c r="H7" s="27">
        <f t="shared" si="0"/>
        <v>23</v>
      </c>
    </row>
    <row r="8" spans="2:8" x14ac:dyDescent="0.25">
      <c r="B8" s="22"/>
      <c r="C8" s="21" t="s">
        <v>6</v>
      </c>
      <c r="D8" s="11">
        <v>53</v>
      </c>
      <c r="E8" s="24">
        <f>D8*27</f>
        <v>1431</v>
      </c>
      <c r="F8" s="21">
        <v>40</v>
      </c>
      <c r="G8" s="24">
        <f>F8*27</f>
        <v>1080</v>
      </c>
      <c r="H8" s="27">
        <f t="shared" si="0"/>
        <v>351</v>
      </c>
    </row>
    <row r="9" spans="2:8" x14ac:dyDescent="0.25">
      <c r="B9" s="22" t="s">
        <v>37</v>
      </c>
      <c r="C9" s="21" t="s">
        <v>7</v>
      </c>
      <c r="D9" s="11">
        <v>22008</v>
      </c>
      <c r="E9" s="24">
        <f>D9*0.04</f>
        <v>880.32</v>
      </c>
      <c r="F9" s="21">
        <v>7880</v>
      </c>
      <c r="G9" s="24">
        <f>F9*0.04</f>
        <v>315.2</v>
      </c>
      <c r="H9" s="27">
        <f t="shared" si="0"/>
        <v>565.12000000000012</v>
      </c>
    </row>
    <row r="10" spans="2:8" x14ac:dyDescent="0.25">
      <c r="B10" s="22"/>
      <c r="C10" s="21" t="s">
        <v>8</v>
      </c>
      <c r="D10" s="18">
        <v>3780</v>
      </c>
      <c r="E10" s="24">
        <f>D10*0.07</f>
        <v>264.60000000000002</v>
      </c>
      <c r="F10" s="21">
        <v>1300</v>
      </c>
      <c r="G10" s="24">
        <f>F10*0.07</f>
        <v>91.000000000000014</v>
      </c>
      <c r="H10" s="27">
        <f t="shared" si="0"/>
        <v>173.60000000000002</v>
      </c>
    </row>
    <row r="11" spans="2:8" x14ac:dyDescent="0.25">
      <c r="B11" s="23" t="s">
        <v>30</v>
      </c>
      <c r="C11" s="21" t="s">
        <v>9</v>
      </c>
      <c r="D11" s="18">
        <v>22560</v>
      </c>
      <c r="E11" s="24">
        <f>D11*0.52</f>
        <v>11731.2</v>
      </c>
      <c r="F11" s="21">
        <v>3600</v>
      </c>
      <c r="G11" s="24">
        <f>F11*0.52</f>
        <v>1872</v>
      </c>
      <c r="H11" s="27">
        <f t="shared" si="0"/>
        <v>9859.2000000000007</v>
      </c>
    </row>
  </sheetData>
  <mergeCells count="4">
    <mergeCell ref="B3:B4"/>
    <mergeCell ref="B5:B6"/>
    <mergeCell ref="B7:B8"/>
    <mergeCell ref="B9:B10"/>
  </mergeCells>
  <pageMargins left="0.7" right="0.7" top="0.75" bottom="0.75" header="0.3" footer="0.3"/>
  <ignoredErrors>
    <ignoredError sqref="E4 G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Sheet</vt:lpstr>
      <vt:lpstr>Hoja1</vt:lpstr>
      <vt:lpstr>Lumber1</vt:lpstr>
      <vt:lpstr>Lumber2</vt:lpstr>
      <vt:lpstr>Paint1</vt:lpstr>
      <vt:lpstr>Screws1</vt:lpstr>
      <vt:lpstr>Brackets1</vt:lpstr>
      <vt:lpstr>Resumen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Alfonso Melgar</cp:lastModifiedBy>
  <dcterms:created xsi:type="dcterms:W3CDTF">2021-04-27T04:21:19Z</dcterms:created>
  <dcterms:modified xsi:type="dcterms:W3CDTF">2021-04-29T05:20:12Z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XVersion">
    <vt:lpwstr>20.1.6.0</vt:lpwstr>
  </property>
</Properties>
</file>