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richi\Desktop\1S2021\Lab Modela 2\MYS2_Proyecto_G8\Fase 3\Resultados\"/>
    </mc:Choice>
  </mc:AlternateContent>
  <xr:revisionPtr revIDLastSave="0" documentId="13_ncr:1_{D2D5FA17-FDB6-46A4-AE63-2293E0908E0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heet" sheetId="1" r:id="rId1"/>
    <sheet name="Hoja1" sheetId="2" r:id="rId2"/>
    <sheet name="Hoja2" sheetId="3" r:id="rId3"/>
  </sheets>
  <definedNames>
    <definedName name="_xlnm._FilterDatabase" localSheetId="0" hidden="1">Sheet!$A$1:$C$18</definedName>
    <definedName name="_xlchart.v1.0" hidden="1">Hoja2!$B$2:$B$8</definedName>
    <definedName name="_xlchart.v1.1" hidden="1">Hoja2!$C$2:$C$8</definedName>
    <definedName name="_xlchart.v1.2" hidden="1">Hoja2!$D$2:$D$8</definedName>
    <definedName name="_xlchart.v1.3" hidden="1">Hoja2!$E$2:$E$8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3" i="3"/>
  <c r="M5" i="2"/>
  <c r="M6" i="2"/>
  <c r="M9" i="2"/>
  <c r="M10" i="2"/>
  <c r="L5" i="2"/>
  <c r="L9" i="2"/>
  <c r="R3" i="2"/>
  <c r="P9" i="2"/>
  <c r="P2" i="2"/>
  <c r="N2" i="2"/>
  <c r="E11" i="2"/>
  <c r="N3" i="2"/>
  <c r="N4" i="2"/>
  <c r="N5" i="2"/>
  <c r="N6" i="2"/>
  <c r="N7" i="2"/>
  <c r="N8" i="2"/>
  <c r="N9" i="2"/>
  <c r="N10" i="2"/>
  <c r="N11" i="2"/>
  <c r="N12" i="2"/>
  <c r="D3" i="2"/>
  <c r="M3" i="2" s="1"/>
  <c r="D4" i="2"/>
  <c r="R4" i="2" s="1"/>
  <c r="D5" i="2"/>
  <c r="D6" i="2"/>
  <c r="L6" i="2" s="1"/>
  <c r="D7" i="2"/>
  <c r="R7" i="2" s="1"/>
  <c r="D8" i="2"/>
  <c r="L8" i="2" s="1"/>
  <c r="D9" i="2"/>
  <c r="R9" i="2" s="1"/>
  <c r="D10" i="2"/>
  <c r="L10" i="2" s="1"/>
  <c r="D11" i="2"/>
  <c r="M11" i="2" s="1"/>
  <c r="D12" i="2"/>
  <c r="M12" i="2" s="1"/>
  <c r="D2" i="2"/>
  <c r="M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L12" i="2" l="1"/>
  <c r="L4" i="2"/>
  <c r="P3" i="2"/>
  <c r="T3" i="2" s="1"/>
  <c r="L11" i="2"/>
  <c r="L7" i="2"/>
  <c r="M8" i="2"/>
  <c r="M4" i="2"/>
  <c r="M7" i="2"/>
  <c r="T9" i="2"/>
  <c r="E2" i="2"/>
  <c r="R2" i="2"/>
  <c r="T2" i="2" s="1"/>
  <c r="P10" i="2"/>
  <c r="P8" i="2"/>
  <c r="P6" i="2"/>
  <c r="R10" i="2"/>
  <c r="R8" i="2"/>
  <c r="T8" i="2" s="1"/>
  <c r="R6" i="2"/>
  <c r="E7" i="2"/>
  <c r="L2" i="2"/>
  <c r="P12" i="2"/>
  <c r="P5" i="2"/>
  <c r="R12" i="2"/>
  <c r="R5" i="2"/>
  <c r="E4" i="2"/>
  <c r="P11" i="2"/>
  <c r="P7" i="2"/>
  <c r="P4" i="2"/>
  <c r="R11" i="2"/>
  <c r="E9" i="2"/>
  <c r="E3" i="2"/>
  <c r="E10" i="2"/>
  <c r="E8" i="2"/>
  <c r="E6" i="2"/>
  <c r="E12" i="2"/>
  <c r="E5" i="2"/>
  <c r="L3" i="2"/>
  <c r="T12" i="2" l="1"/>
  <c r="T11" i="2"/>
  <c r="T6" i="2"/>
  <c r="T10" i="2"/>
  <c r="T5" i="2"/>
  <c r="T4" i="2"/>
  <c r="T7" i="2"/>
</calcChain>
</file>

<file path=xl/sharedStrings.xml><?xml version="1.0" encoding="utf-8"?>
<sst xmlns="http://schemas.openxmlformats.org/spreadsheetml/2006/main" count="53" uniqueCount="23">
  <si>
    <t>Tipo</t>
  </si>
  <si>
    <t>Min</t>
  </si>
  <si>
    <t>Max</t>
  </si>
  <si>
    <t>MAT001</t>
  </si>
  <si>
    <t>MAT002</t>
  </si>
  <si>
    <t>MAT003</t>
  </si>
  <si>
    <t>MAT004</t>
  </si>
  <si>
    <t>MAT005</t>
  </si>
  <si>
    <t>MAT006</t>
  </si>
  <si>
    <t>MAT007</t>
  </si>
  <si>
    <t>LTF</t>
  </si>
  <si>
    <t>MOCxADU</t>
  </si>
  <si>
    <t>MOC</t>
  </si>
  <si>
    <t>LT*ADU</t>
  </si>
  <si>
    <t>MOQ</t>
  </si>
  <si>
    <t>LT</t>
  </si>
  <si>
    <t>ADU</t>
  </si>
  <si>
    <t>GreenZone1</t>
  </si>
  <si>
    <t>Primer Dia</t>
  </si>
  <si>
    <t>LT*ADU*LTF</t>
  </si>
  <si>
    <t>VF</t>
  </si>
  <si>
    <t>LT*ADU*LTF*(1+VF)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</si>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</sst>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vertical="center"/>
    </xf>
    <xf numFmtId="4" fontId="0" fillId="0" borderId="1" xfId="0" applyNumberFormat="1" applyFont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4" fontId="0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Hoja1!$R$2</c:f>
              <c:numCache>
                <c:formatCode>General</c:formatCode>
                <c:ptCount val="1"/>
                <c:pt idx="0">
                  <c:v>646.36000000000013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BE0-8A94-8C9A8C8B1994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Hoja1!$P$2</c:f>
              <c:numCache>
                <c:formatCode>General</c:formatCode>
                <c:ptCount val="1"/>
                <c:pt idx="0">
                  <c:v>734.5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4-4BE0-8A94-8C9A8C8B1994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Hoja1!$M$2</c:f>
              <c:numCache>
                <c:formatCode>General</c:formatCode>
                <c:ptCount val="1"/>
                <c:pt idx="0">
                  <c:v>587.6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4-4BE0-8A94-8C9A8C8B19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400879"/>
        <c:axId val="214406287"/>
      </c:barChart>
      <c:catAx>
        <c:axId val="21440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4406287"/>
        <c:crosses val="autoZero"/>
        <c:auto val="1"/>
        <c:lblAlgn val="ctr"/>
        <c:lblOffset val="100"/>
        <c:noMultiLvlLbl val="0"/>
      </c:catAx>
      <c:valAx>
        <c:axId val="2144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440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Hoja1!$R$1</c:f>
              <c:strCache>
                <c:ptCount val="1"/>
                <c:pt idx="0">
                  <c:v>LT*ADU*LTF*(1+VF)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Hoja1!$R$2:$R$12</c:f>
              <c:numCache>
                <c:formatCode>General</c:formatCode>
                <c:ptCount val="11"/>
                <c:pt idx="0">
                  <c:v>646.36000000000013</c:v>
                </c:pt>
                <c:pt idx="1">
                  <c:v>234.92699999999999</c:v>
                </c:pt>
                <c:pt idx="2">
                  <c:v>519.57400000000007</c:v>
                </c:pt>
                <c:pt idx="3">
                  <c:v>244.08000000000004</c:v>
                </c:pt>
                <c:pt idx="4">
                  <c:v>18.757999999999964</c:v>
                </c:pt>
                <c:pt idx="5">
                  <c:v>31.63999999999993</c:v>
                </c:pt>
                <c:pt idx="6">
                  <c:v>7338.6720000000014</c:v>
                </c:pt>
                <c:pt idx="7">
                  <c:v>5847.072000000001</c:v>
                </c:pt>
                <c:pt idx="8">
                  <c:v>1461.768</c:v>
                </c:pt>
                <c:pt idx="9">
                  <c:v>13831.2</c:v>
                </c:pt>
                <c:pt idx="10">
                  <c:v>2436.2800000000002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8-43B1-BF40-011264AE21D1}"/>
            </c:ext>
          </c:extLst>
        </c:ser>
        <c:ser>
          <c:idx val="1"/>
          <c:order val="1"/>
          <c:tx>
            <c:strRef>
              <c:f>Hoja1!$P$1</c:f>
              <c:strCache>
                <c:ptCount val="1"/>
                <c:pt idx="0">
                  <c:v>LT*ADU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Hoja1!$P$2:$P$12</c:f>
              <c:numCache>
                <c:formatCode>General</c:formatCode>
                <c:ptCount val="11"/>
                <c:pt idx="0">
                  <c:v>734.5</c:v>
                </c:pt>
                <c:pt idx="1">
                  <c:v>310.75</c:v>
                </c:pt>
                <c:pt idx="2">
                  <c:v>497.20000000000005</c:v>
                </c:pt>
                <c:pt idx="3">
                  <c:v>135.60000000000002</c:v>
                </c:pt>
                <c:pt idx="4">
                  <c:v>9.3789999999999818</c:v>
                </c:pt>
                <c:pt idx="5">
                  <c:v>6.3279999999999861</c:v>
                </c:pt>
                <c:pt idx="6">
                  <c:v>8136.0000000000009</c:v>
                </c:pt>
                <c:pt idx="7">
                  <c:v>4429.6000000000004</c:v>
                </c:pt>
                <c:pt idx="8">
                  <c:v>1107.4000000000001</c:v>
                </c:pt>
                <c:pt idx="9">
                  <c:v>2034.0000000000002</c:v>
                </c:pt>
                <c:pt idx="10">
                  <c:v>1107.4000000000001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8-43B1-BF40-011264AE21D1}"/>
            </c:ext>
          </c:extLst>
        </c:ser>
        <c:ser>
          <c:idx val="0"/>
          <c:order val="2"/>
          <c:tx>
            <c:strRef>
              <c:f>Hoja1!$M$1</c:f>
              <c:strCache>
                <c:ptCount val="1"/>
                <c:pt idx="0">
                  <c:v>LT*ADU*LTF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Hoja1!$M$2:$M$12</c:f>
              <c:numCache>
                <c:formatCode>General</c:formatCode>
                <c:ptCount val="11"/>
                <c:pt idx="0">
                  <c:v>587.6</c:v>
                </c:pt>
                <c:pt idx="1">
                  <c:v>217.52499999999998</c:v>
                </c:pt>
                <c:pt idx="2">
                  <c:v>472.34000000000003</c:v>
                </c:pt>
                <c:pt idx="3">
                  <c:v>162.72000000000003</c:v>
                </c:pt>
                <c:pt idx="4">
                  <c:v>9.3789999999999818</c:v>
                </c:pt>
                <c:pt idx="5">
                  <c:v>15.819999999999965</c:v>
                </c:pt>
                <c:pt idx="6">
                  <c:v>6671.52</c:v>
                </c:pt>
                <c:pt idx="7">
                  <c:v>5315.52</c:v>
                </c:pt>
                <c:pt idx="8">
                  <c:v>1218.1400000000001</c:v>
                </c:pt>
                <c:pt idx="9">
                  <c:v>6915.6</c:v>
                </c:pt>
                <c:pt idx="10">
                  <c:v>2214.8000000000002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8-43B1-BF40-011264AE21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4434159"/>
        <c:axId val="214422511"/>
      </c:barChart>
      <c:catAx>
        <c:axId val="21443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4422511"/>
        <c:crosses val="autoZero"/>
        <c:auto val="1"/>
        <c:lblAlgn val="ctr"/>
        <c:lblOffset val="100"/>
        <c:noMultiLvlLbl val="0"/>
      </c:catAx>
      <c:valAx>
        <c:axId val="214422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43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MAT001 en Lumber1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Hoja2!$C$2:$C$8</c:f>
              <c:numCache>
                <c:formatCode>General</c:formatCode>
                <c:ptCount val="7"/>
                <c:pt idx="0">
                  <c:v>587.6</c:v>
                </c:pt>
                <c:pt idx="1">
                  <c:v>610.5</c:v>
                </c:pt>
                <c:pt idx="2">
                  <c:v>559.6</c:v>
                </c:pt>
                <c:pt idx="3">
                  <c:v>530.4</c:v>
                </c:pt>
                <c:pt idx="4">
                  <c:v>513.6</c:v>
                </c:pt>
                <c:pt idx="5">
                  <c:v>595.1</c:v>
                </c:pt>
                <c:pt idx="6">
                  <c:v>598.20000000000005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B-405A-899D-43A3E025752C}"/>
            </c:ext>
          </c:extLst>
        </c:ser>
        <c:ser>
          <c:idx val="1"/>
          <c:order val="1"/>
          <c:tx>
            <c:v>YellowZone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Hoja2!$D$2:$D$8</c:f>
              <c:numCache>
                <c:formatCode>General</c:formatCode>
                <c:ptCount val="7"/>
                <c:pt idx="0">
                  <c:v>734.5</c:v>
                </c:pt>
                <c:pt idx="1">
                  <c:v>732.6</c:v>
                </c:pt>
                <c:pt idx="2">
                  <c:v>725.8</c:v>
                </c:pt>
                <c:pt idx="3">
                  <c:v>710.6</c:v>
                </c:pt>
                <c:pt idx="4">
                  <c:v>705.6</c:v>
                </c:pt>
                <c:pt idx="5">
                  <c:v>715.2</c:v>
                </c:pt>
                <c:pt idx="6">
                  <c:v>721.5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B-405A-899D-43A3E025752C}"/>
            </c:ext>
          </c:extLst>
        </c:ser>
        <c:ser>
          <c:idx val="2"/>
          <c:order val="2"/>
          <c:tx>
            <c:v>GreenZone</c:v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Hoja2!$E$2:$E$8</c:f>
              <c:numCache>
                <c:formatCode>General</c:formatCode>
                <c:ptCount val="7"/>
                <c:pt idx="0">
                  <c:v>646.36000000000013</c:v>
                </c:pt>
                <c:pt idx="1">
                  <c:v>630</c:v>
                </c:pt>
                <c:pt idx="2">
                  <c:v>635</c:v>
                </c:pt>
                <c:pt idx="3">
                  <c:v>630</c:v>
                </c:pt>
                <c:pt idx="4">
                  <c:v>632.4</c:v>
                </c:pt>
                <c:pt idx="5">
                  <c:v>605.70000000000005</c:v>
                </c:pt>
                <c:pt idx="6">
                  <c:v>620.4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B-405A-899D-43A3E025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Hoja2!$B$2:$B$8</c:f>
              <c:numCache>
                <c:formatCode>General</c:formatCode>
                <c:ptCount val="7"/>
                <c:pt idx="0">
                  <c:v>1844</c:v>
                </c:pt>
                <c:pt idx="1">
                  <c:v>1767</c:v>
                </c:pt>
                <c:pt idx="2">
                  <c:v>1656</c:v>
                </c:pt>
                <c:pt idx="3">
                  <c:v>1654</c:v>
                </c:pt>
                <c:pt idx="4">
                  <c:v>1599</c:v>
                </c:pt>
                <c:pt idx="5">
                  <c:v>1650</c:v>
                </c:pt>
                <c:pt idx="6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6B-405A-899D-43A3E025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16</xdr:row>
      <xdr:rowOff>23812</xdr:rowOff>
    </xdr:from>
    <xdr:to>
      <xdr:col>16</xdr:col>
      <xdr:colOff>866775</xdr:colOff>
      <xdr:row>30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3D05B1-CD44-4D5A-BEC0-B789C52E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12</xdr:row>
      <xdr:rowOff>90486</xdr:rowOff>
    </xdr:from>
    <xdr:to>
      <xdr:col>18</xdr:col>
      <xdr:colOff>190500</xdr:colOff>
      <xdr:row>50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E64809-EC16-4AD6-AA45-C75CCF75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100012</xdr:rowOff>
    </xdr:from>
    <xdr:to>
      <xdr:col>13</xdr:col>
      <xdr:colOff>342900</xdr:colOff>
      <xdr:row>17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ADE30C-E18E-40E6-B7A5-F288A5BD1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workbookViewId="0">
      <pane ySplit="1" topLeftCell="A2" activePane="bottomLeft" state="frozen"/>
      <selection pane="bottomLeft" activeCell="E2" sqref="E2:G2"/>
    </sheetView>
  </sheetViews>
  <sheetFormatPr baseColWidth="10" defaultRowHeight="15" x14ac:dyDescent="0.25"/>
  <cols>
    <col min="1" max="1" width="14.42578125" style="1" customWidth="1"/>
    <col min="2" max="2" width="11.5703125" style="2" customWidth="1"/>
    <col min="3" max="3" width="13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s="1" t="s">
        <v>3</v>
      </c>
      <c r="B2" s="2">
        <v>1645</v>
      </c>
      <c r="C2" s="2">
        <v>1974</v>
      </c>
      <c r="D2">
        <v>1844</v>
      </c>
      <c r="E2">
        <v>1767</v>
      </c>
      <c r="F2">
        <v>1656</v>
      </c>
      <c r="G2">
        <v>1654</v>
      </c>
      <c r="H2">
        <f>AVERAGE(D2:G2)</f>
        <v>1730.25</v>
      </c>
    </row>
    <row r="3" spans="1:8" x14ac:dyDescent="0.25">
      <c r="A3" s="1" t="s">
        <v>3</v>
      </c>
      <c r="B3" s="2">
        <v>610</v>
      </c>
      <c r="C3" s="2">
        <v>732</v>
      </c>
      <c r="D3">
        <v>677</v>
      </c>
      <c r="E3">
        <v>662</v>
      </c>
      <c r="F3">
        <v>623</v>
      </c>
      <c r="G3">
        <v>625</v>
      </c>
      <c r="H3">
        <f t="shared" ref="H3:H18" si="0">AVERAGE(D3:G3)</f>
        <v>646.75</v>
      </c>
    </row>
    <row r="4" spans="1:8" x14ac:dyDescent="0.25">
      <c r="A4" s="1" t="s">
        <v>4</v>
      </c>
      <c r="B4" s="2">
        <v>1154</v>
      </c>
      <c r="C4" s="2">
        <v>1443</v>
      </c>
      <c r="D4">
        <v>1355</v>
      </c>
      <c r="E4">
        <v>1278</v>
      </c>
      <c r="F4">
        <v>1179</v>
      </c>
      <c r="G4">
        <v>1147</v>
      </c>
      <c r="H4">
        <f t="shared" si="0"/>
        <v>1239.75</v>
      </c>
    </row>
    <row r="5" spans="1:8" x14ac:dyDescent="0.25">
      <c r="A5" s="1" t="s">
        <v>4</v>
      </c>
      <c r="B5" s="2">
        <v>428</v>
      </c>
      <c r="C5" s="2">
        <v>535</v>
      </c>
      <c r="D5">
        <v>511</v>
      </c>
      <c r="E5">
        <v>473</v>
      </c>
      <c r="F5">
        <v>432</v>
      </c>
      <c r="G5">
        <v>439</v>
      </c>
      <c r="H5">
        <f t="shared" si="0"/>
        <v>463.75</v>
      </c>
    </row>
    <row r="6" spans="1:8" x14ac:dyDescent="0.25">
      <c r="A6" s="1" t="s">
        <v>5</v>
      </c>
      <c r="B6" s="2">
        <v>10.199999999999999</v>
      </c>
      <c r="C6" s="2">
        <v>61</v>
      </c>
      <c r="D6">
        <v>59.34</v>
      </c>
      <c r="E6">
        <v>56.86</v>
      </c>
      <c r="F6">
        <v>56.02</v>
      </c>
      <c r="G6">
        <v>55.68</v>
      </c>
      <c r="H6">
        <f t="shared" si="0"/>
        <v>56.975000000000001</v>
      </c>
    </row>
    <row r="7" spans="1:8" x14ac:dyDescent="0.25">
      <c r="A7" s="1" t="s">
        <v>5</v>
      </c>
      <c r="B7" s="2">
        <v>4.4000000000000004</v>
      </c>
      <c r="C7" s="2">
        <v>48</v>
      </c>
      <c r="D7">
        <v>48</v>
      </c>
      <c r="E7">
        <v>48</v>
      </c>
      <c r="F7">
        <v>48</v>
      </c>
      <c r="G7">
        <v>48</v>
      </c>
      <c r="H7">
        <f t="shared" si="0"/>
        <v>48</v>
      </c>
    </row>
    <row r="8" spans="1:8" x14ac:dyDescent="0.25">
      <c r="A8" s="1" t="s">
        <v>6</v>
      </c>
      <c r="B8" s="2">
        <v>8.9</v>
      </c>
      <c r="C8" s="2">
        <v>53</v>
      </c>
      <c r="D8">
        <v>51.88</v>
      </c>
      <c r="E8">
        <v>49.86</v>
      </c>
      <c r="F8">
        <v>48.46</v>
      </c>
      <c r="G8">
        <v>48.02</v>
      </c>
      <c r="H8">
        <f t="shared" si="0"/>
        <v>49.555000000000007</v>
      </c>
    </row>
    <row r="9" spans="1:8" x14ac:dyDescent="0.25">
      <c r="A9" s="1" t="s">
        <v>6</v>
      </c>
      <c r="B9" s="2">
        <v>3.8</v>
      </c>
      <c r="C9" s="2">
        <v>42</v>
      </c>
      <c r="D9">
        <v>42</v>
      </c>
      <c r="E9">
        <v>42</v>
      </c>
      <c r="F9">
        <v>42</v>
      </c>
      <c r="G9">
        <v>42</v>
      </c>
      <c r="H9">
        <f t="shared" si="0"/>
        <v>42</v>
      </c>
    </row>
    <row r="10" spans="1:8" x14ac:dyDescent="0.25">
      <c r="A10" s="1" t="s">
        <v>7</v>
      </c>
      <c r="B10" s="2">
        <v>12576</v>
      </c>
      <c r="C10" s="2">
        <v>22008</v>
      </c>
      <c r="D10">
        <v>20568</v>
      </c>
      <c r="E10">
        <v>19581</v>
      </c>
      <c r="F10">
        <v>18682</v>
      </c>
      <c r="G10">
        <v>18362</v>
      </c>
      <c r="H10">
        <f t="shared" si="0"/>
        <v>19298.25</v>
      </c>
    </row>
    <row r="11" spans="1:8" x14ac:dyDescent="0.25">
      <c r="A11" s="1" t="s">
        <v>7</v>
      </c>
      <c r="B11" s="2">
        <v>8896</v>
      </c>
      <c r="C11" s="2">
        <v>15568</v>
      </c>
      <c r="D11">
        <v>14784</v>
      </c>
      <c r="E11">
        <v>14289</v>
      </c>
      <c r="F11">
        <v>13656</v>
      </c>
      <c r="G11">
        <v>13724</v>
      </c>
      <c r="H11">
        <f t="shared" si="0"/>
        <v>14113.25</v>
      </c>
    </row>
    <row r="12" spans="1:8" x14ac:dyDescent="0.25">
      <c r="A12" s="1" t="s">
        <v>7</v>
      </c>
      <c r="B12" s="2">
        <v>26176</v>
      </c>
      <c r="C12" s="2">
        <v>45808</v>
      </c>
      <c r="D12">
        <v>45808</v>
      </c>
      <c r="E12">
        <v>45808</v>
      </c>
      <c r="F12">
        <v>45808</v>
      </c>
      <c r="G12">
        <v>45808</v>
      </c>
      <c r="H12">
        <f t="shared" si="0"/>
        <v>45808</v>
      </c>
    </row>
    <row r="13" spans="1:8" x14ac:dyDescent="0.25">
      <c r="A13" s="1" t="s">
        <v>8</v>
      </c>
      <c r="B13" s="2">
        <v>1112</v>
      </c>
      <c r="C13" s="2">
        <v>3892</v>
      </c>
      <c r="D13">
        <v>3892</v>
      </c>
      <c r="E13">
        <v>3892</v>
      </c>
      <c r="F13">
        <v>3892</v>
      </c>
      <c r="G13">
        <v>3892</v>
      </c>
      <c r="H13">
        <f t="shared" si="0"/>
        <v>3892</v>
      </c>
    </row>
    <row r="14" spans="1:8" x14ac:dyDescent="0.25">
      <c r="A14" s="1" t="s">
        <v>8</v>
      </c>
      <c r="B14" s="2">
        <v>1080</v>
      </c>
      <c r="C14" s="2">
        <v>3780</v>
      </c>
      <c r="D14">
        <v>3584</v>
      </c>
      <c r="E14">
        <v>3462</v>
      </c>
      <c r="F14">
        <v>3305</v>
      </c>
      <c r="G14">
        <v>3324</v>
      </c>
      <c r="H14">
        <f t="shared" si="0"/>
        <v>3418.75</v>
      </c>
    </row>
    <row r="15" spans="1:8" x14ac:dyDescent="0.25">
      <c r="A15" s="1" t="s">
        <v>8</v>
      </c>
      <c r="B15" s="2">
        <v>6544</v>
      </c>
      <c r="C15" s="2">
        <v>22904</v>
      </c>
      <c r="D15">
        <v>22904</v>
      </c>
      <c r="E15">
        <v>22904</v>
      </c>
      <c r="F15">
        <v>22904</v>
      </c>
      <c r="G15">
        <v>22904</v>
      </c>
      <c r="H15">
        <f t="shared" si="0"/>
        <v>22904</v>
      </c>
    </row>
    <row r="16" spans="1:8" x14ac:dyDescent="0.25">
      <c r="A16" s="1" t="s">
        <v>9</v>
      </c>
      <c r="B16" s="2">
        <v>11280</v>
      </c>
      <c r="C16" s="2">
        <v>22560</v>
      </c>
      <c r="D16">
        <v>22200</v>
      </c>
      <c r="E16">
        <v>21944</v>
      </c>
      <c r="F16">
        <v>21714</v>
      </c>
      <c r="G16">
        <v>21628</v>
      </c>
      <c r="H16">
        <f t="shared" si="0"/>
        <v>21871.5</v>
      </c>
    </row>
    <row r="17" spans="1:8" x14ac:dyDescent="0.25">
      <c r="A17" s="1" t="s">
        <v>9</v>
      </c>
      <c r="B17" s="2">
        <v>2780</v>
      </c>
      <c r="C17" s="2">
        <v>5560</v>
      </c>
      <c r="D17">
        <v>5364</v>
      </c>
      <c r="E17">
        <v>5235</v>
      </c>
      <c r="F17">
        <v>5074</v>
      </c>
      <c r="G17">
        <v>5087</v>
      </c>
      <c r="H17">
        <f t="shared" si="0"/>
        <v>5190</v>
      </c>
    </row>
    <row r="18" spans="1:8" x14ac:dyDescent="0.25">
      <c r="A18" s="1" t="s">
        <v>9</v>
      </c>
      <c r="B18" s="2">
        <v>8180</v>
      </c>
      <c r="C18" s="2">
        <v>16360</v>
      </c>
      <c r="D18">
        <v>16360</v>
      </c>
      <c r="E18">
        <v>16360</v>
      </c>
      <c r="F18">
        <v>16360</v>
      </c>
      <c r="G18">
        <v>16360</v>
      </c>
      <c r="H18">
        <f t="shared" si="0"/>
        <v>16360</v>
      </c>
    </row>
  </sheetData>
  <autoFilter ref="A1:C18" xr:uid="{00000000-0009-0000-0000-000000000000}"/>
  <pageMargins left="0.7" right="0.7" top="0.75" bottom="0.75" header="0.3" footer="0.3"/>
  <pageSetup fitToWidth="0" fitToHeight="0"/>
  <ignoredErrors>
    <ignoredError sqref="A1:C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8A58-055C-469A-B44D-CF46BE1CCEDE}">
  <dimension ref="A1:T12"/>
  <sheetViews>
    <sheetView workbookViewId="0">
      <selection activeCell="C3" sqref="C3"/>
    </sheetView>
  </sheetViews>
  <sheetFormatPr baseColWidth="10" defaultRowHeight="15" x14ac:dyDescent="0.25"/>
  <cols>
    <col min="1" max="1" width="11.85546875" customWidth="1"/>
    <col min="17" max="17" width="18.42578125" bestFit="1" customWidth="1"/>
  </cols>
  <sheetData>
    <row r="1" spans="1:20" x14ac:dyDescent="0.25">
      <c r="A1" s="1" t="s">
        <v>0</v>
      </c>
      <c r="B1" t="s">
        <v>17</v>
      </c>
      <c r="C1" t="s">
        <v>18</v>
      </c>
      <c r="D1" t="s">
        <v>16</v>
      </c>
      <c r="F1" t="s">
        <v>15</v>
      </c>
      <c r="G1" t="s">
        <v>12</v>
      </c>
      <c r="H1" t="s">
        <v>14</v>
      </c>
      <c r="I1" t="s">
        <v>10</v>
      </c>
      <c r="J1" t="s">
        <v>20</v>
      </c>
      <c r="L1" t="s">
        <v>11</v>
      </c>
      <c r="M1" t="s">
        <v>19</v>
      </c>
      <c r="N1" t="s">
        <v>14</v>
      </c>
      <c r="P1" t="s">
        <v>13</v>
      </c>
      <c r="R1" t="s">
        <v>21</v>
      </c>
      <c r="T1" t="s">
        <v>22</v>
      </c>
    </row>
    <row r="2" spans="1:20" x14ac:dyDescent="0.25">
      <c r="A2" s="1" t="s">
        <v>3</v>
      </c>
      <c r="B2" s="2">
        <v>1974</v>
      </c>
      <c r="C2">
        <v>1844</v>
      </c>
      <c r="D2" s="2">
        <f>B2-C2</f>
        <v>130</v>
      </c>
      <c r="E2" s="3">
        <f>D2/(7*60*60)</f>
        <v>5.1587301587301586E-3</v>
      </c>
      <c r="F2">
        <v>5.65</v>
      </c>
      <c r="G2">
        <v>1</v>
      </c>
      <c r="H2">
        <v>100</v>
      </c>
      <c r="I2">
        <v>0.8</v>
      </c>
      <c r="J2">
        <v>0.1</v>
      </c>
      <c r="L2">
        <f>D2*G2</f>
        <v>130</v>
      </c>
      <c r="M2">
        <f>D2*F2*I2</f>
        <v>587.6</v>
      </c>
      <c r="N2">
        <f>H2</f>
        <v>100</v>
      </c>
      <c r="P2">
        <f>F2*D2</f>
        <v>734.5</v>
      </c>
      <c r="R2">
        <f>F2*D2*I2*(1+J2)</f>
        <v>646.36000000000013</v>
      </c>
      <c r="T2">
        <f>M2+P2+R2</f>
        <v>1968.46</v>
      </c>
    </row>
    <row r="3" spans="1:20" x14ac:dyDescent="0.25">
      <c r="A3" s="1" t="s">
        <v>3</v>
      </c>
      <c r="B3" s="2">
        <v>732</v>
      </c>
      <c r="C3">
        <v>677</v>
      </c>
      <c r="D3" s="2">
        <f t="shared" ref="D3:D12" si="0">B3-C3</f>
        <v>55</v>
      </c>
      <c r="E3" s="3">
        <f t="shared" ref="E3:E12" si="1">D3/(7*60*60)</f>
        <v>2.1825396825396826E-3</v>
      </c>
      <c r="F3">
        <v>5.65</v>
      </c>
      <c r="G3">
        <v>1</v>
      </c>
      <c r="H3">
        <v>100</v>
      </c>
      <c r="I3">
        <v>0.7</v>
      </c>
      <c r="J3">
        <v>0.08</v>
      </c>
      <c r="L3">
        <f t="shared" ref="L3:L12" si="2">D3*G3</f>
        <v>55</v>
      </c>
      <c r="M3">
        <f t="shared" ref="M3:M12" si="3">D3*F3*I3</f>
        <v>217.52499999999998</v>
      </c>
      <c r="N3">
        <f t="shared" ref="N3:N12" si="4">H3</f>
        <v>100</v>
      </c>
      <c r="P3">
        <f t="shared" ref="P3:P12" si="5">F3*D3</f>
        <v>310.75</v>
      </c>
      <c r="R3">
        <f t="shared" ref="R3:R12" si="6">F3*D3*I3*(1+J3)</f>
        <v>234.92699999999999</v>
      </c>
      <c r="T3">
        <f t="shared" ref="T3:T12" si="7">M3+P3+R3</f>
        <v>763.202</v>
      </c>
    </row>
    <row r="4" spans="1:20" x14ac:dyDescent="0.25">
      <c r="A4" s="1" t="s">
        <v>4</v>
      </c>
      <c r="B4" s="2">
        <v>1443</v>
      </c>
      <c r="C4">
        <v>1355</v>
      </c>
      <c r="D4" s="2">
        <f t="shared" si="0"/>
        <v>88</v>
      </c>
      <c r="E4" s="3">
        <f t="shared" si="1"/>
        <v>3.4920634920634921E-3</v>
      </c>
      <c r="F4">
        <v>5.65</v>
      </c>
      <c r="G4">
        <v>1</v>
      </c>
      <c r="H4">
        <v>150</v>
      </c>
      <c r="I4">
        <v>0.95</v>
      </c>
      <c r="J4">
        <v>0.1</v>
      </c>
      <c r="L4">
        <f t="shared" si="2"/>
        <v>88</v>
      </c>
      <c r="M4">
        <f t="shared" si="3"/>
        <v>472.34000000000003</v>
      </c>
      <c r="N4">
        <f t="shared" si="4"/>
        <v>150</v>
      </c>
      <c r="P4">
        <f t="shared" si="5"/>
        <v>497.20000000000005</v>
      </c>
      <c r="R4">
        <f t="shared" si="6"/>
        <v>519.57400000000007</v>
      </c>
      <c r="T4">
        <f t="shared" si="7"/>
        <v>1489.114</v>
      </c>
    </row>
    <row r="5" spans="1:20" x14ac:dyDescent="0.25">
      <c r="A5" s="1" t="s">
        <v>4</v>
      </c>
      <c r="B5" s="2">
        <v>535</v>
      </c>
      <c r="C5">
        <v>511</v>
      </c>
      <c r="D5" s="2">
        <f t="shared" si="0"/>
        <v>24</v>
      </c>
      <c r="E5" s="3">
        <f t="shared" si="1"/>
        <v>9.5238095238095238E-4</v>
      </c>
      <c r="F5">
        <v>5.65</v>
      </c>
      <c r="G5" s="4">
        <v>1</v>
      </c>
      <c r="H5">
        <v>150</v>
      </c>
      <c r="I5" s="4">
        <v>1.2</v>
      </c>
      <c r="J5">
        <v>0.5</v>
      </c>
      <c r="L5">
        <f t="shared" si="2"/>
        <v>24</v>
      </c>
      <c r="M5">
        <f t="shared" si="3"/>
        <v>162.72000000000003</v>
      </c>
      <c r="N5">
        <f t="shared" si="4"/>
        <v>150</v>
      </c>
      <c r="P5">
        <f t="shared" si="5"/>
        <v>135.60000000000002</v>
      </c>
      <c r="R5">
        <f t="shared" si="6"/>
        <v>244.08000000000004</v>
      </c>
      <c r="T5">
        <f t="shared" si="7"/>
        <v>542.40000000000009</v>
      </c>
    </row>
    <row r="6" spans="1:20" x14ac:dyDescent="0.25">
      <c r="A6" s="1" t="s">
        <v>5</v>
      </c>
      <c r="B6" s="2">
        <v>61</v>
      </c>
      <c r="C6">
        <v>59.34</v>
      </c>
      <c r="D6" s="2">
        <f t="shared" si="0"/>
        <v>1.6599999999999966</v>
      </c>
      <c r="E6" s="3">
        <f t="shared" si="1"/>
        <v>6.5873015873015736E-5</v>
      </c>
      <c r="F6">
        <v>5.65</v>
      </c>
      <c r="G6" s="4">
        <v>1</v>
      </c>
      <c r="H6">
        <v>50</v>
      </c>
      <c r="I6" s="4">
        <v>1</v>
      </c>
      <c r="J6">
        <v>1</v>
      </c>
      <c r="L6">
        <f t="shared" si="2"/>
        <v>1.6599999999999966</v>
      </c>
      <c r="M6">
        <f t="shared" si="3"/>
        <v>9.3789999999999818</v>
      </c>
      <c r="N6">
        <f t="shared" si="4"/>
        <v>50</v>
      </c>
      <c r="P6">
        <f t="shared" si="5"/>
        <v>9.3789999999999818</v>
      </c>
      <c r="R6">
        <f t="shared" si="6"/>
        <v>18.757999999999964</v>
      </c>
      <c r="T6">
        <f t="shared" si="7"/>
        <v>37.515999999999927</v>
      </c>
    </row>
    <row r="7" spans="1:20" x14ac:dyDescent="0.25">
      <c r="A7" s="1" t="s">
        <v>6</v>
      </c>
      <c r="B7" s="2">
        <v>53</v>
      </c>
      <c r="C7">
        <v>51.88</v>
      </c>
      <c r="D7" s="2">
        <f t="shared" si="0"/>
        <v>1.1199999999999974</v>
      </c>
      <c r="E7" s="3">
        <f t="shared" si="1"/>
        <v>4.4444444444444345E-5</v>
      </c>
      <c r="F7">
        <v>5.65</v>
      </c>
      <c r="G7" s="4">
        <v>1</v>
      </c>
      <c r="H7">
        <v>30</v>
      </c>
      <c r="I7" s="4">
        <v>2.5</v>
      </c>
      <c r="J7">
        <v>1</v>
      </c>
      <c r="L7">
        <f t="shared" si="2"/>
        <v>1.1199999999999974</v>
      </c>
      <c r="M7">
        <f t="shared" si="3"/>
        <v>15.819999999999965</v>
      </c>
      <c r="N7">
        <f t="shared" si="4"/>
        <v>30</v>
      </c>
      <c r="P7">
        <f t="shared" si="5"/>
        <v>6.3279999999999861</v>
      </c>
      <c r="R7">
        <f t="shared" si="6"/>
        <v>31.63999999999993</v>
      </c>
      <c r="T7">
        <f t="shared" si="7"/>
        <v>53.787999999999883</v>
      </c>
    </row>
    <row r="8" spans="1:20" x14ac:dyDescent="0.25">
      <c r="A8" s="1" t="s">
        <v>7</v>
      </c>
      <c r="B8" s="2">
        <v>22008</v>
      </c>
      <c r="C8">
        <v>20568</v>
      </c>
      <c r="D8" s="2">
        <f t="shared" si="0"/>
        <v>1440</v>
      </c>
      <c r="E8" s="3">
        <f t="shared" si="1"/>
        <v>5.7142857142857141E-2</v>
      </c>
      <c r="F8">
        <v>5.65</v>
      </c>
      <c r="G8" s="4">
        <v>1</v>
      </c>
      <c r="H8">
        <v>1000</v>
      </c>
      <c r="I8" s="4">
        <v>0.82</v>
      </c>
      <c r="J8">
        <v>0.1</v>
      </c>
      <c r="L8">
        <f t="shared" si="2"/>
        <v>1440</v>
      </c>
      <c r="M8">
        <f t="shared" si="3"/>
        <v>6671.52</v>
      </c>
      <c r="N8">
        <f t="shared" si="4"/>
        <v>1000</v>
      </c>
      <c r="P8">
        <f t="shared" si="5"/>
        <v>8136.0000000000009</v>
      </c>
      <c r="R8">
        <f t="shared" si="6"/>
        <v>7338.6720000000014</v>
      </c>
      <c r="T8">
        <f t="shared" si="7"/>
        <v>22146.192000000003</v>
      </c>
    </row>
    <row r="9" spans="1:20" x14ac:dyDescent="0.25">
      <c r="A9" s="1" t="s">
        <v>7</v>
      </c>
      <c r="B9" s="2">
        <v>15568</v>
      </c>
      <c r="C9">
        <v>14784</v>
      </c>
      <c r="D9" s="2">
        <f t="shared" si="0"/>
        <v>784</v>
      </c>
      <c r="E9" s="3">
        <f t="shared" si="1"/>
        <v>3.111111111111111E-2</v>
      </c>
      <c r="F9">
        <v>5.65</v>
      </c>
      <c r="G9" s="4">
        <v>1</v>
      </c>
      <c r="H9">
        <v>1000</v>
      </c>
      <c r="I9" s="4">
        <v>1.2</v>
      </c>
      <c r="J9">
        <v>0.1</v>
      </c>
      <c r="L9">
        <f t="shared" si="2"/>
        <v>784</v>
      </c>
      <c r="M9">
        <f t="shared" si="3"/>
        <v>5315.52</v>
      </c>
      <c r="N9">
        <f t="shared" si="4"/>
        <v>1000</v>
      </c>
      <c r="P9">
        <f t="shared" si="5"/>
        <v>4429.6000000000004</v>
      </c>
      <c r="R9">
        <f t="shared" si="6"/>
        <v>5847.072000000001</v>
      </c>
      <c r="T9">
        <f t="shared" si="7"/>
        <v>15592.192000000003</v>
      </c>
    </row>
    <row r="10" spans="1:20" x14ac:dyDescent="0.25">
      <c r="A10" s="1" t="s">
        <v>8</v>
      </c>
      <c r="B10" s="2">
        <v>3780</v>
      </c>
      <c r="C10">
        <v>3584</v>
      </c>
      <c r="D10" s="2">
        <f t="shared" si="0"/>
        <v>196</v>
      </c>
      <c r="E10" s="3">
        <f t="shared" si="1"/>
        <v>7.7777777777777776E-3</v>
      </c>
      <c r="F10">
        <v>5.65</v>
      </c>
      <c r="G10" s="4">
        <v>1</v>
      </c>
      <c r="H10">
        <v>1200</v>
      </c>
      <c r="I10" s="4">
        <v>1.1000000000000001</v>
      </c>
      <c r="J10">
        <v>0.2</v>
      </c>
      <c r="L10">
        <f t="shared" si="2"/>
        <v>196</v>
      </c>
      <c r="M10">
        <f t="shared" si="3"/>
        <v>1218.1400000000001</v>
      </c>
      <c r="N10">
        <f t="shared" si="4"/>
        <v>1200</v>
      </c>
      <c r="P10">
        <f t="shared" si="5"/>
        <v>1107.4000000000001</v>
      </c>
      <c r="R10">
        <f t="shared" si="6"/>
        <v>1461.768</v>
      </c>
      <c r="T10">
        <f t="shared" si="7"/>
        <v>3787.308</v>
      </c>
    </row>
    <row r="11" spans="1:20" x14ac:dyDescent="0.25">
      <c r="A11" s="1" t="s">
        <v>9</v>
      </c>
      <c r="B11" s="2">
        <v>22560</v>
      </c>
      <c r="C11">
        <v>22200</v>
      </c>
      <c r="D11" s="2">
        <f t="shared" si="0"/>
        <v>360</v>
      </c>
      <c r="E11" s="3">
        <f t="shared" si="1"/>
        <v>1.4285714285714285E-2</v>
      </c>
      <c r="F11">
        <v>5.65</v>
      </c>
      <c r="G11" s="4">
        <v>1</v>
      </c>
      <c r="H11">
        <v>500</v>
      </c>
      <c r="I11" s="4">
        <v>3.4</v>
      </c>
      <c r="J11">
        <v>1</v>
      </c>
      <c r="L11">
        <f t="shared" si="2"/>
        <v>360</v>
      </c>
      <c r="M11">
        <f t="shared" si="3"/>
        <v>6915.6</v>
      </c>
      <c r="N11">
        <f t="shared" si="4"/>
        <v>500</v>
      </c>
      <c r="P11">
        <f t="shared" si="5"/>
        <v>2034.0000000000002</v>
      </c>
      <c r="R11">
        <f t="shared" si="6"/>
        <v>13831.2</v>
      </c>
      <c r="T11">
        <f t="shared" si="7"/>
        <v>22780.800000000003</v>
      </c>
    </row>
    <row r="12" spans="1:20" x14ac:dyDescent="0.25">
      <c r="A12" s="1" t="s">
        <v>9</v>
      </c>
      <c r="B12" s="2">
        <v>5560</v>
      </c>
      <c r="C12">
        <v>5364</v>
      </c>
      <c r="D12" s="2">
        <f t="shared" si="0"/>
        <v>196</v>
      </c>
      <c r="E12" s="3">
        <f t="shared" si="1"/>
        <v>7.7777777777777776E-3</v>
      </c>
      <c r="F12">
        <v>5.65</v>
      </c>
      <c r="G12" s="4">
        <v>1</v>
      </c>
      <c r="H12">
        <v>500</v>
      </c>
      <c r="I12" s="4">
        <v>2</v>
      </c>
      <c r="J12">
        <v>0.1</v>
      </c>
      <c r="L12">
        <f t="shared" si="2"/>
        <v>196</v>
      </c>
      <c r="M12">
        <f t="shared" si="3"/>
        <v>2214.8000000000002</v>
      </c>
      <c r="N12">
        <f t="shared" si="4"/>
        <v>500</v>
      </c>
      <c r="P12">
        <f t="shared" si="5"/>
        <v>1107.4000000000001</v>
      </c>
      <c r="R12">
        <f t="shared" si="6"/>
        <v>2436.2800000000002</v>
      </c>
      <c r="T12">
        <f t="shared" si="7"/>
        <v>5758.4800000000005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9D48-76FF-4B0E-AC6B-D22DA8C2C341}">
  <dimension ref="A1:F8"/>
  <sheetViews>
    <sheetView tabSelected="1" workbookViewId="0">
      <selection activeCell="N30" sqref="N30"/>
    </sheetView>
  </sheetViews>
  <sheetFormatPr baseColWidth="10" defaultRowHeight="15" x14ac:dyDescent="0.25"/>
  <sheetData>
    <row r="1" spans="1:6" x14ac:dyDescent="0.25">
      <c r="A1" s="1" t="s">
        <v>0</v>
      </c>
      <c r="B1" t="s">
        <v>18</v>
      </c>
      <c r="C1" t="s">
        <v>19</v>
      </c>
      <c r="D1" t="s">
        <v>13</v>
      </c>
      <c r="E1" t="s">
        <v>21</v>
      </c>
      <c r="F1" t="s">
        <v>22</v>
      </c>
    </row>
    <row r="2" spans="1:6" x14ac:dyDescent="0.25">
      <c r="A2" s="1" t="s">
        <v>3</v>
      </c>
      <c r="B2">
        <v>1844</v>
      </c>
      <c r="C2">
        <v>587.6</v>
      </c>
      <c r="D2">
        <v>734.5</v>
      </c>
      <c r="E2">
        <v>646.36000000000013</v>
      </c>
      <c r="F2">
        <v>1968.46</v>
      </c>
    </row>
    <row r="3" spans="1:6" x14ac:dyDescent="0.25">
      <c r="B3">
        <v>1767</v>
      </c>
      <c r="C3">
        <v>610.5</v>
      </c>
      <c r="D3">
        <v>732.6</v>
      </c>
      <c r="E3">
        <v>630</v>
      </c>
      <c r="F3">
        <f>C3+D3+E3</f>
        <v>1973.1</v>
      </c>
    </row>
    <row r="4" spans="1:6" x14ac:dyDescent="0.25">
      <c r="B4">
        <v>1656</v>
      </c>
      <c r="C4">
        <v>559.6</v>
      </c>
      <c r="D4">
        <v>725.8</v>
      </c>
      <c r="E4">
        <v>635</v>
      </c>
      <c r="F4">
        <f t="shared" ref="F4:F5" si="0">C4+D4+E4</f>
        <v>1920.4</v>
      </c>
    </row>
    <row r="5" spans="1:6" x14ac:dyDescent="0.25">
      <c r="B5">
        <v>1654</v>
      </c>
      <c r="C5">
        <v>530.4</v>
      </c>
      <c r="D5">
        <v>710.6</v>
      </c>
      <c r="E5">
        <v>630</v>
      </c>
      <c r="F5">
        <f t="shared" si="0"/>
        <v>1871</v>
      </c>
    </row>
    <row r="6" spans="1:6" x14ac:dyDescent="0.25">
      <c r="B6">
        <v>1599</v>
      </c>
      <c r="C6">
        <v>513.6</v>
      </c>
      <c r="D6">
        <v>705.6</v>
      </c>
      <c r="E6">
        <v>632.4</v>
      </c>
    </row>
    <row r="7" spans="1:6" x14ac:dyDescent="0.25">
      <c r="B7">
        <v>1650</v>
      </c>
      <c r="C7">
        <v>595.1</v>
      </c>
      <c r="D7">
        <v>715.2</v>
      </c>
      <c r="E7">
        <v>605.70000000000005</v>
      </c>
    </row>
    <row r="8" spans="1:6" x14ac:dyDescent="0.25">
      <c r="B8">
        <v>1720</v>
      </c>
      <c r="C8">
        <v>598.20000000000005</v>
      </c>
      <c r="D8">
        <v>721.5</v>
      </c>
      <c r="E8">
        <v>620.4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Menéndez Tobías</cp:lastModifiedBy>
  <dcterms:created xsi:type="dcterms:W3CDTF">2021-04-27T04:21:19Z</dcterms:created>
  <dcterms:modified xsi:type="dcterms:W3CDTF">2021-04-28T04:27:14Z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20.1.6.0</vt:lpwstr>
  </property>
</Properties>
</file>