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antoniosilvabustamante/Google Drive/TRABAJO MICHAEL IBAÑEZ/"/>
    </mc:Choice>
  </mc:AlternateContent>
  <xr:revisionPtr revIDLastSave="0" documentId="13_ncr:1_{6A359DC2-73D2-5447-8A96-BA6DCBFD47A0}" xr6:coauthVersionLast="47" xr6:coauthVersionMax="47" xr10:uidLastSave="{00000000-0000-0000-0000-000000000000}"/>
  <bookViews>
    <workbookView xWindow="0" yWindow="500" windowWidth="33600" windowHeight="19320" activeTab="1" xr2:uid="{D80D3F45-6DF3-3048-96FA-C7FEDD8A254B}"/>
  </bookViews>
  <sheets>
    <sheet name="RESULTADOS" sheetId="1" r:id="rId1"/>
    <sheet name="SITUACIÓN" sheetId="2" r:id="rId2"/>
    <sheet name="RATI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2" l="1"/>
  <c r="D38" i="2"/>
  <c r="E38" i="2"/>
  <c r="F38" i="2"/>
  <c r="D37" i="2"/>
  <c r="E37" i="2"/>
  <c r="F37" i="2"/>
  <c r="C37" i="2"/>
  <c r="D36" i="2"/>
  <c r="E36" i="2"/>
  <c r="F36" i="2"/>
  <c r="C36" i="2"/>
  <c r="D34" i="2"/>
  <c r="E34" i="2"/>
  <c r="F34" i="2"/>
  <c r="C34" i="2"/>
  <c r="R12" i="2"/>
  <c r="D27" i="2"/>
  <c r="E27" i="2"/>
  <c r="F27" i="2"/>
  <c r="C27" i="2"/>
  <c r="C214" i="3"/>
  <c r="D212" i="3"/>
  <c r="E212" i="3"/>
  <c r="F212" i="3"/>
  <c r="D213" i="3"/>
  <c r="E213" i="3"/>
  <c r="F213" i="3"/>
  <c r="C213" i="3"/>
  <c r="C212" i="3"/>
  <c r="F214" i="3"/>
  <c r="E214" i="3"/>
  <c r="D214" i="3"/>
  <c r="D203" i="3"/>
  <c r="E203" i="3"/>
  <c r="F203" i="3"/>
  <c r="C203" i="3"/>
  <c r="D202" i="3"/>
  <c r="E202" i="3"/>
  <c r="F202" i="3"/>
  <c r="C202" i="3"/>
  <c r="D201" i="3"/>
  <c r="E201" i="3"/>
  <c r="F201" i="3"/>
  <c r="C201" i="3"/>
  <c r="D190" i="3"/>
  <c r="E190" i="3"/>
  <c r="F190" i="3"/>
  <c r="D191" i="3"/>
  <c r="E191" i="3"/>
  <c r="F191" i="3"/>
  <c r="C191" i="3"/>
  <c r="C190" i="3"/>
  <c r="F192" i="3"/>
  <c r="E192" i="3"/>
  <c r="D192" i="3"/>
  <c r="D180" i="3"/>
  <c r="E180" i="3"/>
  <c r="F180" i="3"/>
  <c r="C180" i="3"/>
  <c r="D179" i="3"/>
  <c r="E179" i="3"/>
  <c r="F179" i="3"/>
  <c r="C179" i="3"/>
  <c r="E181" i="3"/>
  <c r="D181" i="3"/>
  <c r="D169" i="3"/>
  <c r="E169" i="3"/>
  <c r="F169" i="3"/>
  <c r="C169" i="3"/>
  <c r="D168" i="3"/>
  <c r="E168" i="3"/>
  <c r="F168" i="3"/>
  <c r="C168" i="3"/>
  <c r="D167" i="3"/>
  <c r="E167" i="3"/>
  <c r="F167" i="3"/>
  <c r="C167" i="3"/>
  <c r="D153" i="3"/>
  <c r="E153" i="3"/>
  <c r="F153" i="3"/>
  <c r="D152" i="3"/>
  <c r="E152" i="3"/>
  <c r="F152" i="3"/>
  <c r="C152" i="3"/>
  <c r="D151" i="3"/>
  <c r="E151" i="3"/>
  <c r="F151" i="3"/>
  <c r="C151" i="3"/>
  <c r="D142" i="3"/>
  <c r="E142" i="3"/>
  <c r="F142" i="3"/>
  <c r="C142" i="3"/>
  <c r="D140" i="3"/>
  <c r="E140" i="3"/>
  <c r="F140" i="3"/>
  <c r="D141" i="3"/>
  <c r="E141" i="3"/>
  <c r="F141" i="3"/>
  <c r="C141" i="3"/>
  <c r="C140" i="3"/>
  <c r="D130" i="3"/>
  <c r="E130" i="3"/>
  <c r="F130" i="3"/>
  <c r="D131" i="3"/>
  <c r="E131" i="3"/>
  <c r="F131" i="3"/>
  <c r="C131" i="3"/>
  <c r="C130" i="3"/>
  <c r="F132" i="3"/>
  <c r="E132" i="3"/>
  <c r="D132" i="3"/>
  <c r="D119" i="3"/>
  <c r="E119" i="3"/>
  <c r="F119" i="3"/>
  <c r="C119" i="3"/>
  <c r="D118" i="3"/>
  <c r="E118" i="3"/>
  <c r="F118" i="3"/>
  <c r="C118" i="3"/>
  <c r="E120" i="3"/>
  <c r="D120" i="3"/>
  <c r="C120" i="3"/>
  <c r="D109" i="3"/>
  <c r="E109" i="3"/>
  <c r="F109" i="3"/>
  <c r="C109" i="3"/>
  <c r="D108" i="3"/>
  <c r="E108" i="3"/>
  <c r="F108" i="3"/>
  <c r="C108" i="3"/>
  <c r="D107" i="3"/>
  <c r="E107" i="3"/>
  <c r="F107" i="3"/>
  <c r="C107" i="3"/>
  <c r="D92" i="3"/>
  <c r="E92" i="3"/>
  <c r="F92" i="3"/>
  <c r="C92" i="3"/>
  <c r="D90" i="3"/>
  <c r="E90" i="3"/>
  <c r="F90" i="3"/>
  <c r="D91" i="3"/>
  <c r="E91" i="3"/>
  <c r="F91" i="3"/>
  <c r="C91" i="3"/>
  <c r="C90" i="3"/>
  <c r="D81" i="3"/>
  <c r="D80" i="3"/>
  <c r="E80" i="3"/>
  <c r="F80" i="3"/>
  <c r="C80" i="3"/>
  <c r="D79" i="3"/>
  <c r="E79" i="3"/>
  <c r="F79" i="3"/>
  <c r="C79" i="3"/>
  <c r="D78" i="3"/>
  <c r="E78" i="3"/>
  <c r="E81" i="3" s="1"/>
  <c r="F78" i="3"/>
  <c r="F81" i="3" s="1"/>
  <c r="C78" i="3"/>
  <c r="C81" i="3" s="1"/>
  <c r="D68" i="3"/>
  <c r="E68" i="3"/>
  <c r="F68" i="3"/>
  <c r="C68" i="3"/>
  <c r="D67" i="3"/>
  <c r="D69" i="3" s="1"/>
  <c r="E67" i="3"/>
  <c r="E69" i="3" s="1"/>
  <c r="F67" i="3"/>
  <c r="F69" i="3" s="1"/>
  <c r="C67" i="3"/>
  <c r="C69" i="3" s="1"/>
  <c r="C52" i="3"/>
  <c r="E51" i="3"/>
  <c r="C50" i="3"/>
  <c r="D44" i="3"/>
  <c r="D52" i="3" s="1"/>
  <c r="E44" i="3"/>
  <c r="E52" i="3" s="1"/>
  <c r="F44" i="3"/>
  <c r="F52" i="3" s="1"/>
  <c r="D43" i="3"/>
  <c r="E43" i="3"/>
  <c r="F43" i="3"/>
  <c r="D42" i="3"/>
  <c r="E42" i="3"/>
  <c r="F42" i="3"/>
  <c r="C42" i="3"/>
  <c r="D41" i="3"/>
  <c r="E41" i="3"/>
  <c r="F41" i="3"/>
  <c r="C41" i="3"/>
  <c r="E31" i="3"/>
  <c r="F31" i="3"/>
  <c r="F51" i="3" s="1"/>
  <c r="C31" i="3"/>
  <c r="C51" i="3" s="1"/>
  <c r="D29" i="3"/>
  <c r="E29" i="3"/>
  <c r="E30" i="3" s="1"/>
  <c r="F29" i="3"/>
  <c r="F30" i="3" s="1"/>
  <c r="C29" i="3"/>
  <c r="C30" i="3" s="1"/>
  <c r="D28" i="3"/>
  <c r="D30" i="3" s="1"/>
  <c r="E28" i="3"/>
  <c r="F28" i="3"/>
  <c r="C28" i="3"/>
  <c r="D17" i="3"/>
  <c r="D19" i="3" s="1"/>
  <c r="D50" i="3" s="1"/>
  <c r="E17" i="3"/>
  <c r="E19" i="3" s="1"/>
  <c r="E50" i="3" s="1"/>
  <c r="F17" i="3"/>
  <c r="F19" i="3" s="1"/>
  <c r="F50" i="3" s="1"/>
  <c r="C17" i="3"/>
  <c r="D16" i="3"/>
  <c r="D18" i="3" s="1"/>
  <c r="E16" i="3"/>
  <c r="E18" i="3" s="1"/>
  <c r="F16" i="3"/>
  <c r="C16" i="3"/>
  <c r="R21" i="2"/>
  <c r="Q21" i="2"/>
  <c r="P21" i="2"/>
  <c r="O21" i="2"/>
  <c r="R20" i="2"/>
  <c r="Q20" i="2"/>
  <c r="P20" i="2"/>
  <c r="O20" i="2"/>
  <c r="R19" i="2"/>
  <c r="Q19" i="2"/>
  <c r="P19" i="2"/>
  <c r="O19" i="2"/>
  <c r="R18" i="2"/>
  <c r="Q18" i="2"/>
  <c r="P18" i="2"/>
  <c r="O18" i="2"/>
  <c r="R17" i="2"/>
  <c r="Q17" i="2"/>
  <c r="P17" i="2"/>
  <c r="O17" i="2"/>
  <c r="R16" i="2"/>
  <c r="Q16" i="2"/>
  <c r="P16" i="2"/>
  <c r="O16" i="2"/>
  <c r="R15" i="2"/>
  <c r="Q15" i="2"/>
  <c r="P15" i="2"/>
  <c r="O15" i="2"/>
  <c r="R14" i="2"/>
  <c r="Q14" i="2"/>
  <c r="P14" i="2"/>
  <c r="O14" i="2"/>
  <c r="R13" i="2"/>
  <c r="Q13" i="2"/>
  <c r="P13" i="2"/>
  <c r="O13" i="2"/>
  <c r="Q12" i="2"/>
  <c r="P12" i="2"/>
  <c r="O12" i="2"/>
  <c r="R10" i="2"/>
  <c r="Q10" i="2"/>
  <c r="P10" i="2"/>
  <c r="O10" i="2"/>
  <c r="R9" i="2"/>
  <c r="Q9" i="2"/>
  <c r="P9" i="2"/>
  <c r="O9" i="2"/>
  <c r="R8" i="2"/>
  <c r="Q8" i="2"/>
  <c r="P8" i="2"/>
  <c r="O8" i="2"/>
  <c r="R7" i="2"/>
  <c r="Q7" i="2"/>
  <c r="P7" i="2"/>
  <c r="O7" i="2"/>
  <c r="R6" i="2"/>
  <c r="Q6" i="2"/>
  <c r="P6" i="2"/>
  <c r="O6" i="2"/>
  <c r="R5" i="2"/>
  <c r="Q5" i="2"/>
  <c r="P5" i="2"/>
  <c r="O5" i="2"/>
  <c r="K21" i="2"/>
  <c r="K20" i="2"/>
  <c r="K19" i="2"/>
  <c r="K18" i="2"/>
  <c r="K17" i="2"/>
  <c r="K15" i="2"/>
  <c r="K14" i="2"/>
  <c r="K13" i="2"/>
  <c r="K12" i="2"/>
  <c r="K10" i="2"/>
  <c r="K9" i="2"/>
  <c r="K8" i="2"/>
  <c r="K7" i="2"/>
  <c r="K6" i="2"/>
  <c r="K5" i="2"/>
  <c r="C4" i="3"/>
  <c r="L20" i="2"/>
  <c r="J20" i="2"/>
  <c r="I20" i="2"/>
  <c r="H20" i="2"/>
  <c r="I19" i="2"/>
  <c r="L18" i="2"/>
  <c r="J18" i="2"/>
  <c r="I18" i="2"/>
  <c r="H18" i="2"/>
  <c r="J16" i="2"/>
  <c r="I16" i="2"/>
  <c r="L15" i="2"/>
  <c r="J15" i="2"/>
  <c r="I15" i="2"/>
  <c r="H15" i="2"/>
  <c r="L14" i="2"/>
  <c r="J14" i="2"/>
  <c r="I14" i="2"/>
  <c r="H14" i="2"/>
  <c r="L13" i="2"/>
  <c r="J13" i="2"/>
  <c r="I13" i="2"/>
  <c r="H13" i="2"/>
  <c r="L12" i="2"/>
  <c r="J12" i="2"/>
  <c r="I12" i="2"/>
  <c r="H12" i="2"/>
  <c r="L9" i="2"/>
  <c r="J9" i="2"/>
  <c r="I9" i="2"/>
  <c r="H9" i="2"/>
  <c r="L7" i="2"/>
  <c r="J7" i="2"/>
  <c r="I7" i="2"/>
  <c r="H7" i="2"/>
  <c r="L6" i="2"/>
  <c r="J6" i="2"/>
  <c r="I6" i="2"/>
  <c r="H6" i="2"/>
  <c r="L5" i="2"/>
  <c r="J5" i="2"/>
  <c r="I5" i="2"/>
  <c r="H5" i="2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P5" i="1"/>
  <c r="Q5" i="1"/>
  <c r="O5" i="1"/>
  <c r="D17" i="2"/>
  <c r="D19" i="2" s="1"/>
  <c r="D21" i="2" s="1"/>
  <c r="E17" i="2"/>
  <c r="E19" i="2" s="1"/>
  <c r="E21" i="2" s="1"/>
  <c r="F17" i="2"/>
  <c r="F19" i="2" s="1"/>
  <c r="F21" i="2" s="1"/>
  <c r="L21" i="2" s="1"/>
  <c r="C17" i="2"/>
  <c r="C19" i="2" s="1"/>
  <c r="C21" i="2" s="1"/>
  <c r="D8" i="2"/>
  <c r="D10" i="2" s="1"/>
  <c r="E8" i="2"/>
  <c r="I8" i="2" s="1"/>
  <c r="F8" i="2"/>
  <c r="F10" i="2" s="1"/>
  <c r="C8" i="2"/>
  <c r="C10" i="2" s="1"/>
  <c r="L11" i="1"/>
  <c r="L13" i="1"/>
  <c r="L15" i="1"/>
  <c r="L7" i="1"/>
  <c r="L8" i="1"/>
  <c r="L9" i="1"/>
  <c r="L5" i="1"/>
  <c r="K5" i="1"/>
  <c r="J15" i="1"/>
  <c r="I15" i="1"/>
  <c r="J13" i="1"/>
  <c r="I13" i="1"/>
  <c r="J11" i="1"/>
  <c r="I11" i="1"/>
  <c r="J9" i="1"/>
  <c r="I9" i="1"/>
  <c r="J8" i="1"/>
  <c r="I8" i="1"/>
  <c r="J7" i="1"/>
  <c r="I7" i="1"/>
  <c r="I5" i="1"/>
  <c r="J5" i="1"/>
  <c r="H5" i="1"/>
  <c r="F6" i="1"/>
  <c r="E6" i="1"/>
  <c r="D6" i="1"/>
  <c r="D10" i="1" s="1"/>
  <c r="D12" i="1" s="1"/>
  <c r="D14" i="1" s="1"/>
  <c r="D16" i="1" s="1"/>
  <c r="C192" i="3" l="1"/>
  <c r="F181" i="3"/>
  <c r="C181" i="3"/>
  <c r="C132" i="3"/>
  <c r="F120" i="3"/>
  <c r="F55" i="3"/>
  <c r="F54" i="3"/>
  <c r="E55" i="3"/>
  <c r="E54" i="3"/>
  <c r="D31" i="3"/>
  <c r="D51" i="3" s="1"/>
  <c r="D55" i="3" s="1"/>
  <c r="F18" i="3"/>
  <c r="C43" i="3"/>
  <c r="J19" i="2"/>
  <c r="L19" i="2"/>
  <c r="H10" i="2"/>
  <c r="H21" i="2"/>
  <c r="I21" i="2"/>
  <c r="I17" i="2"/>
  <c r="J17" i="2"/>
  <c r="L8" i="2"/>
  <c r="L17" i="2"/>
  <c r="L10" i="2"/>
  <c r="E10" i="2"/>
  <c r="I10" i="2" s="1"/>
  <c r="H8" i="2"/>
  <c r="J21" i="2"/>
  <c r="H17" i="2"/>
  <c r="J8" i="2"/>
  <c r="H19" i="2"/>
  <c r="J6" i="1"/>
  <c r="I6" i="1"/>
  <c r="E10" i="1"/>
  <c r="L6" i="1"/>
  <c r="F10" i="1"/>
  <c r="D54" i="3" l="1"/>
  <c r="J10" i="2"/>
  <c r="F12" i="1"/>
  <c r="J10" i="1"/>
  <c r="L10" i="1"/>
  <c r="E12" i="1"/>
  <c r="I10" i="1"/>
  <c r="I12" i="1" l="1"/>
  <c r="E14" i="1"/>
  <c r="F14" i="1"/>
  <c r="J12" i="1"/>
  <c r="L12" i="1"/>
  <c r="J14" i="1" l="1"/>
  <c r="L14" i="1"/>
  <c r="F16" i="1"/>
  <c r="I14" i="1"/>
  <c r="E16" i="1"/>
  <c r="I16" i="1" s="1"/>
  <c r="L16" i="1" l="1"/>
  <c r="J16" i="1"/>
</calcChain>
</file>

<file path=xl/sharedStrings.xml><?xml version="1.0" encoding="utf-8"?>
<sst xmlns="http://schemas.openxmlformats.org/spreadsheetml/2006/main" count="111" uniqueCount="89">
  <si>
    <t>VENTAS</t>
  </si>
  <si>
    <t>COSTO DE MERCANCIAS VENDIDAS</t>
  </si>
  <si>
    <t>Existencia inicial</t>
  </si>
  <si>
    <t>Compras</t>
  </si>
  <si>
    <t>Existencia final</t>
  </si>
  <si>
    <t>MARGEN BRUTO</t>
  </si>
  <si>
    <t>Gastos generales</t>
  </si>
  <si>
    <t>BENEFICIOS ANTES DE INT. E IMP. RENTA</t>
  </si>
  <si>
    <t>Gastos financieros</t>
  </si>
  <si>
    <t>BENEFICIOS ANTES DE IMP. RENTA</t>
  </si>
  <si>
    <t>Impuestos sociedades</t>
  </si>
  <si>
    <t>BENEFICIOS NETOS</t>
  </si>
  <si>
    <t>2009/08</t>
  </si>
  <si>
    <t>2010/09</t>
  </si>
  <si>
    <t>2011/10</t>
  </si>
  <si>
    <t>2011/08</t>
  </si>
  <si>
    <t>2011/09</t>
  </si>
  <si>
    <t>Tesorería</t>
  </si>
  <si>
    <t>Clientes</t>
  </si>
  <si>
    <t>Existencias</t>
  </si>
  <si>
    <t>Activo Circulante</t>
  </si>
  <si>
    <t>Activo fijo neto</t>
  </si>
  <si>
    <t>ACTIVO TOTAL</t>
  </si>
  <si>
    <t>Proveedores</t>
  </si>
  <si>
    <t>Acreedores a corto plazo</t>
  </si>
  <si>
    <t>Hacienda pública I.S.</t>
  </si>
  <si>
    <t>Deuda a corto D. L.</t>
  </si>
  <si>
    <t>Crédito a corto</t>
  </si>
  <si>
    <t>Pasivo Circulante</t>
  </si>
  <si>
    <t>Deuda a largo plazo</t>
  </si>
  <si>
    <t>Exigible total</t>
  </si>
  <si>
    <t>Recursos Propios</t>
  </si>
  <si>
    <t>PASIVO TOTAL Y PATRIMONIO</t>
  </si>
  <si>
    <t>ANÁLISIS HORIZONTAL</t>
  </si>
  <si>
    <t>ANÁLISIS VERTICAL</t>
  </si>
  <si>
    <t>Caja respecto de ventas</t>
  </si>
  <si>
    <t>Tasa de crecimiento promedio anual entre2011/08</t>
  </si>
  <si>
    <t>ACTIVIDAD</t>
  </si>
  <si>
    <t>Inventarios</t>
  </si>
  <si>
    <t>Costo de ventas</t>
  </si>
  <si>
    <t>Rotación de inventarios</t>
  </si>
  <si>
    <t>Días de inventarios</t>
  </si>
  <si>
    <t>Ventas</t>
  </si>
  <si>
    <t>Cuentas por cobrar</t>
  </si>
  <si>
    <t>Rotación cuentas por cobrar</t>
  </si>
  <si>
    <t>Cuentas por pagar</t>
  </si>
  <si>
    <t>Rotación cuentas por pagar</t>
  </si>
  <si>
    <t>Ciclo Operativo y Ciclo Operativo Neto</t>
  </si>
  <si>
    <t>TOTAL C.O.</t>
  </si>
  <si>
    <t>TOTAL C.O.N.</t>
  </si>
  <si>
    <t>Días de cuentas por pagar</t>
  </si>
  <si>
    <t>Periodo de cobro</t>
  </si>
  <si>
    <t>Días o Periodo de cobro</t>
  </si>
  <si>
    <t>LIQUIDEZ</t>
  </si>
  <si>
    <t>Ratio corriente</t>
  </si>
  <si>
    <t>Activo corriente</t>
  </si>
  <si>
    <t>Pasivo corriente</t>
  </si>
  <si>
    <t>Clientes (Cxc)</t>
  </si>
  <si>
    <t>Caja (Tesorería)</t>
  </si>
  <si>
    <t>Ratio de cash</t>
  </si>
  <si>
    <t>Prueba ácida</t>
  </si>
  <si>
    <t>SOLVENCIA</t>
  </si>
  <si>
    <t>Activos totales</t>
  </si>
  <si>
    <t>Deuda total (pasivo total)</t>
  </si>
  <si>
    <t>Ratio deuda/activos</t>
  </si>
  <si>
    <t>Deuda Largo Plazo</t>
  </si>
  <si>
    <t>Patriomonio</t>
  </si>
  <si>
    <t>Deuda total</t>
  </si>
  <si>
    <t>Activos</t>
  </si>
  <si>
    <t>Patrimonio</t>
  </si>
  <si>
    <t>EBIT</t>
  </si>
  <si>
    <t>Intereses</t>
  </si>
  <si>
    <t>RENTABILIDAD</t>
  </si>
  <si>
    <t>Utilidad bruta</t>
  </si>
  <si>
    <t>Utilidad Operativa</t>
  </si>
  <si>
    <t>Utilidad neta</t>
  </si>
  <si>
    <t xml:space="preserve">Activos </t>
  </si>
  <si>
    <t>Margen bruto</t>
  </si>
  <si>
    <t>Margen operativo</t>
  </si>
  <si>
    <t>Margen neto</t>
  </si>
  <si>
    <t>ROA</t>
  </si>
  <si>
    <t>ROE</t>
  </si>
  <si>
    <t>Ratio apalancamiento financiero</t>
  </si>
  <si>
    <t>Ratio de cobertura de intereses</t>
  </si>
  <si>
    <t>Deuda CP/LP</t>
  </si>
  <si>
    <t>Deuda / Deuda + Recursos Propios</t>
  </si>
  <si>
    <t>Deuda</t>
  </si>
  <si>
    <t>Deuda + Recursos propios</t>
  </si>
  <si>
    <t>Recursos Propios/Deuda + Recursos propios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</si>
</sst>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.0_-;\-* #,##0.0_-;_-* &quot;-&quot;??_-;_-@_-"/>
    <numFmt numFmtId="174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0" xfId="0" applyAlignment="1">
      <alignment horizontal="left" indent="1"/>
    </xf>
    <xf numFmtId="164" fontId="4" fillId="0" borderId="0" xfId="1" applyNumberFormat="1" applyFont="1"/>
    <xf numFmtId="164" fontId="2" fillId="0" borderId="0" xfId="1" applyNumberFormat="1" applyFont="1"/>
    <xf numFmtId="164" fontId="2" fillId="0" borderId="0" xfId="0" applyNumberFormat="1" applyFont="1"/>
    <xf numFmtId="165" fontId="0" fillId="0" borderId="0" xfId="2" applyNumberFormat="1" applyFont="1"/>
    <xf numFmtId="0" fontId="0" fillId="0" borderId="1" xfId="0" applyBorder="1" applyAlignment="1">
      <alignment horizontal="center"/>
    </xf>
    <xf numFmtId="165" fontId="2" fillId="0" borderId="0" xfId="2" applyNumberFormat="1" applyFont="1"/>
    <xf numFmtId="0" fontId="2" fillId="0" borderId="2" xfId="0" applyFont="1" applyBorder="1"/>
    <xf numFmtId="164" fontId="5" fillId="0" borderId="2" xfId="1" applyNumberFormat="1" applyFont="1" applyBorder="1"/>
    <xf numFmtId="164" fontId="0" fillId="0" borderId="2" xfId="1" applyNumberFormat="1" applyFont="1" applyBorder="1"/>
    <xf numFmtId="165" fontId="0" fillId="0" borderId="2" xfId="2" applyNumberFormat="1" applyFont="1" applyBorder="1"/>
    <xf numFmtId="0" fontId="0" fillId="0" borderId="2" xfId="0" applyBorder="1"/>
    <xf numFmtId="165" fontId="2" fillId="0" borderId="2" xfId="2" applyNumberFormat="1" applyFont="1" applyBorder="1"/>
    <xf numFmtId="0" fontId="2" fillId="0" borderId="2" xfId="0" applyFont="1" applyBorder="1" applyAlignment="1">
      <alignment horizontal="left"/>
    </xf>
    <xf numFmtId="164" fontId="2" fillId="0" borderId="2" xfId="1" applyNumberFormat="1" applyFont="1" applyBorder="1"/>
    <xf numFmtId="164" fontId="2" fillId="0" borderId="2" xfId="0" applyNumberFormat="1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0" fillId="0" borderId="0" xfId="0" applyFont="1" applyAlignment="1"/>
    <xf numFmtId="0" fontId="3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164" fontId="0" fillId="0" borderId="0" xfId="1" applyNumberFormat="1" applyFont="1" applyAlignment="1">
      <alignment horizontal="center"/>
    </xf>
    <xf numFmtId="166" fontId="2" fillId="0" borderId="0" xfId="1" applyNumberFormat="1" applyFont="1"/>
    <xf numFmtId="166" fontId="2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0" fontId="7" fillId="0" borderId="0" xfId="0" applyFont="1"/>
    <xf numFmtId="0" fontId="5" fillId="0" borderId="2" xfId="0" applyFont="1" applyBorder="1"/>
    <xf numFmtId="1" fontId="0" fillId="0" borderId="0" xfId="0" applyNumberFormat="1"/>
    <xf numFmtId="174" fontId="2" fillId="0" borderId="0" xfId="0" applyNumberFormat="1" applyFont="1"/>
    <xf numFmtId="0" fontId="2" fillId="0" borderId="3" xfId="0" applyFont="1" applyBorder="1"/>
    <xf numFmtId="0" fontId="0" fillId="0" borderId="3" xfId="0" applyBorder="1"/>
    <xf numFmtId="164" fontId="0" fillId="0" borderId="3" xfId="1" applyNumberFormat="1" applyFont="1" applyBorder="1"/>
    <xf numFmtId="164" fontId="0" fillId="0" borderId="3" xfId="0" applyNumberFormat="1" applyBorder="1"/>
    <xf numFmtId="164" fontId="1" fillId="0" borderId="3" xfId="1" applyNumberFormat="1" applyFont="1" applyBorder="1"/>
    <xf numFmtId="9" fontId="2" fillId="0" borderId="3" xfId="2" applyFont="1" applyBorder="1"/>
  </cellXfs>
  <cellStyles count="3">
    <cellStyle name="Millares" xfId="1" builtinId="3"/>
    <cellStyle name="Normal" xfId="0" builtinId="0"/>
    <cellStyle name="Porcentaje" xfId="2" builtinId="5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SITUACIÓN!$B$37</c:f>
              <c:strCache>
                <c:ptCount val="1"/>
                <c:pt idx="0">
                  <c:v>Deuda / Deuda + Recursos Propios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SITUACIÓN!$C$33:$F$33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SITUACIÓN!$C$37:$F$37</c:f>
              <c:numCache>
                <c:formatCode>0%</c:formatCode>
                <c:ptCount val="4"/>
                <c:pt idx="0">
                  <c:v>0.46996466431095407</c:v>
                </c:pt>
                <c:pt idx="1">
                  <c:v>0.53072625698324027</c:v>
                </c:pt>
                <c:pt idx="2">
                  <c:v>0.57079646017699115</c:v>
                </c:pt>
                <c:pt idx="3">
                  <c:v>0.57636363636363641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B-CC4A-A8E9-ABD1BD86B8DD}"/>
            </c:ext>
          </c:extLst>
        </c:ser>
        <c:ser>
          <c:idx val="1"/>
          <c:order val="1"/>
          <c:tx>
            <c:strRef>
              <c:f>SITUACIÓN!$B$38</c:f>
              <c:strCache>
                <c:ptCount val="1"/>
                <c:pt idx="0">
                  <c:v>Recursos Propios/Deuda + Recursos propios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SITUACIÓN!$C$33:$F$33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SITUACIÓN!$C$38:$F$38</c:f>
              <c:numCache>
                <c:formatCode>0%</c:formatCode>
                <c:ptCount val="4"/>
                <c:pt idx="0">
                  <c:v>0.53003533568904593</c:v>
                </c:pt>
                <c:pt idx="1">
                  <c:v>0.46927374301675978</c:v>
                </c:pt>
                <c:pt idx="2">
                  <c:v>0.42920353982300885</c:v>
                </c:pt>
                <c:pt idx="3">
                  <c:v>0.42363636363636364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B-CC4A-A8E9-ABD1BD86B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4804432"/>
        <c:axId val="1524800848"/>
      </c:barChart>
      <c:catAx>
        <c:axId val="15248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24800848"/>
        <c:crosses val="autoZero"/>
        <c:auto val="1"/>
        <c:lblAlgn val="ctr"/>
        <c:lblOffset val="100"/>
        <c:noMultiLvlLbl val="0"/>
      </c:catAx>
      <c:valAx>
        <c:axId val="15248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2480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336550</xdr:colOff>
      <xdr:row>27</xdr:row>
      <xdr:rowOff>19050</xdr:rowOff>
    </xdr:from>
    <xdr:to>
      <xdr:col>11</xdr:col>
      <xdr:colOff>1606550</xdr:colOff>
      <xdr:row>40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23B81A-F5CB-E482-0925-BDC93AF62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718534</xdr:colOff>
      <xdr:row>9</xdr:row>
      <xdr:rowOff>80962</xdr:rowOff>
    </xdr:from>
    <xdr:ext cx="3345466" cy="321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E7DC8A2-4965-DD2B-9C09-AAF79A16635C}"/>
                </a:ext>
              </a:extLst>
            </xdr:cNvPr>
            <xdr:cNvSpPr txBox="1"/>
          </xdr:nvSpPr>
          <xdr:spPr>
            <a:xfrm>
              <a:off x="718534" y="1909762"/>
              <a:ext cx="3345466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1" i="1">
                        <a:latin typeface="Cambria Math" panose="02040503050406030204" pitchFamily="18" charset="0"/>
                      </a:rPr>
                      <m:t>𝑹𝒐𝒕𝒂𝒄𝒊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𝒏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𝒅𝒆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𝑰𝒏𝒗𝒆𝒏𝒕𝒂𝒓𝒊𝒐𝒔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𝑪𝒐𝒔𝒕𝒐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𝒅𝒆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𝒗𝒆𝒏𝒕𝒂𝒔</m:t>
                        </m:r>
                      </m:num>
                      <m:den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𝑰𝒏𝒗𝒆𝒏𝒕𝒂𝒓𝒊𝒐𝒔</m:t>
                        </m:r>
                      </m:den>
                    </m:f>
                  </m:oMath>
                </m:oMathPara>
              </a14:m>
              <a:endParaRPr lang="es-MX" sz="1100" b="1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E7DC8A2-4965-DD2B-9C09-AAF79A16635C}"/>
                </a:ext>
              </a:extLst>
            </xdr:cNvPr>
            <xdr:cNvSpPr txBox="1"/>
          </xdr:nvSpPr>
          <xdr:spPr>
            <a:xfrm>
              <a:off x="718534" y="1909762"/>
              <a:ext cx="3345466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100" b="1" i="0">
                  <a:latin typeface="Cambria Math" panose="02040503050406030204" pitchFamily="18" charset="0"/>
                </a:rPr>
                <a:t>𝑹𝒐𝒕𝒂𝒄𝒊ó𝒏 𝒅𝒆 𝑰𝒏𝒗𝒆𝒏𝒕𝒂𝒓𝒊𝒐𝒔</a:t>
              </a:r>
              <a:r>
                <a:rPr lang="es-MX" sz="1100" b="1" i="0">
                  <a:latin typeface="Cambria Math" panose="02040503050406030204" pitchFamily="18" charset="0"/>
                </a:rPr>
                <a:t>=(</a:t>
              </a:r>
              <a:r>
                <a:rPr lang="es-ES" sz="1100" b="1" i="0">
                  <a:latin typeface="Cambria Math" panose="02040503050406030204" pitchFamily="18" charset="0"/>
                </a:rPr>
                <a:t>𝑪𝒐𝒔𝒕𝒐 𝒅𝒆 𝒗𝒆𝒏𝒕𝒂𝒔</a:t>
              </a:r>
              <a:r>
                <a:rPr lang="es-MX" sz="1100" b="1" i="0">
                  <a:latin typeface="Cambria Math" panose="02040503050406030204" pitchFamily="18" charset="0"/>
                </a:rPr>
                <a:t>)/</a:t>
              </a:r>
              <a:r>
                <a:rPr lang="es-ES" sz="1100" b="1" i="0">
                  <a:latin typeface="Cambria Math" panose="02040503050406030204" pitchFamily="18" charset="0"/>
                </a:rPr>
                <a:t>𝑰𝒏𝒗𝒆𝒏𝒕𝒂𝒓𝒊𝒐𝒔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0</xdr:col>
      <xdr:colOff>787400</xdr:colOff>
      <xdr:row>23</xdr:row>
      <xdr:rowOff>50800</xdr:rowOff>
    </xdr:from>
    <xdr:ext cx="4089400" cy="3454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38F87B70-6DCF-1D46-9E86-ABC40F16A0A7}"/>
                </a:ext>
              </a:extLst>
            </xdr:cNvPr>
            <xdr:cNvSpPr txBox="1"/>
          </xdr:nvSpPr>
          <xdr:spPr>
            <a:xfrm>
              <a:off x="787400" y="4724400"/>
              <a:ext cx="4089400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1" i="1">
                        <a:latin typeface="Cambria Math" panose="02040503050406030204" pitchFamily="18" charset="0"/>
                      </a:rPr>
                      <m:t>𝑹𝒐𝒕𝒂𝒄𝒊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𝒏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𝒅𝒆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𝒄𝒖𝒆𝒏𝒕𝒂𝒔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𝒑𝒐𝒓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𝒄𝒐𝒃𝒓𝒂𝒓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𝑽𝒆𝒏𝒕𝒂𝒔</m:t>
                        </m:r>
                      </m:num>
                      <m:den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𝑪𝒖𝒆𝒏𝒕𝒂𝒔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𝒑𝒐𝒓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𝒄𝒐𝒃𝒓𝒂𝒓</m:t>
                        </m:r>
                      </m:den>
                    </m:f>
                  </m:oMath>
                </m:oMathPara>
              </a14:m>
              <a:endParaRPr lang="es-MX" sz="1100" b="1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38F87B70-6DCF-1D46-9E86-ABC40F16A0A7}"/>
                </a:ext>
              </a:extLst>
            </xdr:cNvPr>
            <xdr:cNvSpPr txBox="1"/>
          </xdr:nvSpPr>
          <xdr:spPr>
            <a:xfrm>
              <a:off x="787400" y="4724400"/>
              <a:ext cx="4089400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100" b="1" i="0">
                  <a:latin typeface="Cambria Math" panose="02040503050406030204" pitchFamily="18" charset="0"/>
                </a:rPr>
                <a:t>𝑹𝒐𝒕𝒂𝒄𝒊ó𝒏 𝒅𝒆 𝒄𝒖𝒆𝒏𝒕𝒂𝒔 𝒑𝒐𝒓 𝒄𝒐𝒃𝒓𝒂𝒓</a:t>
              </a:r>
              <a:r>
                <a:rPr lang="es-MX" sz="1100" b="1" i="0">
                  <a:latin typeface="Cambria Math" panose="02040503050406030204" pitchFamily="18" charset="0"/>
                </a:rPr>
                <a:t>=</a:t>
              </a:r>
              <a:r>
                <a:rPr lang="es-ES" sz="1100" b="1" i="0">
                  <a:latin typeface="Cambria Math" panose="02040503050406030204" pitchFamily="18" charset="0"/>
                </a:rPr>
                <a:t>𝑽𝒆𝒏𝒕𝒂𝒔</a:t>
              </a:r>
              <a:r>
                <a:rPr lang="es-MX" sz="1100" b="1" i="0">
                  <a:latin typeface="Cambria Math" panose="02040503050406030204" pitchFamily="18" charset="0"/>
                </a:rPr>
                <a:t>/(</a:t>
              </a:r>
              <a:r>
                <a:rPr lang="es-ES" sz="1100" b="1" i="0">
                  <a:latin typeface="Cambria Math" panose="02040503050406030204" pitchFamily="18" charset="0"/>
                </a:rPr>
                <a:t>𝑪𝒖𝒆𝒏𝒕𝒂𝒔 𝒑𝒐𝒓 𝒄𝒐𝒃𝒓𝒂𝒓</a:t>
              </a:r>
              <a:r>
                <a:rPr lang="es-MX" sz="1100" b="1" i="0">
                  <a:latin typeface="Cambria Math" panose="02040503050406030204" pitchFamily="18" charset="0"/>
                </a:rPr>
                <a:t>)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6</xdr:col>
      <xdr:colOff>802830</xdr:colOff>
      <xdr:row>8</xdr:row>
      <xdr:rowOff>168306</xdr:rowOff>
    </xdr:from>
    <xdr:ext cx="9141270" cy="45461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14CF639-F1D0-FBA6-A267-59D822DA087B}"/>
                </a:ext>
              </a:extLst>
            </xdr:cNvPr>
            <xdr:cNvSpPr txBox="1"/>
          </xdr:nvSpPr>
          <xdr:spPr>
            <a:xfrm>
              <a:off x="6911530" y="1793906"/>
              <a:ext cx="9141270" cy="4546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𝑁𝑢𝑚𝑒𝑟𝑜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𝑑𝑖𝑎𝑠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𝑖𝑛𝑣𝑒𝑛𝑡𝑎𝑟𝑖𝑜</m:t>
                    </m:r>
                    <m:r>
                      <a:rPr lang="es-MX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𝐼𝑛𝑣𝑒𝑛𝑡𝑎𝑟𝑖𝑜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𝑁𝑢𝑚𝑒𝑟𝑜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𝑑𝑖𝑎𝑠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𝑝𝑟𝑜𝑚𝑒𝑑𝑖𝑜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𝑐𝑜𝑠𝑡𝑜𝑠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𝑣𝑒𝑛𝑡𝑎𝑠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𝐼𝑛𝑣𝑒𝑛𝑡𝑎𝑟𝑖𝑜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𝐶𝑜𝑠𝑡𝑜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𝑑𝑒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𝑣𝑒𝑛𝑡𝑎𝑠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365</m:t>
                            </m:r>
                          </m:den>
                        </m:f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14CF639-F1D0-FBA6-A267-59D822DA087B}"/>
                </a:ext>
              </a:extLst>
            </xdr:cNvPr>
            <xdr:cNvSpPr txBox="1"/>
          </xdr:nvSpPr>
          <xdr:spPr>
            <a:xfrm>
              <a:off x="6911530" y="1793906"/>
              <a:ext cx="9141270" cy="4546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𝑁𝑢𝑚𝑒𝑟𝑜 𝑑𝑒 𝑑𝑖𝑎𝑠 𝑑𝑒 𝑖𝑛𝑣𝑒𝑛𝑡𝑎𝑟𝑖𝑜</a:t>
              </a:r>
              <a:r>
                <a:rPr lang="es-MX" sz="1100" i="0">
                  <a:latin typeface="Cambria Math" panose="02040503050406030204" pitchFamily="18" charset="0"/>
                </a:rPr>
                <a:t>=</a:t>
              </a:r>
              <a:r>
                <a:rPr lang="es-ES" sz="1100" b="0" i="0">
                  <a:latin typeface="Cambria Math" panose="02040503050406030204" pitchFamily="18" charset="0"/>
                </a:rPr>
                <a:t>𝐼𝑛𝑣𝑒𝑛𝑡𝑎𝑟𝑖𝑜</a:t>
              </a:r>
              <a:r>
                <a:rPr lang="es-MX" sz="1100" b="0" i="0">
                  <a:latin typeface="Cambria Math" panose="02040503050406030204" pitchFamily="18" charset="0"/>
                </a:rPr>
                <a:t>/(</a:t>
              </a:r>
              <a:r>
                <a:rPr lang="es-ES" sz="1100" b="0" i="0">
                  <a:latin typeface="Cambria Math" panose="02040503050406030204" pitchFamily="18" charset="0"/>
                </a:rPr>
                <a:t>𝑁𝑢𝑚𝑒𝑟𝑜 𝑑𝑒 𝑑𝑖𝑎𝑠 𝑝𝑟𝑜𝑚𝑒𝑑𝑖𝑜 𝑑𝑒 𝑐𝑜𝑠𝑡𝑜𝑠 𝑑𝑒 𝑣𝑒𝑛𝑡𝑎𝑠</a:t>
              </a:r>
              <a:r>
                <a:rPr lang="es-MX" sz="1100" b="0" i="0">
                  <a:latin typeface="Cambria Math" panose="02040503050406030204" pitchFamily="18" charset="0"/>
                </a:rPr>
                <a:t>)</a:t>
              </a:r>
              <a:r>
                <a:rPr lang="es-ES" sz="1100" b="0" i="0">
                  <a:latin typeface="Cambria Math" panose="02040503050406030204" pitchFamily="18" charset="0"/>
                </a:rPr>
                <a:t>=𝐼𝑛𝑣𝑒𝑛𝑡𝑎𝑟𝑖𝑜</a:t>
              </a:r>
              <a:r>
                <a:rPr lang="es-MX" sz="1100" b="0" i="0">
                  <a:latin typeface="Cambria Math" panose="02040503050406030204" pitchFamily="18" charset="0"/>
                </a:rPr>
                <a:t>/(</a:t>
              </a:r>
              <a:r>
                <a:rPr lang="es-ES" sz="1100" b="0" i="0">
                  <a:latin typeface="Cambria Math" panose="02040503050406030204" pitchFamily="18" charset="0"/>
                </a:rPr>
                <a:t>((𝐶𝑜𝑠𝑡𝑜 𝑑𝑒 𝑣𝑒𝑛𝑡𝑎𝑠)/365)</a:t>
              </a:r>
              <a:r>
                <a:rPr lang="es-MX" sz="1100" b="0" i="0">
                  <a:latin typeface="Cambria Math" panose="02040503050406030204" pitchFamily="18" charset="0"/>
                </a:rPr>
                <a:t>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23</xdr:row>
      <xdr:rowOff>0</xdr:rowOff>
    </xdr:from>
    <xdr:ext cx="9141270" cy="4591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61BAA466-EE79-414D-8917-1802F7F940F2}"/>
                </a:ext>
              </a:extLst>
            </xdr:cNvPr>
            <xdr:cNvSpPr txBox="1"/>
          </xdr:nvSpPr>
          <xdr:spPr>
            <a:xfrm>
              <a:off x="6934200" y="4673600"/>
              <a:ext cx="9141270" cy="45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𝑁𝑢𝑚𝑒𝑟𝑜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𝑑𝑖𝑎𝑠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𝑃𝑒𝑟𝑖𝑜𝑑𝑜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𝑐𝑜𝑏𝑟𝑜</m:t>
                    </m:r>
                    <m:r>
                      <a:rPr lang="es-MX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𝐶𝑢𝑒𝑛𝑡𝑎𝑠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𝑝𝑜𝑟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𝑐𝑜𝑏𝑟𝑎𝑟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𝑁𝑢𝑚𝑒𝑟𝑜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𝑑𝑖𝑎𝑠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𝑝𝑟𝑜𝑚𝑒𝑑𝑖𝑜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𝑐𝑢𝑒𝑛𝑡𝑎𝑠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𝑝𝑜𝑟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𝑐𝑜𝑏𝑟𝑎𝑟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𝐶𝑢𝑒𝑛𝑡𝑎𝑠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𝑝𝑜𝑟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𝑐𝑜𝑏𝑟𝑎𝑟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𝑣𝑒𝑛𝑡𝑎𝑠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365</m:t>
                            </m:r>
                          </m:den>
                        </m:f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61BAA466-EE79-414D-8917-1802F7F940F2}"/>
                </a:ext>
              </a:extLst>
            </xdr:cNvPr>
            <xdr:cNvSpPr txBox="1"/>
          </xdr:nvSpPr>
          <xdr:spPr>
            <a:xfrm>
              <a:off x="6934200" y="4673600"/>
              <a:ext cx="9141270" cy="45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𝑁𝑢𝑚𝑒𝑟𝑜 𝑑𝑒 𝑑𝑖𝑎𝑠 𝑜 𝑃𝑒𝑟𝑖𝑜𝑑𝑜 𝑑𝑒 𝑐𝑜𝑏𝑟𝑜</a:t>
              </a:r>
              <a:r>
                <a:rPr lang="es-MX" sz="1100" i="0">
                  <a:latin typeface="Cambria Math" panose="02040503050406030204" pitchFamily="18" charset="0"/>
                </a:rPr>
                <a:t>=(</a:t>
              </a:r>
              <a:r>
                <a:rPr lang="es-ES" sz="1100" b="0" i="0">
                  <a:latin typeface="Cambria Math" panose="02040503050406030204" pitchFamily="18" charset="0"/>
                </a:rPr>
                <a:t>𝐶𝑢𝑒𝑛𝑡𝑎𝑠 𝑝𝑜𝑟 𝑐𝑜𝑏𝑟𝑎𝑟</a:t>
              </a:r>
              <a:r>
                <a:rPr lang="es-MX" sz="1100" b="0" i="0">
                  <a:latin typeface="Cambria Math" panose="02040503050406030204" pitchFamily="18" charset="0"/>
                </a:rPr>
                <a:t>)/(</a:t>
              </a:r>
              <a:r>
                <a:rPr lang="es-ES" sz="1100" b="0" i="0">
                  <a:latin typeface="Cambria Math" panose="02040503050406030204" pitchFamily="18" charset="0"/>
                </a:rPr>
                <a:t>𝑁𝑢𝑚𝑒𝑟𝑜 𝑑𝑒 𝑑𝑖𝑎𝑠 𝑝𝑟𝑜𝑚𝑒𝑑𝑖𝑜 𝑑𝑒 𝑐𝑢𝑒𝑛𝑡𝑎𝑠 𝑝𝑜𝑟 𝑐𝑜𝑏𝑟𝑎𝑟</a:t>
              </a:r>
              <a:r>
                <a:rPr lang="es-MX" sz="1100" b="0" i="0">
                  <a:latin typeface="Cambria Math" panose="02040503050406030204" pitchFamily="18" charset="0"/>
                </a:rPr>
                <a:t>)</a:t>
              </a:r>
              <a:r>
                <a:rPr lang="es-ES" sz="1100" b="0" i="0">
                  <a:latin typeface="Cambria Math" panose="02040503050406030204" pitchFamily="18" charset="0"/>
                </a:rPr>
                <a:t>=</a:t>
              </a:r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ES" sz="1100" b="0" i="0">
                  <a:latin typeface="Cambria Math" panose="02040503050406030204" pitchFamily="18" charset="0"/>
                </a:rPr>
                <a:t>𝐶𝑢𝑒𝑛𝑡𝑎𝑠 𝑝𝑜𝑟 𝑐𝑜𝑏𝑟𝑎𝑟</a:t>
              </a:r>
              <a:r>
                <a:rPr lang="es-MX" sz="1100" b="0" i="0">
                  <a:latin typeface="Cambria Math" panose="02040503050406030204" pitchFamily="18" charset="0"/>
                </a:rPr>
                <a:t>)/(</a:t>
              </a:r>
              <a:r>
                <a:rPr lang="es-ES" sz="1100" b="0" i="0">
                  <a:latin typeface="Cambria Math" panose="02040503050406030204" pitchFamily="18" charset="0"/>
                </a:rPr>
                <a:t>(𝑣𝑒𝑛𝑡𝑎𝑠/365)</a:t>
              </a:r>
              <a:r>
                <a:rPr lang="es-MX" sz="1100" b="0" i="0">
                  <a:latin typeface="Cambria Math" panose="02040503050406030204" pitchFamily="18" charset="0"/>
                </a:rPr>
                <a:t>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35</xdr:row>
      <xdr:rowOff>0</xdr:rowOff>
    </xdr:from>
    <xdr:ext cx="4089400" cy="3454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AEFBBB8-6BE4-BA43-ACAC-C1077CD04206}"/>
                </a:ext>
              </a:extLst>
            </xdr:cNvPr>
            <xdr:cNvSpPr txBox="1"/>
          </xdr:nvSpPr>
          <xdr:spPr>
            <a:xfrm>
              <a:off x="829174" y="6979752"/>
              <a:ext cx="4089400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1" i="1">
                        <a:latin typeface="Cambria Math" panose="02040503050406030204" pitchFamily="18" charset="0"/>
                      </a:rPr>
                      <m:t>𝑹𝒐𝒕𝒂𝒄𝒊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𝒏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𝒅𝒆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𝒄𝒖𝒆𝒏𝒕𝒂𝒔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𝒑𝒐𝒓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𝒑𝒂𝒈𝒂𝒓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𝑪𝒐𝒎𝒑𝒓𝒂𝒔</m:t>
                        </m:r>
                      </m:num>
                      <m:den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𝑪𝒖𝒆𝒏𝒕𝒂𝒔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𝒑𝒐𝒓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𝒑𝒂𝒈𝒂𝒓</m:t>
                        </m:r>
                      </m:den>
                    </m:f>
                  </m:oMath>
                </m:oMathPara>
              </a14:m>
              <a:endParaRPr lang="es-MX" sz="1100" b="1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AEFBBB8-6BE4-BA43-ACAC-C1077CD04206}"/>
                </a:ext>
              </a:extLst>
            </xdr:cNvPr>
            <xdr:cNvSpPr txBox="1"/>
          </xdr:nvSpPr>
          <xdr:spPr>
            <a:xfrm>
              <a:off x="829174" y="6979752"/>
              <a:ext cx="4089400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100" b="1" i="0">
                  <a:latin typeface="Cambria Math" panose="02040503050406030204" pitchFamily="18" charset="0"/>
                </a:rPr>
                <a:t>𝑹𝒐𝒕𝒂𝒄𝒊ó𝒏 𝒅𝒆 𝒄𝒖𝒆𝒏𝒕𝒂𝒔 𝒑𝒐𝒓 𝒑𝒂𝒈𝒂𝒓</a:t>
              </a:r>
              <a:r>
                <a:rPr lang="es-MX" sz="1100" b="1" i="0">
                  <a:latin typeface="Cambria Math" panose="02040503050406030204" pitchFamily="18" charset="0"/>
                </a:rPr>
                <a:t>=</a:t>
              </a:r>
              <a:r>
                <a:rPr lang="es-ES" sz="1100" b="1" i="0">
                  <a:latin typeface="Cambria Math" panose="02040503050406030204" pitchFamily="18" charset="0"/>
                </a:rPr>
                <a:t>𝑪𝒐𝒎𝒑𝒓𝒂𝒔</a:t>
              </a:r>
              <a:r>
                <a:rPr lang="es-MX" sz="1100" b="1" i="0">
                  <a:latin typeface="Cambria Math" panose="02040503050406030204" pitchFamily="18" charset="0"/>
                </a:rPr>
                <a:t>/(</a:t>
              </a:r>
              <a:r>
                <a:rPr lang="es-ES" sz="1100" b="1" i="0">
                  <a:latin typeface="Cambria Math" panose="02040503050406030204" pitchFamily="18" charset="0"/>
                </a:rPr>
                <a:t>𝑪𝒖𝒆𝒏𝒕𝒂𝒔 𝒑𝒐𝒓 𝒑𝒂𝒈𝒂𝒓</a:t>
              </a:r>
              <a:r>
                <a:rPr lang="es-MX" sz="1100" b="1" i="0">
                  <a:latin typeface="Cambria Math" panose="02040503050406030204" pitchFamily="18" charset="0"/>
                </a:rPr>
                <a:t>)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7</xdr:col>
      <xdr:colOff>0</xdr:colOff>
      <xdr:row>35</xdr:row>
      <xdr:rowOff>0</xdr:rowOff>
    </xdr:from>
    <xdr:ext cx="9141270" cy="4275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B2AF301-9C5A-124A-B9A8-DEC224E27B68}"/>
                </a:ext>
              </a:extLst>
            </xdr:cNvPr>
            <xdr:cNvSpPr txBox="1"/>
          </xdr:nvSpPr>
          <xdr:spPr>
            <a:xfrm>
              <a:off x="6958760" y="6979752"/>
              <a:ext cx="9141270" cy="427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𝑁𝑢𝑚𝑒𝑟𝑜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𝑑𝑖𝑎𝑠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𝑃𝑒𝑟𝑖𝑜𝑑𝑜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𝑝𝑎𝑔𝑜</m:t>
                    </m:r>
                    <m:r>
                      <a:rPr lang="es-MX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𝐶𝑢𝑒𝑛𝑡𝑎𝑠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𝑝𝑜𝑟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𝑝𝑎𝑔𝑎𝑟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𝑁𝑢𝑚𝑒𝑟𝑜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𝑑𝑖𝑎𝑠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𝑝𝑟𝑜𝑚𝑒𝑑𝑖𝑜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𝑐𝑢𝑒𝑛𝑡𝑎𝑠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𝑝𝑜𝑟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𝑝𝑎𝑔𝑎𝑟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𝐶𝑢𝑒𝑛𝑡𝑎𝑠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𝑝𝑜𝑟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𝑝𝑎𝑔𝑎𝑟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𝑐𝑜𝑚𝑝𝑟𝑎𝑠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365</m:t>
                            </m:r>
                          </m:den>
                        </m:f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B2AF301-9C5A-124A-B9A8-DEC224E27B68}"/>
                </a:ext>
              </a:extLst>
            </xdr:cNvPr>
            <xdr:cNvSpPr txBox="1"/>
          </xdr:nvSpPr>
          <xdr:spPr>
            <a:xfrm>
              <a:off x="6958760" y="6979752"/>
              <a:ext cx="9141270" cy="427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𝑁𝑢𝑚𝑒𝑟𝑜 𝑑𝑒 𝑑𝑖𝑎𝑠 𝑜 𝑃𝑒𝑟𝑖𝑜𝑑𝑜 𝑑𝑒 𝑝𝑎𝑔𝑜</a:t>
              </a:r>
              <a:r>
                <a:rPr lang="es-MX" sz="1100" i="0">
                  <a:latin typeface="Cambria Math" panose="02040503050406030204" pitchFamily="18" charset="0"/>
                </a:rPr>
                <a:t>=(</a:t>
              </a:r>
              <a:r>
                <a:rPr lang="es-ES" sz="1100" b="0" i="0">
                  <a:latin typeface="Cambria Math" panose="02040503050406030204" pitchFamily="18" charset="0"/>
                </a:rPr>
                <a:t>𝐶𝑢𝑒𝑛𝑡𝑎𝑠 𝑝𝑜𝑟 𝑝𝑎𝑔𝑎𝑟</a:t>
              </a:r>
              <a:r>
                <a:rPr lang="es-MX" sz="1100" b="0" i="0">
                  <a:latin typeface="Cambria Math" panose="02040503050406030204" pitchFamily="18" charset="0"/>
                </a:rPr>
                <a:t>)/(</a:t>
              </a:r>
              <a:r>
                <a:rPr lang="es-ES" sz="1100" b="0" i="0">
                  <a:latin typeface="Cambria Math" panose="02040503050406030204" pitchFamily="18" charset="0"/>
                </a:rPr>
                <a:t>𝑁𝑢𝑚𝑒𝑟𝑜 𝑑𝑒 𝑑𝑖𝑎𝑠 𝑝𝑟𝑜𝑚𝑒𝑑𝑖𝑜 𝑑𝑒 𝑐𝑢𝑒𝑛𝑡𝑎𝑠 𝑝𝑜𝑟 𝑝𝑎𝑔𝑎𝑟</a:t>
              </a:r>
              <a:r>
                <a:rPr lang="es-MX" sz="1100" b="0" i="0">
                  <a:latin typeface="Cambria Math" panose="02040503050406030204" pitchFamily="18" charset="0"/>
                </a:rPr>
                <a:t>)</a:t>
              </a:r>
              <a:r>
                <a:rPr lang="es-ES" sz="1100" b="0" i="0">
                  <a:latin typeface="Cambria Math" panose="02040503050406030204" pitchFamily="18" charset="0"/>
                </a:rPr>
                <a:t>=</a:t>
              </a:r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ES" sz="1100" b="0" i="0">
                  <a:latin typeface="Cambria Math" panose="02040503050406030204" pitchFamily="18" charset="0"/>
                </a:rPr>
                <a:t>𝐶𝑢𝑒𝑛𝑡𝑎𝑠 𝑝𝑜𝑟 𝑝𝑎𝑔𝑎𝑟</a:t>
              </a:r>
              <a:r>
                <a:rPr lang="es-MX" sz="1100" b="0" i="0">
                  <a:latin typeface="Cambria Math" panose="02040503050406030204" pitchFamily="18" charset="0"/>
                </a:rPr>
                <a:t>)/(</a:t>
              </a:r>
              <a:r>
                <a:rPr lang="es-ES" sz="1100" b="0" i="0">
                  <a:latin typeface="Cambria Math" panose="02040503050406030204" pitchFamily="18" charset="0"/>
                </a:rPr>
                <a:t>(𝑐𝑜𝑚𝑝𝑟𝑎𝑠/365)</a:t>
              </a:r>
              <a:r>
                <a:rPr lang="es-MX" sz="1100" b="0" i="0">
                  <a:latin typeface="Cambria Math" panose="02040503050406030204" pitchFamily="18" charset="0"/>
                </a:rPr>
                <a:t>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</xdr:col>
      <xdr:colOff>419205</xdr:colOff>
      <xdr:row>47</xdr:row>
      <xdr:rowOff>151560</xdr:rowOff>
    </xdr:from>
    <xdr:ext cx="59120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59978FE5-4387-12F1-7DE3-C01DEA161E7E}"/>
                </a:ext>
              </a:extLst>
            </xdr:cNvPr>
            <xdr:cNvSpPr txBox="1"/>
          </xdr:nvSpPr>
          <xdr:spPr>
            <a:xfrm>
              <a:off x="8207139" y="9524370"/>
              <a:ext cx="5912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𝐶𝐼𝐶𝐿𝑂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𝑂𝑃𝐸𝑅𝐴𝑇𝐼𝑉𝑂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ú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𝑚𝑒𝑟𝑜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í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𝑎𝑠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𝑖𝑛𝑣𝑒𝑛𝑡𝑎𝑟𝑖𝑜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ú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𝑚𝑒𝑟𝑜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í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𝑎𝑠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𝑐𝑢𝑒𝑛𝑡𝑎𝑠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𝑝𝑜𝑟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𝑐𝑜𝑏𝑟𝑎𝑟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59978FE5-4387-12F1-7DE3-C01DEA161E7E}"/>
                </a:ext>
              </a:extLst>
            </xdr:cNvPr>
            <xdr:cNvSpPr txBox="1"/>
          </xdr:nvSpPr>
          <xdr:spPr>
            <a:xfrm>
              <a:off x="8207139" y="9524370"/>
              <a:ext cx="5912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𝐶𝐼𝐶𝐿𝑂 𝑂𝑃𝐸𝑅𝐴𝑇𝐼𝑉𝑂=𝑁ú𝑚𝑒𝑟𝑜 𝑑𝑒 𝑑í𝑎𝑠 𝑑𝑒 𝑖𝑛𝑣𝑒𝑛𝑡𝑎𝑟𝑖𝑜+𝑁ú𝑚𝑒𝑟𝑜 𝑑𝑒 𝑑í𝑎𝑠 𝑑𝑒 𝑐𝑢𝑒𝑛𝑡𝑎𝑠 𝑝𝑜𝑟 𝑐𝑜𝑏𝑟𝑎𝑟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</xdr:col>
      <xdr:colOff>398843</xdr:colOff>
      <xdr:row>50</xdr:row>
      <xdr:rowOff>20992</xdr:rowOff>
    </xdr:from>
    <xdr:ext cx="620907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6639C44E-33D0-614C-BDD8-BE99946E268D}"/>
                </a:ext>
              </a:extLst>
            </xdr:cNvPr>
            <xdr:cNvSpPr txBox="1"/>
          </xdr:nvSpPr>
          <xdr:spPr>
            <a:xfrm>
              <a:off x="8186777" y="10013058"/>
              <a:ext cx="62090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𝐶𝐼𝐶𝐿𝑂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𝑂𝑃𝐸𝑅𝐴𝑇𝐼𝑉𝑂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𝑁𝐸𝑇𝑂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ú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𝑚𝑒𝑟𝑜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í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𝑎𝑠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𝑖𝑛𝑣𝑒𝑛𝑡𝑎𝑟𝑖𝑜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𝑃𝑒𝑟𝑖𝑜𝑑𝑜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𝑐𝑜𝑏𝑟𝑜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𝑃𝑒𝑟𝑖𝑜𝑑𝑜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𝑝𝑎𝑔𝑜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6639C44E-33D0-614C-BDD8-BE99946E268D}"/>
                </a:ext>
              </a:extLst>
            </xdr:cNvPr>
            <xdr:cNvSpPr txBox="1"/>
          </xdr:nvSpPr>
          <xdr:spPr>
            <a:xfrm>
              <a:off x="8186777" y="10013058"/>
              <a:ext cx="62090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𝐶𝐼𝐶𝐿𝑂 𝑂𝑃𝐸𝑅𝐴𝑇𝐼𝑉𝑂 𝑁𝐸𝑇𝑂=𝑁ú𝑚𝑒𝑟𝑜 𝑑𝑒 𝑑í𝑎𝑠 𝑑𝑒 𝑖𝑛𝑣𝑒𝑛𝑡𝑎𝑟𝑖𝑜+𝑃𝑒𝑟𝑖𝑜𝑑𝑜 𝑑𝑒 𝑐𝑜𝑏𝑟𝑜 −𝑃𝑒𝑟𝑖𝑜𝑑𝑜 𝑑𝑒 𝑝𝑎𝑔𝑜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62</xdr:row>
      <xdr:rowOff>0</xdr:rowOff>
    </xdr:from>
    <xdr:ext cx="3345466" cy="321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208CFA20-DE8E-4A48-93FD-AE6FD4946068}"/>
                </a:ext>
              </a:extLst>
            </xdr:cNvPr>
            <xdr:cNvSpPr txBox="1"/>
          </xdr:nvSpPr>
          <xdr:spPr>
            <a:xfrm>
              <a:off x="829174" y="12406116"/>
              <a:ext cx="3345466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1" i="1">
                        <a:latin typeface="Cambria Math" panose="02040503050406030204" pitchFamily="18" charset="0"/>
                      </a:rPr>
                      <m:t>𝑹𝒂𝒕𝒊𝒐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𝒄𝒐𝒓𝒓𝒊𝒆𝒏𝒕𝒆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𝑨𝒄𝒕𝒊𝒗𝒐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𝑪𝒐𝒓𝒓𝒊𝒆𝒏𝒕𝒆</m:t>
                        </m:r>
                      </m:num>
                      <m:den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𝑷𝒂𝒔𝒊𝒗𝒐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𝑪𝒐𝒓𝒓𝒊𝒆𝒏𝒕𝒆</m:t>
                        </m:r>
                      </m:den>
                    </m:f>
                  </m:oMath>
                </m:oMathPara>
              </a14:m>
              <a:endParaRPr lang="es-MX" sz="1100" b="1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208CFA20-DE8E-4A48-93FD-AE6FD4946068}"/>
                </a:ext>
              </a:extLst>
            </xdr:cNvPr>
            <xdr:cNvSpPr txBox="1"/>
          </xdr:nvSpPr>
          <xdr:spPr>
            <a:xfrm>
              <a:off x="829174" y="12406116"/>
              <a:ext cx="3345466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100" b="1" i="0">
                  <a:latin typeface="Cambria Math" panose="02040503050406030204" pitchFamily="18" charset="0"/>
                </a:rPr>
                <a:t>𝑹𝒂𝒕𝒊𝒐 𝒄𝒐𝒓𝒓𝒊𝒆𝒏𝒕𝒆</a:t>
              </a:r>
              <a:r>
                <a:rPr lang="es-MX" sz="1100" b="1" i="0">
                  <a:latin typeface="Cambria Math" panose="02040503050406030204" pitchFamily="18" charset="0"/>
                </a:rPr>
                <a:t>=(</a:t>
              </a:r>
              <a:r>
                <a:rPr lang="es-ES" sz="1100" b="1" i="0">
                  <a:latin typeface="Cambria Math" panose="02040503050406030204" pitchFamily="18" charset="0"/>
                </a:rPr>
                <a:t>𝑨𝒄𝒕𝒊𝒗𝒐 𝑪𝒐𝒓𝒓𝒊𝒆𝒏𝒕𝒆</a:t>
              </a:r>
              <a:r>
                <a:rPr lang="es-MX" sz="1100" b="1" i="0">
                  <a:latin typeface="Cambria Math" panose="02040503050406030204" pitchFamily="18" charset="0"/>
                </a:rPr>
                <a:t>)/(</a:t>
              </a:r>
              <a:r>
                <a:rPr lang="es-ES" sz="1100" b="1" i="0">
                  <a:latin typeface="Cambria Math" panose="02040503050406030204" pitchFamily="18" charset="0"/>
                </a:rPr>
                <a:t>𝑷𝒂𝒔𝒊𝒗𝒐 𝑪𝒐𝒓𝒓𝒊𝒆𝒏𝒕𝒆</a:t>
              </a:r>
              <a:r>
                <a:rPr lang="es-MX" sz="1100" b="1" i="0">
                  <a:latin typeface="Cambria Math" panose="02040503050406030204" pitchFamily="18" charset="0"/>
                </a:rPr>
                <a:t>)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1</xdr:col>
      <xdr:colOff>0</xdr:colOff>
      <xdr:row>72</xdr:row>
      <xdr:rowOff>0</xdr:rowOff>
    </xdr:from>
    <xdr:ext cx="3345466" cy="321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338A3036-7697-3047-B45E-42080F67E482}"/>
                </a:ext>
              </a:extLst>
            </xdr:cNvPr>
            <xdr:cNvSpPr txBox="1"/>
          </xdr:nvSpPr>
          <xdr:spPr>
            <a:xfrm>
              <a:off x="829174" y="14400331"/>
              <a:ext cx="3345466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1" i="1">
                        <a:latin typeface="Cambria Math" panose="02040503050406030204" pitchFamily="18" charset="0"/>
                      </a:rPr>
                      <m:t>𝑷𝒓𝒖𝒆𝒃𝒂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á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𝒄𝒊𝒅𝒂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𝑪𝒂𝒋𝒂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𝒄𝒖𝒆𝒏𝒕𝒂𝒔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𝒑𝒐𝒓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𝒄𝒐𝒃𝒓𝒂𝒓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</m:num>
                      <m:den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𝑷𝒂𝒔𝒊𝒗𝒐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𝑪𝒐𝒓𝒓𝒊𝒆𝒏𝒕𝒆</m:t>
                        </m:r>
                      </m:den>
                    </m:f>
                  </m:oMath>
                </m:oMathPara>
              </a14:m>
              <a:endParaRPr lang="es-MX" sz="1100" b="1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338A3036-7697-3047-B45E-42080F67E482}"/>
                </a:ext>
              </a:extLst>
            </xdr:cNvPr>
            <xdr:cNvSpPr txBox="1"/>
          </xdr:nvSpPr>
          <xdr:spPr>
            <a:xfrm>
              <a:off x="829174" y="14400331"/>
              <a:ext cx="3345466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100" b="1" i="0">
                  <a:latin typeface="Cambria Math" panose="02040503050406030204" pitchFamily="18" charset="0"/>
                </a:rPr>
                <a:t>𝑷𝒓𝒖𝒆𝒃𝒂 </a:t>
              </a:r>
              <a:r>
                <a:rPr lang="es-MX" sz="1100" b="1" i="0">
                  <a:latin typeface="Cambria Math" panose="02040503050406030204" pitchFamily="18" charset="0"/>
                </a:rPr>
                <a:t>á</a:t>
              </a:r>
              <a:r>
                <a:rPr lang="es-ES" sz="1100" b="1" i="0">
                  <a:latin typeface="Cambria Math" panose="02040503050406030204" pitchFamily="18" charset="0"/>
                </a:rPr>
                <a:t>𝒄𝒊𝒅𝒂</a:t>
              </a:r>
              <a:r>
                <a:rPr lang="es-MX" sz="1100" b="1" i="0">
                  <a:latin typeface="Cambria Math" panose="02040503050406030204" pitchFamily="18" charset="0"/>
                </a:rPr>
                <a:t>=(</a:t>
              </a:r>
              <a:r>
                <a:rPr lang="es-ES" sz="1100" b="1" i="0">
                  <a:latin typeface="Cambria Math" panose="02040503050406030204" pitchFamily="18" charset="0"/>
                </a:rPr>
                <a:t>𝑪𝒂𝒋𝒂+𝒄𝒖𝒆𝒏𝒕𝒂𝒔 𝒑𝒐𝒓 𝒄𝒐𝒃𝒓𝒂𝒓 </a:t>
              </a:r>
              <a:r>
                <a:rPr lang="es-MX" sz="1100" b="1" i="0">
                  <a:latin typeface="Cambria Math" panose="02040503050406030204" pitchFamily="18" charset="0"/>
                </a:rPr>
                <a:t>)/(</a:t>
              </a:r>
              <a:r>
                <a:rPr lang="es-ES" sz="1100" b="1" i="0">
                  <a:latin typeface="Cambria Math" panose="02040503050406030204" pitchFamily="18" charset="0"/>
                </a:rPr>
                <a:t>𝑷𝒂𝒔𝒊𝒗𝒐 𝑪𝒐𝒓𝒓𝒊𝒆𝒏𝒕𝒆</a:t>
              </a:r>
              <a:r>
                <a:rPr lang="es-MX" sz="1100" b="1" i="0">
                  <a:latin typeface="Cambria Math" panose="02040503050406030204" pitchFamily="18" charset="0"/>
                </a:rPr>
                <a:t>)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1</xdr:col>
      <xdr:colOff>0</xdr:colOff>
      <xdr:row>85</xdr:row>
      <xdr:rowOff>0</xdr:rowOff>
    </xdr:from>
    <xdr:ext cx="5489338" cy="3215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00D26F3-AB8B-3842-9FAB-9F8211EDE0D7}"/>
                </a:ext>
              </a:extLst>
            </xdr:cNvPr>
            <xdr:cNvSpPr txBox="1"/>
          </xdr:nvSpPr>
          <xdr:spPr>
            <a:xfrm>
              <a:off x="829174" y="16992810"/>
              <a:ext cx="5489338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ES" sz="1100" b="1" i="1">
                        <a:latin typeface="Cambria Math" panose="02040503050406030204" pitchFamily="18" charset="0"/>
                      </a:rPr>
                      <m:t>𝑹𝒂𝒕𝒊𝒐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𝒅𝒆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𝒄𝒂𝒔𝒉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𝒐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𝒅𝒆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𝑪𝒊𝒓𝒄𝒖𝒍𝒂𝒏𝒕𝒆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𝑪𝒂𝒋𝒂</m:t>
                        </m:r>
                      </m:num>
                      <m:den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𝑷𝒂𝒔𝒊𝒗𝒐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𝑪𝒐𝒓𝒓𝒊𝒆𝒏𝒕𝒆</m:t>
                        </m:r>
                      </m:den>
                    </m:f>
                  </m:oMath>
                </m:oMathPara>
              </a14:m>
              <a:endParaRPr lang="es-MX" sz="1100" b="1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00D26F3-AB8B-3842-9FAB-9F8211EDE0D7}"/>
                </a:ext>
              </a:extLst>
            </xdr:cNvPr>
            <xdr:cNvSpPr txBox="1"/>
          </xdr:nvSpPr>
          <xdr:spPr>
            <a:xfrm>
              <a:off x="829174" y="16992810"/>
              <a:ext cx="5489338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100" b="1" i="0">
                  <a:latin typeface="Cambria Math" panose="02040503050406030204" pitchFamily="18" charset="0"/>
                </a:rPr>
                <a:t>𝑹𝒂𝒕𝒊𝒐 𝒅𝒆 𝒄𝒂𝒔𝒉 𝒐 𝒅𝒆 𝑪𝒊𝒓𝒄𝒖𝒍𝒂𝒏𝒕𝒆</a:t>
              </a:r>
              <a:r>
                <a:rPr lang="es-MX" sz="1100" b="1" i="0">
                  <a:latin typeface="Cambria Math" panose="02040503050406030204" pitchFamily="18" charset="0"/>
                </a:rPr>
                <a:t>=</a:t>
              </a:r>
              <a:r>
                <a:rPr lang="es-ES" sz="1100" b="1" i="0">
                  <a:latin typeface="Cambria Math" panose="02040503050406030204" pitchFamily="18" charset="0"/>
                </a:rPr>
                <a:t>𝑪𝒂𝒋𝒂</a:t>
              </a:r>
              <a:r>
                <a:rPr lang="es-MX" sz="1100" b="1" i="0">
                  <a:latin typeface="Cambria Math" panose="02040503050406030204" pitchFamily="18" charset="0"/>
                </a:rPr>
                <a:t>/(</a:t>
              </a:r>
              <a:r>
                <a:rPr lang="es-ES" sz="1100" b="1" i="0">
                  <a:latin typeface="Cambria Math" panose="02040503050406030204" pitchFamily="18" charset="0"/>
                </a:rPr>
                <a:t>𝑷𝒂𝒔𝒊𝒗𝒐 𝑪𝒐𝒓𝒓𝒊𝒆𝒏𝒕𝒆</a:t>
              </a:r>
              <a:r>
                <a:rPr lang="es-MX" sz="1100" b="1" i="0">
                  <a:latin typeface="Cambria Math" panose="02040503050406030204" pitchFamily="18" charset="0"/>
                </a:rPr>
                <a:t>)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1</xdr:col>
      <xdr:colOff>0</xdr:colOff>
      <xdr:row>102</xdr:row>
      <xdr:rowOff>0</xdr:rowOff>
    </xdr:from>
    <xdr:ext cx="5489338" cy="3215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EBC0FE9D-2DFA-5246-91BB-70DEA0EC0E3E}"/>
                </a:ext>
              </a:extLst>
            </xdr:cNvPr>
            <xdr:cNvSpPr txBox="1"/>
          </xdr:nvSpPr>
          <xdr:spPr>
            <a:xfrm>
              <a:off x="829174" y="20403967"/>
              <a:ext cx="5489338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ES" sz="1100" b="1" i="1">
                        <a:latin typeface="Cambria Math" panose="02040503050406030204" pitchFamily="18" charset="0"/>
                      </a:rPr>
                      <m:t>𝑹𝒂𝒕𝒊𝒐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𝒅𝒆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𝒅𝒆𝒖𝒅𝒂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𝒔𝒐𝒃𝒓𝒆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𝒂𝒄𝒕𝒊𝒗𝒐𝒔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𝑫𝒆𝒖𝒅𝒂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𝒕𝒐𝒕𝒂𝒍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𝑷𝒂𝒔𝒊𝒗𝒐𝒔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𝑨𝒄𝒕𝒊𝒗𝒐𝒔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s-MX" sz="1100" b="1"/>
            </a:p>
          </xdr:txBody>
        </xdr:sp>
      </mc:Choice>
      <mc:Fallback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EBC0FE9D-2DFA-5246-91BB-70DEA0EC0E3E}"/>
                </a:ext>
              </a:extLst>
            </xdr:cNvPr>
            <xdr:cNvSpPr txBox="1"/>
          </xdr:nvSpPr>
          <xdr:spPr>
            <a:xfrm>
              <a:off x="829174" y="20403967"/>
              <a:ext cx="5489338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100" b="1" i="0">
                  <a:latin typeface="Cambria Math" panose="02040503050406030204" pitchFamily="18" charset="0"/>
                </a:rPr>
                <a:t>𝑹𝒂𝒕𝒊𝒐 𝒅𝒆 𝒅𝒆𝒖𝒅𝒂 𝒔𝒐𝒃𝒓𝒆 𝒂𝒄𝒕𝒊𝒗𝒐𝒔</a:t>
              </a:r>
              <a:r>
                <a:rPr lang="es-MX" sz="1100" b="1" i="0">
                  <a:latin typeface="Cambria Math" panose="02040503050406030204" pitchFamily="18" charset="0"/>
                </a:rPr>
                <a:t>=(</a:t>
              </a:r>
              <a:r>
                <a:rPr lang="es-ES" sz="1100" b="1" i="0">
                  <a:latin typeface="Cambria Math" panose="02040503050406030204" pitchFamily="18" charset="0"/>
                </a:rPr>
                <a:t>𝑫𝒆𝒖𝒅𝒂 𝒕𝒐𝒕𝒂𝒍 (𝑷𝒂𝒔𝒊𝒗𝒐𝒔)</a:t>
              </a:r>
              <a:r>
                <a:rPr lang="es-MX" sz="1100" b="1" i="0">
                  <a:latin typeface="Cambria Math" panose="02040503050406030204" pitchFamily="18" charset="0"/>
                </a:rPr>
                <a:t>)/(</a:t>
              </a:r>
              <a:r>
                <a:rPr lang="es-ES" sz="1100" b="1" i="0">
                  <a:latin typeface="Cambria Math" panose="02040503050406030204" pitchFamily="18" charset="0"/>
                </a:rPr>
                <a:t>𝑨𝒄𝒕𝒊𝒗𝒐𝒔 </a:t>
              </a:r>
              <a:r>
                <a:rPr lang="es-MX" sz="1100" b="1" i="0">
                  <a:latin typeface="Cambria Math" panose="02040503050406030204" pitchFamily="18" charset="0"/>
                </a:rPr>
                <a:t>)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1</xdr:col>
      <xdr:colOff>0</xdr:colOff>
      <xdr:row>113</xdr:row>
      <xdr:rowOff>0</xdr:rowOff>
    </xdr:from>
    <xdr:ext cx="5489338" cy="3215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070921C0-6E63-8B44-BB77-7C2B879C6415}"/>
                </a:ext>
              </a:extLst>
            </xdr:cNvPr>
            <xdr:cNvSpPr txBox="1"/>
          </xdr:nvSpPr>
          <xdr:spPr>
            <a:xfrm>
              <a:off x="829174" y="22597603"/>
              <a:ext cx="5489338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ES" sz="1100" b="1" i="1">
                        <a:latin typeface="Cambria Math" panose="02040503050406030204" pitchFamily="18" charset="0"/>
                      </a:rPr>
                      <m:t>𝑹𝒂𝒕𝒊𝒐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𝒅𝒆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𝒅𝒆𝒖𝒅𝒂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𝒍𝒂𝒓𝒈𝒐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𝒑𝒍𝒂𝒛𝒐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𝒔𝒐𝒃𝒓𝒆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𝒂𝒄𝒕𝒊𝒗𝒐𝒔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𝑫𝒆𝒖𝒅𝒂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𝑳𝑷</m:t>
                        </m:r>
                      </m:num>
                      <m:den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𝑨𝒄𝒕𝒊𝒗𝒐𝒔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s-MX" sz="1100" b="1"/>
            </a:p>
          </xdr:txBody>
        </xdr:sp>
      </mc:Choice>
      <mc:Fallback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070921C0-6E63-8B44-BB77-7C2B879C6415}"/>
                </a:ext>
              </a:extLst>
            </xdr:cNvPr>
            <xdr:cNvSpPr txBox="1"/>
          </xdr:nvSpPr>
          <xdr:spPr>
            <a:xfrm>
              <a:off x="829174" y="22597603"/>
              <a:ext cx="5489338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100" b="1" i="0">
                  <a:latin typeface="Cambria Math" panose="02040503050406030204" pitchFamily="18" charset="0"/>
                </a:rPr>
                <a:t>𝑹𝒂𝒕𝒊𝒐 𝒅𝒆 𝒅𝒆𝒖𝒅𝒂 𝒍𝒂𝒓𝒈𝒐 𝒑𝒍𝒂𝒛𝒐 𝒔𝒐𝒃𝒓𝒆 𝒂𝒄𝒕𝒊𝒗𝒐𝒔</a:t>
              </a:r>
              <a:r>
                <a:rPr lang="es-MX" sz="1100" b="1" i="0">
                  <a:latin typeface="Cambria Math" panose="02040503050406030204" pitchFamily="18" charset="0"/>
                </a:rPr>
                <a:t>=(</a:t>
              </a:r>
              <a:r>
                <a:rPr lang="es-ES" sz="1100" b="1" i="0">
                  <a:latin typeface="Cambria Math" panose="02040503050406030204" pitchFamily="18" charset="0"/>
                </a:rPr>
                <a:t>𝑫𝒆𝒖𝒅𝒂 𝑳𝑷</a:t>
              </a:r>
              <a:r>
                <a:rPr lang="es-MX" sz="1100" b="1" i="0">
                  <a:latin typeface="Cambria Math" panose="02040503050406030204" pitchFamily="18" charset="0"/>
                </a:rPr>
                <a:t>)/(</a:t>
              </a:r>
              <a:r>
                <a:rPr lang="es-ES" sz="1100" b="1" i="0">
                  <a:latin typeface="Cambria Math" panose="02040503050406030204" pitchFamily="18" charset="0"/>
                </a:rPr>
                <a:t>𝑨𝒄𝒕𝒊𝒗𝒐𝒔 </a:t>
              </a:r>
              <a:r>
                <a:rPr lang="es-MX" sz="1100" b="1" i="0">
                  <a:latin typeface="Cambria Math" panose="02040503050406030204" pitchFamily="18" charset="0"/>
                </a:rPr>
                <a:t>)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1</xdr:col>
      <xdr:colOff>0</xdr:colOff>
      <xdr:row>124</xdr:row>
      <xdr:rowOff>0</xdr:rowOff>
    </xdr:from>
    <xdr:ext cx="5489338" cy="3215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83D04B11-9AFE-0F4D-AFDD-8DFBD6ECFDC1}"/>
                </a:ext>
              </a:extLst>
            </xdr:cNvPr>
            <xdr:cNvSpPr txBox="1"/>
          </xdr:nvSpPr>
          <xdr:spPr>
            <a:xfrm>
              <a:off x="829174" y="24791240"/>
              <a:ext cx="5489338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ES" sz="1100" b="1" i="1">
                        <a:latin typeface="Cambria Math" panose="02040503050406030204" pitchFamily="18" charset="0"/>
                      </a:rPr>
                      <m:t>𝑹𝒂𝒕𝒊𝒐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𝒅𝒆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𝒅𝒆𝒖𝒅𝒂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𝒔𝒐𝒃𝒓𝒆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𝒑𝒂𝒕𝒓𝒊𝒎𝒐𝒏𝒊𝒐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𝑫𝒆𝒖𝒅𝒂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𝒕𝒐𝒕𝒂𝒍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𝑷𝒂𝒔𝒊𝒗𝒐𝒔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𝑷𝒂𝒕𝒓𝒊𝒎𝒐𝒏𝒊𝒐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s-MX" sz="1100" b="1"/>
            </a:p>
          </xdr:txBody>
        </xdr:sp>
      </mc:Choice>
      <mc:Fallback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83D04B11-9AFE-0F4D-AFDD-8DFBD6ECFDC1}"/>
                </a:ext>
              </a:extLst>
            </xdr:cNvPr>
            <xdr:cNvSpPr txBox="1"/>
          </xdr:nvSpPr>
          <xdr:spPr>
            <a:xfrm>
              <a:off x="829174" y="24791240"/>
              <a:ext cx="5489338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100" b="1" i="0">
                  <a:latin typeface="Cambria Math" panose="02040503050406030204" pitchFamily="18" charset="0"/>
                </a:rPr>
                <a:t>𝑹𝒂𝒕𝒊𝒐 𝒅𝒆 𝒅𝒆𝒖𝒅𝒂 𝒔𝒐𝒃𝒓𝒆 𝒑𝒂𝒕𝒓𝒊𝒎𝒐𝒏𝒊𝒐</a:t>
              </a:r>
              <a:r>
                <a:rPr lang="es-MX" sz="1100" b="1" i="0">
                  <a:latin typeface="Cambria Math" panose="02040503050406030204" pitchFamily="18" charset="0"/>
                </a:rPr>
                <a:t>=(</a:t>
              </a:r>
              <a:r>
                <a:rPr lang="es-ES" sz="1100" b="1" i="0">
                  <a:latin typeface="Cambria Math" panose="02040503050406030204" pitchFamily="18" charset="0"/>
                </a:rPr>
                <a:t>𝑫𝒆𝒖𝒅𝒂 𝒕𝒐𝒕𝒂𝒍 (𝑷𝒂𝒔𝒊𝒗𝒐𝒔)</a:t>
              </a:r>
              <a:r>
                <a:rPr lang="es-MX" sz="1100" b="1" i="0">
                  <a:latin typeface="Cambria Math" panose="02040503050406030204" pitchFamily="18" charset="0"/>
                </a:rPr>
                <a:t>)/(</a:t>
              </a:r>
              <a:r>
                <a:rPr lang="es-ES" sz="1100" b="1" i="0">
                  <a:latin typeface="Cambria Math" panose="02040503050406030204" pitchFamily="18" charset="0"/>
                </a:rPr>
                <a:t>𝑷𝒂𝒕𝒓𝒊𝒎𝒐𝒏𝒊𝒐 </a:t>
              </a:r>
              <a:r>
                <a:rPr lang="es-MX" sz="1100" b="1" i="0">
                  <a:latin typeface="Cambria Math" panose="02040503050406030204" pitchFamily="18" charset="0"/>
                </a:rPr>
                <a:t>)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1</xdr:col>
      <xdr:colOff>0</xdr:colOff>
      <xdr:row>135</xdr:row>
      <xdr:rowOff>0</xdr:rowOff>
    </xdr:from>
    <xdr:ext cx="5489338" cy="3215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F993A49D-0564-8348-A721-D186AEA94642}"/>
                </a:ext>
              </a:extLst>
            </xdr:cNvPr>
            <xdr:cNvSpPr txBox="1"/>
          </xdr:nvSpPr>
          <xdr:spPr>
            <a:xfrm>
              <a:off x="829174" y="26984876"/>
              <a:ext cx="5489338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ES" sz="1100" b="1" i="1">
                        <a:latin typeface="Cambria Math" panose="02040503050406030204" pitchFamily="18" charset="0"/>
                      </a:rPr>
                      <m:t>𝑹𝒂𝒕𝒊𝒐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𝒅𝒆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𝒂𝒑𝒂𝒍𝒂𝒏𝒄𝒂𝒎𝒊𝒆𝒏𝒕𝒐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𝒇𝒊𝒏𝒂𝒏𝒄𝒊𝒆𝒓𝒐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𝑨𝒄𝒕𝒊𝒗𝒐𝒔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</m:num>
                      <m:den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𝑷𝒂𝒕𝒓𝒊𝒎𝒐𝒏𝒊𝒐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s-MX" sz="1100" b="1"/>
            </a:p>
          </xdr:txBody>
        </xdr:sp>
      </mc:Choice>
      <mc:Fallback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F993A49D-0564-8348-A721-D186AEA94642}"/>
                </a:ext>
              </a:extLst>
            </xdr:cNvPr>
            <xdr:cNvSpPr txBox="1"/>
          </xdr:nvSpPr>
          <xdr:spPr>
            <a:xfrm>
              <a:off x="829174" y="26984876"/>
              <a:ext cx="5489338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100" b="1" i="0">
                  <a:latin typeface="Cambria Math" panose="02040503050406030204" pitchFamily="18" charset="0"/>
                </a:rPr>
                <a:t>𝑹𝒂𝒕𝒊𝒐 𝒅𝒆 𝒂𝒑𝒂𝒍𝒂𝒏𝒄𝒂𝒎𝒊𝒆𝒏𝒕𝒐 𝒇𝒊𝒏𝒂𝒏𝒄𝒊𝒆𝒓𝒐</a:t>
              </a:r>
              <a:r>
                <a:rPr lang="es-MX" sz="1100" b="1" i="0">
                  <a:latin typeface="Cambria Math" panose="02040503050406030204" pitchFamily="18" charset="0"/>
                </a:rPr>
                <a:t>=(</a:t>
              </a:r>
              <a:r>
                <a:rPr lang="es-ES" sz="1100" b="1" i="0">
                  <a:latin typeface="Cambria Math" panose="02040503050406030204" pitchFamily="18" charset="0"/>
                </a:rPr>
                <a:t>𝑨𝒄𝒕𝒊𝒗𝒐𝒔 </a:t>
              </a:r>
              <a:r>
                <a:rPr lang="es-MX" sz="1100" b="1" i="0">
                  <a:latin typeface="Cambria Math" panose="02040503050406030204" pitchFamily="18" charset="0"/>
                </a:rPr>
                <a:t>)/(</a:t>
              </a:r>
              <a:r>
                <a:rPr lang="es-ES" sz="1100" b="1" i="0">
                  <a:latin typeface="Cambria Math" panose="02040503050406030204" pitchFamily="18" charset="0"/>
                </a:rPr>
                <a:t>𝑷𝒂𝒕𝒓𝒊𝒎𝒐𝒏𝒊𝒐 </a:t>
              </a:r>
              <a:r>
                <a:rPr lang="es-MX" sz="1100" b="1" i="0">
                  <a:latin typeface="Cambria Math" panose="02040503050406030204" pitchFamily="18" charset="0"/>
                </a:rPr>
                <a:t>)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1</xdr:col>
      <xdr:colOff>0</xdr:colOff>
      <xdr:row>145</xdr:row>
      <xdr:rowOff>0</xdr:rowOff>
    </xdr:from>
    <xdr:ext cx="7273636" cy="3214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E80CA91E-D517-3A4D-83A2-6B8D4F9070B7}"/>
                </a:ext>
              </a:extLst>
            </xdr:cNvPr>
            <xdr:cNvSpPr txBox="1"/>
          </xdr:nvSpPr>
          <xdr:spPr>
            <a:xfrm>
              <a:off x="829174" y="28979091"/>
              <a:ext cx="7273636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ES" sz="1100" b="1" i="1">
                        <a:latin typeface="Cambria Math" panose="02040503050406030204" pitchFamily="18" charset="0"/>
                      </a:rPr>
                      <m:t>𝑹𝒂𝒕𝒊𝒐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𝒅𝒆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𝒄𝒐𝒃𝒆𝒓𝒕𝒖𝒓𝒂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𝒇𝒊𝒏𝒂𝒏𝒄𝒊𝒆𝒓𝒂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𝒐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𝒅𝒆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𝒊𝒏𝒕𝒆𝒓𝒆𝒔𝒆𝒔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𝑹𝒆𝒔𝒖𝒍𝒕𝒂𝒅𝒐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𝑶𝒑𝒆𝒓𝒂𝒕𝒊𝒗𝒐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𝒂𝒏𝒕𝒆𝒔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𝒅𝒆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𝒊𝒏𝒕𝒆𝒓𝒆𝒔𝒆𝒔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𝒆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𝒊𝒎𝒑𝒖𝒆𝒔𝒕𝒐𝒔</m:t>
                        </m:r>
                      </m:num>
                      <m:den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𝒊𝒏𝒕𝒆𝒓𝒆𝒔𝒆𝒔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s-MX" sz="1100" b="1"/>
            </a:p>
          </xdr:txBody>
        </xdr:sp>
      </mc:Choice>
      <mc:Fallback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E80CA91E-D517-3A4D-83A2-6B8D4F9070B7}"/>
                </a:ext>
              </a:extLst>
            </xdr:cNvPr>
            <xdr:cNvSpPr txBox="1"/>
          </xdr:nvSpPr>
          <xdr:spPr>
            <a:xfrm>
              <a:off x="829174" y="28979091"/>
              <a:ext cx="7273636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100" b="1" i="0">
                  <a:latin typeface="Cambria Math" panose="02040503050406030204" pitchFamily="18" charset="0"/>
                </a:rPr>
                <a:t>𝑹𝒂𝒕𝒊𝒐 𝒅𝒆 𝒄𝒐𝒃𝒆𝒓𝒕𝒖𝒓𝒂 𝒇𝒊𝒏𝒂𝒏𝒄𝒊𝒆𝒓𝒂 𝒐 𝒅𝒆 𝒊𝒏𝒕𝒆𝒓𝒆𝒔𝒆𝒔</a:t>
              </a:r>
              <a:r>
                <a:rPr lang="es-MX" sz="1100" b="1" i="0">
                  <a:latin typeface="Cambria Math" panose="02040503050406030204" pitchFamily="18" charset="0"/>
                </a:rPr>
                <a:t>=(</a:t>
              </a:r>
              <a:r>
                <a:rPr lang="es-ES" sz="1100" b="1" i="0">
                  <a:latin typeface="Cambria Math" panose="02040503050406030204" pitchFamily="18" charset="0"/>
                </a:rPr>
                <a:t>𝑹𝒆𝒔𝒖𝒍𝒕𝒂𝒅𝒐 𝑶𝒑𝒆𝒓𝒂𝒕𝒊𝒗𝒐 𝒂𝒏𝒕𝒆𝒔 𝒅𝒆 𝒊𝒏𝒕𝒆𝒓𝒆𝒔𝒆𝒔 𝒆 𝒊𝒎𝒑𝒖𝒆𝒔𝒕𝒐𝒔</a:t>
              </a:r>
              <a:r>
                <a:rPr lang="es-MX" sz="1100" b="1" i="0">
                  <a:latin typeface="Cambria Math" panose="02040503050406030204" pitchFamily="18" charset="0"/>
                </a:rPr>
                <a:t>)/(</a:t>
              </a:r>
              <a:r>
                <a:rPr lang="es-ES" sz="1100" b="1" i="0">
                  <a:latin typeface="Cambria Math" panose="02040503050406030204" pitchFamily="18" charset="0"/>
                </a:rPr>
                <a:t>𝒊𝒏𝒕𝒆𝒓𝒆𝒔𝒆𝒔 </a:t>
              </a:r>
              <a:r>
                <a:rPr lang="es-MX" sz="1100" b="1" i="0">
                  <a:latin typeface="Cambria Math" panose="02040503050406030204" pitchFamily="18" charset="0"/>
                </a:rPr>
                <a:t>)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1</xdr:col>
      <xdr:colOff>0</xdr:colOff>
      <xdr:row>162</xdr:row>
      <xdr:rowOff>0</xdr:rowOff>
    </xdr:from>
    <xdr:ext cx="7273636" cy="3214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4C37F520-915C-8848-9183-890C878B7A13}"/>
                </a:ext>
              </a:extLst>
            </xdr:cNvPr>
            <xdr:cNvSpPr txBox="1"/>
          </xdr:nvSpPr>
          <xdr:spPr>
            <a:xfrm>
              <a:off x="829174" y="32390248"/>
              <a:ext cx="7273636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ES" sz="1100" b="1" i="1">
                        <a:latin typeface="Cambria Math" panose="02040503050406030204" pitchFamily="18" charset="0"/>
                      </a:rPr>
                      <m:t>𝑴𝒂𝒓𝒈𝒆𝒏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𝒃𝒓𝒖𝒕𝒐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𝑼𝒕𝒊𝒍𝒊𝒅𝒂𝒅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𝒃𝒓𝒖𝒕𝒂</m:t>
                        </m:r>
                      </m:num>
                      <m:den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𝑽𝒆𝒏𝒕𝒂𝒔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s-MX" sz="1100" b="1"/>
            </a:p>
          </xdr:txBody>
        </xdr:sp>
      </mc:Choice>
      <mc:Fallback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4C37F520-915C-8848-9183-890C878B7A13}"/>
                </a:ext>
              </a:extLst>
            </xdr:cNvPr>
            <xdr:cNvSpPr txBox="1"/>
          </xdr:nvSpPr>
          <xdr:spPr>
            <a:xfrm>
              <a:off x="829174" y="32390248"/>
              <a:ext cx="7273636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100" b="1" i="0">
                  <a:latin typeface="Cambria Math" panose="02040503050406030204" pitchFamily="18" charset="0"/>
                </a:rPr>
                <a:t>𝑴𝒂𝒓𝒈𝒆𝒏 𝒃𝒓𝒖𝒕𝒐</a:t>
              </a:r>
              <a:r>
                <a:rPr lang="es-MX" sz="1100" b="1" i="0">
                  <a:latin typeface="Cambria Math" panose="02040503050406030204" pitchFamily="18" charset="0"/>
                </a:rPr>
                <a:t>=(</a:t>
              </a:r>
              <a:r>
                <a:rPr lang="es-ES" sz="1100" b="1" i="0">
                  <a:latin typeface="Cambria Math" panose="02040503050406030204" pitchFamily="18" charset="0"/>
                </a:rPr>
                <a:t>𝑼𝒕𝒊𝒍𝒊𝒅𝒂𝒅 𝒃𝒓𝒖𝒕𝒂</a:t>
              </a:r>
              <a:r>
                <a:rPr lang="es-MX" sz="1100" b="1" i="0">
                  <a:latin typeface="Cambria Math" panose="02040503050406030204" pitchFamily="18" charset="0"/>
                </a:rPr>
                <a:t>)/(</a:t>
              </a:r>
              <a:r>
                <a:rPr lang="es-ES" sz="1100" b="1" i="0">
                  <a:latin typeface="Cambria Math" panose="02040503050406030204" pitchFamily="18" charset="0"/>
                </a:rPr>
                <a:t>𝑽𝒆𝒏𝒕𝒂𝒔 </a:t>
              </a:r>
              <a:r>
                <a:rPr lang="es-MX" sz="1100" b="1" i="0">
                  <a:latin typeface="Cambria Math" panose="02040503050406030204" pitchFamily="18" charset="0"/>
                </a:rPr>
                <a:t>)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1</xdr:col>
      <xdr:colOff>0</xdr:colOff>
      <xdr:row>173</xdr:row>
      <xdr:rowOff>0</xdr:rowOff>
    </xdr:from>
    <xdr:ext cx="7273636" cy="3214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F4F3B7E8-B238-2846-90D0-BBFB35E7B6E2}"/>
                </a:ext>
              </a:extLst>
            </xdr:cNvPr>
            <xdr:cNvSpPr txBox="1"/>
          </xdr:nvSpPr>
          <xdr:spPr>
            <a:xfrm>
              <a:off x="829174" y="34583884"/>
              <a:ext cx="7273636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ES" sz="1100" b="1" i="1">
                        <a:latin typeface="Cambria Math" panose="02040503050406030204" pitchFamily="18" charset="0"/>
                      </a:rPr>
                      <m:t>𝑴𝒂𝒓𝒈𝒆𝒏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𝑶𝒑𝒆𝒓𝒂𝒕𝒊𝒗𝒐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𝑼𝒕𝒊𝒍𝒊𝒅𝒂𝒅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𝒃𝒓𝒖𝒕𝒂</m:t>
                        </m:r>
                      </m:num>
                      <m:den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𝑽𝒆𝒏𝒕𝒂𝒔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s-MX" sz="1100" b="1"/>
            </a:p>
          </xdr:txBody>
        </xdr:sp>
      </mc:Choice>
      <mc:Fallback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F4F3B7E8-B238-2846-90D0-BBFB35E7B6E2}"/>
                </a:ext>
              </a:extLst>
            </xdr:cNvPr>
            <xdr:cNvSpPr txBox="1"/>
          </xdr:nvSpPr>
          <xdr:spPr>
            <a:xfrm>
              <a:off x="829174" y="34583884"/>
              <a:ext cx="7273636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100" b="1" i="0">
                  <a:latin typeface="Cambria Math" panose="02040503050406030204" pitchFamily="18" charset="0"/>
                </a:rPr>
                <a:t>𝑴𝒂𝒓𝒈𝒆𝒏 𝑶𝒑𝒆𝒓𝒂𝒕𝒊𝒗𝒐</a:t>
              </a:r>
              <a:r>
                <a:rPr lang="es-MX" sz="1100" b="1" i="0">
                  <a:latin typeface="Cambria Math" panose="02040503050406030204" pitchFamily="18" charset="0"/>
                </a:rPr>
                <a:t>=(</a:t>
              </a:r>
              <a:r>
                <a:rPr lang="es-ES" sz="1100" b="1" i="0">
                  <a:latin typeface="Cambria Math" panose="02040503050406030204" pitchFamily="18" charset="0"/>
                </a:rPr>
                <a:t>𝑼𝒕𝒊𝒍𝒊𝒅𝒂𝒅 𝒃𝒓𝒖𝒕𝒂</a:t>
              </a:r>
              <a:r>
                <a:rPr lang="es-MX" sz="1100" b="1" i="0">
                  <a:latin typeface="Cambria Math" panose="02040503050406030204" pitchFamily="18" charset="0"/>
                </a:rPr>
                <a:t>)/(</a:t>
              </a:r>
              <a:r>
                <a:rPr lang="es-ES" sz="1100" b="1" i="0">
                  <a:latin typeface="Cambria Math" panose="02040503050406030204" pitchFamily="18" charset="0"/>
                </a:rPr>
                <a:t>𝑽𝒆𝒏𝒕𝒂𝒔 </a:t>
              </a:r>
              <a:r>
                <a:rPr lang="es-MX" sz="1100" b="1" i="0">
                  <a:latin typeface="Cambria Math" panose="02040503050406030204" pitchFamily="18" charset="0"/>
                </a:rPr>
                <a:t>)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1</xdr:col>
      <xdr:colOff>0</xdr:colOff>
      <xdr:row>184</xdr:row>
      <xdr:rowOff>0</xdr:rowOff>
    </xdr:from>
    <xdr:ext cx="7273636" cy="3214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0BE95538-6B0E-E745-A601-D31248E4550E}"/>
                </a:ext>
              </a:extLst>
            </xdr:cNvPr>
            <xdr:cNvSpPr txBox="1"/>
          </xdr:nvSpPr>
          <xdr:spPr>
            <a:xfrm>
              <a:off x="829174" y="36777521"/>
              <a:ext cx="7273636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ES" sz="1100" b="1" i="1">
                        <a:latin typeface="Cambria Math" panose="02040503050406030204" pitchFamily="18" charset="0"/>
                      </a:rPr>
                      <m:t>𝑴𝒂𝒓𝒈𝒆𝒏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𝑵𝒆𝒕𝒐</m:t>
                    </m:r>
                    <m:r>
                      <a:rPr lang="es-MX" sz="11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𝑼𝒕𝒊𝒍𝒊𝒅𝒂𝒅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𝑵𝒆𝒕𝒂</m:t>
                        </m:r>
                      </m:num>
                      <m:den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𝑽𝒆𝒏𝒕𝒂𝒔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s-MX" sz="1100" b="1"/>
            </a:p>
          </xdr:txBody>
        </xdr:sp>
      </mc:Choice>
      <mc:Fallback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0BE95538-6B0E-E745-A601-D31248E4550E}"/>
                </a:ext>
              </a:extLst>
            </xdr:cNvPr>
            <xdr:cNvSpPr txBox="1"/>
          </xdr:nvSpPr>
          <xdr:spPr>
            <a:xfrm>
              <a:off x="829174" y="36777521"/>
              <a:ext cx="7273636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100" b="1" i="0">
                  <a:latin typeface="Cambria Math" panose="02040503050406030204" pitchFamily="18" charset="0"/>
                </a:rPr>
                <a:t>𝑴𝒂𝒓𝒈𝒆𝒏 𝑵𝒆𝒕𝒐</a:t>
              </a:r>
              <a:r>
                <a:rPr lang="es-MX" sz="1100" b="1" i="0">
                  <a:latin typeface="Cambria Math" panose="02040503050406030204" pitchFamily="18" charset="0"/>
                </a:rPr>
                <a:t>=(</a:t>
              </a:r>
              <a:r>
                <a:rPr lang="es-ES" sz="1100" b="1" i="0">
                  <a:latin typeface="Cambria Math" panose="02040503050406030204" pitchFamily="18" charset="0"/>
                </a:rPr>
                <a:t>𝑼𝒕𝒊𝒍𝒊𝒅𝒂𝒅 𝑵𝒆𝒕𝒂</a:t>
              </a:r>
              <a:r>
                <a:rPr lang="es-MX" sz="1100" b="1" i="0">
                  <a:latin typeface="Cambria Math" panose="02040503050406030204" pitchFamily="18" charset="0"/>
                </a:rPr>
                <a:t>)/(</a:t>
              </a:r>
              <a:r>
                <a:rPr lang="es-ES" sz="1100" b="1" i="0">
                  <a:latin typeface="Cambria Math" panose="02040503050406030204" pitchFamily="18" charset="0"/>
                </a:rPr>
                <a:t>𝑽𝒆𝒏𝒕𝒂𝒔 </a:t>
              </a:r>
              <a:r>
                <a:rPr lang="es-MX" sz="1100" b="1" i="0">
                  <a:latin typeface="Cambria Math" panose="02040503050406030204" pitchFamily="18" charset="0"/>
                </a:rPr>
                <a:t>)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1</xdr:col>
      <xdr:colOff>0</xdr:colOff>
      <xdr:row>195</xdr:row>
      <xdr:rowOff>0</xdr:rowOff>
    </xdr:from>
    <xdr:ext cx="7273636" cy="3214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3813B80B-DB0B-0348-969E-52971DC42987}"/>
                </a:ext>
              </a:extLst>
            </xdr:cNvPr>
            <xdr:cNvSpPr txBox="1"/>
          </xdr:nvSpPr>
          <xdr:spPr>
            <a:xfrm>
              <a:off x="829174" y="38971157"/>
              <a:ext cx="7273636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ES" sz="1100" b="1" i="1">
                        <a:latin typeface="Cambria Math" panose="02040503050406030204" pitchFamily="18" charset="0"/>
                      </a:rPr>
                      <m:t>𝑹𝒆𝒕𝒐𝒓𝒏𝒐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𝒔𝒐𝒃𝒓𝒆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𝒂𝒄𝒕𝒊𝒗𝒐𝒔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𝑹𝑶𝑨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𝑼𝒕𝒊𝒍𝒊𝒅𝒂𝒅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𝑵𝒆𝒕𝒂</m:t>
                        </m:r>
                      </m:num>
                      <m:den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𝑨𝒄𝒕𝒊𝒗𝒐𝒔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𝒕𝒐𝒕𝒂𝒍𝒆𝒔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s-MX" sz="1100" b="1"/>
            </a:p>
          </xdr:txBody>
        </xdr:sp>
      </mc:Choice>
      <mc:Fallback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3813B80B-DB0B-0348-969E-52971DC42987}"/>
                </a:ext>
              </a:extLst>
            </xdr:cNvPr>
            <xdr:cNvSpPr txBox="1"/>
          </xdr:nvSpPr>
          <xdr:spPr>
            <a:xfrm>
              <a:off x="829174" y="38971157"/>
              <a:ext cx="7273636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100" b="1" i="0">
                  <a:latin typeface="Cambria Math" panose="02040503050406030204" pitchFamily="18" charset="0"/>
                </a:rPr>
                <a:t>𝑹𝒆𝒕𝒐𝒓𝒏𝒐 𝒔𝒐𝒃𝒓𝒆 𝒂𝒄𝒕𝒊𝒗𝒐𝒔 (𝑹𝑶𝑨)</a:t>
              </a:r>
              <a:r>
                <a:rPr lang="es-MX" sz="1100" b="1" i="0">
                  <a:latin typeface="Cambria Math" panose="02040503050406030204" pitchFamily="18" charset="0"/>
                </a:rPr>
                <a:t>=(</a:t>
              </a:r>
              <a:r>
                <a:rPr lang="es-ES" sz="1100" b="1" i="0">
                  <a:latin typeface="Cambria Math" panose="02040503050406030204" pitchFamily="18" charset="0"/>
                </a:rPr>
                <a:t>𝑼𝒕𝒊𝒍𝒊𝒅𝒂𝒅 𝑵𝒆𝒕𝒂</a:t>
              </a:r>
              <a:r>
                <a:rPr lang="es-MX" sz="1100" b="1" i="0">
                  <a:latin typeface="Cambria Math" panose="02040503050406030204" pitchFamily="18" charset="0"/>
                </a:rPr>
                <a:t>)/(</a:t>
              </a:r>
              <a:r>
                <a:rPr lang="es-ES" sz="1100" b="1" i="0">
                  <a:latin typeface="Cambria Math" panose="02040503050406030204" pitchFamily="18" charset="0"/>
                </a:rPr>
                <a:t>𝑨𝒄𝒕𝒊𝒗𝒐𝒔 𝒕𝒐𝒕𝒂𝒍𝒆𝒔 </a:t>
              </a:r>
              <a:r>
                <a:rPr lang="es-MX" sz="1100" b="1" i="0">
                  <a:latin typeface="Cambria Math" panose="02040503050406030204" pitchFamily="18" charset="0"/>
                </a:rPr>
                <a:t>)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1</xdr:col>
      <xdr:colOff>0</xdr:colOff>
      <xdr:row>207</xdr:row>
      <xdr:rowOff>0</xdr:rowOff>
    </xdr:from>
    <xdr:ext cx="7273636" cy="32040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43EC02F-D472-A24A-800F-696CC846E178}"/>
                </a:ext>
              </a:extLst>
            </xdr:cNvPr>
            <xdr:cNvSpPr txBox="1"/>
          </xdr:nvSpPr>
          <xdr:spPr>
            <a:xfrm>
              <a:off x="829174" y="41364215"/>
              <a:ext cx="7273636" cy="320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ES" sz="1100" b="1" i="1">
                        <a:latin typeface="Cambria Math" panose="02040503050406030204" pitchFamily="18" charset="0"/>
                      </a:rPr>
                      <m:t>𝑹𝒆𝒕𝒐𝒓𝒏𝒐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𝒔𝒐𝒃𝒓𝒆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𝒑𝒂𝒕𝒓𝒊𝒎𝒐𝒏𝒊𝒐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𝑹𝑶𝑬</m:t>
                    </m:r>
                    <m:r>
                      <a:rPr lang="es-ES" sz="1100" b="1" i="1"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𝑼𝒕𝒊𝒍𝒊𝒅𝒂𝒅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𝑵𝒆𝒕𝒂</m:t>
                        </m:r>
                      </m:num>
                      <m:den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𝑷𝒂𝒕𝒓𝒊𝒎𝒐𝒏𝒊𝒐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s-MX" sz="1100" b="1"/>
            </a:p>
          </xdr:txBody>
        </xdr:sp>
      </mc:Choice>
      <mc:Fallback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43EC02F-D472-A24A-800F-696CC846E178}"/>
                </a:ext>
              </a:extLst>
            </xdr:cNvPr>
            <xdr:cNvSpPr txBox="1"/>
          </xdr:nvSpPr>
          <xdr:spPr>
            <a:xfrm>
              <a:off x="829174" y="41364215"/>
              <a:ext cx="7273636" cy="320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100" b="1" i="0">
                  <a:latin typeface="Cambria Math" panose="02040503050406030204" pitchFamily="18" charset="0"/>
                </a:rPr>
                <a:t>𝑹𝒆𝒕𝒐𝒓𝒏𝒐 𝒔𝒐𝒃𝒓𝒆 𝒑𝒂𝒕𝒓𝒊𝒎𝒐𝒏𝒊𝒐 (𝑹𝑶𝑬)</a:t>
              </a:r>
              <a:r>
                <a:rPr lang="es-MX" sz="1100" b="1" i="0">
                  <a:latin typeface="Cambria Math" panose="02040503050406030204" pitchFamily="18" charset="0"/>
                </a:rPr>
                <a:t>=(</a:t>
              </a:r>
              <a:r>
                <a:rPr lang="es-ES" sz="1100" b="1" i="0">
                  <a:latin typeface="Cambria Math" panose="02040503050406030204" pitchFamily="18" charset="0"/>
                </a:rPr>
                <a:t>𝑼𝒕𝒊𝒍𝒊𝒅𝒂𝒅 𝑵𝒆𝒕𝒂</a:t>
              </a:r>
              <a:r>
                <a:rPr lang="es-MX" sz="1100" b="1" i="0">
                  <a:latin typeface="Cambria Math" panose="02040503050406030204" pitchFamily="18" charset="0"/>
                </a:rPr>
                <a:t>)/(</a:t>
              </a:r>
              <a:r>
                <a:rPr lang="es-ES" sz="1100" b="1" i="0">
                  <a:latin typeface="Cambria Math" panose="02040503050406030204" pitchFamily="18" charset="0"/>
                </a:rPr>
                <a:t>𝑷𝒂𝒕𝒓𝒊𝒎𝒐𝒏𝒊𝒐 </a:t>
              </a:r>
              <a:r>
                <a:rPr lang="es-MX" sz="1100" b="1" i="0">
                  <a:latin typeface="Cambria Math" panose="02040503050406030204" pitchFamily="18" charset="0"/>
                </a:rPr>
                <a:t>)</a:t>
              </a:r>
              <a:endParaRPr lang="es-MX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0A39-1D87-A343-9281-BDD670714B7D}">
  <dimension ref="B3:Q16"/>
  <sheetViews>
    <sheetView showGridLines="0" workbookViewId="0">
      <selection activeCell="L16" sqref="L16"/>
    </sheetView>
  </sheetViews>
  <sheetFormatPr baseColWidth="10" defaultRowHeight="16" x14ac:dyDescent="0.2"/>
  <cols>
    <col min="2" max="2" width="37.6640625" customWidth="1"/>
    <col min="7" max="7" width="4" customWidth="1"/>
  </cols>
  <sheetData>
    <row r="3" spans="2:17" x14ac:dyDescent="0.2">
      <c r="C3" s="23"/>
      <c r="D3" s="23"/>
      <c r="E3" s="23"/>
      <c r="F3" s="23"/>
      <c r="G3" s="23"/>
      <c r="H3" s="20" t="s">
        <v>33</v>
      </c>
      <c r="I3" s="20"/>
      <c r="J3" s="20"/>
      <c r="K3" s="20"/>
      <c r="L3" s="20"/>
      <c r="N3" s="20" t="s">
        <v>34</v>
      </c>
      <c r="O3" s="20"/>
      <c r="P3" s="20"/>
      <c r="Q3" s="20"/>
    </row>
    <row r="4" spans="2:17" ht="19" x14ac:dyDescent="0.25">
      <c r="B4" s="21"/>
      <c r="C4" s="22">
        <v>2008</v>
      </c>
      <c r="D4" s="22">
        <v>2009</v>
      </c>
      <c r="E4" s="22">
        <v>2010</v>
      </c>
      <c r="F4" s="22">
        <v>2011</v>
      </c>
      <c r="G4" s="22"/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N4" s="1">
        <v>2008</v>
      </c>
      <c r="O4" s="1">
        <v>2009</v>
      </c>
      <c r="P4" s="1">
        <v>2010</v>
      </c>
      <c r="Q4" s="1">
        <v>2011</v>
      </c>
    </row>
    <row r="5" spans="2:17" ht="17" x14ac:dyDescent="0.2">
      <c r="B5" t="s">
        <v>0</v>
      </c>
      <c r="C5" s="4">
        <v>900</v>
      </c>
      <c r="D5" s="4">
        <v>1000</v>
      </c>
      <c r="E5" s="4">
        <v>1340</v>
      </c>
      <c r="F5" s="4">
        <v>1700</v>
      </c>
      <c r="G5" s="4"/>
      <c r="H5" s="7">
        <f>D5/C5-1</f>
        <v>0.11111111111111116</v>
      </c>
      <c r="I5" s="7">
        <f t="shared" ref="I5:J5" si="0">E5/D5-1</f>
        <v>0.34000000000000008</v>
      </c>
      <c r="J5" s="7">
        <f t="shared" si="0"/>
        <v>0.26865671641791056</v>
      </c>
      <c r="K5" s="9">
        <f>(F5/C5)^(1/3)-1</f>
        <v>0.23614325642206313</v>
      </c>
      <c r="L5" s="9">
        <f>(F5/D5)^(1/2)-1</f>
        <v>0.30384048104052974</v>
      </c>
      <c r="O5" s="9">
        <f>D5/D$5</f>
        <v>1</v>
      </c>
      <c r="P5" s="9">
        <f t="shared" ref="P5:Q5" si="1">E5/E$5</f>
        <v>1</v>
      </c>
      <c r="Q5" s="9">
        <f t="shared" si="1"/>
        <v>1</v>
      </c>
    </row>
    <row r="6" spans="2:17" x14ac:dyDescent="0.2">
      <c r="B6" t="s">
        <v>1</v>
      </c>
      <c r="C6" s="2"/>
      <c r="D6" s="2">
        <f>SUM(D7:D9)</f>
        <v>735</v>
      </c>
      <c r="E6" s="2">
        <f t="shared" ref="E6:F6" si="2">SUM(E7:E9)</f>
        <v>993</v>
      </c>
      <c r="F6" s="2">
        <f t="shared" si="2"/>
        <v>1266</v>
      </c>
      <c r="G6" s="2"/>
      <c r="H6" s="2"/>
      <c r="I6" s="7">
        <f t="shared" ref="I6:I16" si="3">E6/D6-1</f>
        <v>0.3510204081632653</v>
      </c>
      <c r="J6" s="7">
        <f t="shared" ref="J6:J16" si="4">F6/E6-1</f>
        <v>0.2749244712990937</v>
      </c>
      <c r="L6" s="9">
        <f t="shared" ref="L6:L16" si="5">(F6/D6)^(1/2)-1</f>
        <v>0.31242103746924021</v>
      </c>
      <c r="O6" s="7">
        <f t="shared" ref="O6:O16" si="6">D6/D$5</f>
        <v>0.73499999999999999</v>
      </c>
      <c r="P6" s="7">
        <f t="shared" ref="P6:P16" si="7">E6/E$5</f>
        <v>0.741044776119403</v>
      </c>
      <c r="Q6" s="7">
        <f t="shared" ref="Q6:Q16" si="8">F6/F$5</f>
        <v>0.74470588235294122</v>
      </c>
    </row>
    <row r="7" spans="2:17" x14ac:dyDescent="0.2">
      <c r="B7" s="3" t="s">
        <v>2</v>
      </c>
      <c r="C7" s="2"/>
      <c r="D7" s="2">
        <v>114</v>
      </c>
      <c r="E7" s="2">
        <v>177</v>
      </c>
      <c r="F7" s="2">
        <v>231</v>
      </c>
      <c r="G7" s="2"/>
      <c r="H7" s="2"/>
      <c r="I7" s="7">
        <f t="shared" si="3"/>
        <v>0.55263157894736836</v>
      </c>
      <c r="J7" s="7">
        <f t="shared" si="4"/>
        <v>0.30508474576271194</v>
      </c>
      <c r="L7" s="9">
        <f t="shared" si="5"/>
        <v>0.42348719329458118</v>
      </c>
      <c r="O7" s="7">
        <f t="shared" si="6"/>
        <v>0.114</v>
      </c>
      <c r="P7" s="7">
        <f t="shared" si="7"/>
        <v>0.13208955223880597</v>
      </c>
      <c r="Q7" s="7">
        <f t="shared" si="8"/>
        <v>0.13588235294117648</v>
      </c>
    </row>
    <row r="8" spans="2:17" x14ac:dyDescent="0.2">
      <c r="B8" s="3" t="s">
        <v>3</v>
      </c>
      <c r="C8" s="2"/>
      <c r="D8" s="2">
        <v>798</v>
      </c>
      <c r="E8" s="2">
        <v>1047</v>
      </c>
      <c r="F8" s="2">
        <v>1317</v>
      </c>
      <c r="G8" s="2"/>
      <c r="H8" s="2"/>
      <c r="I8" s="7">
        <f t="shared" si="3"/>
        <v>0.31203007518796988</v>
      </c>
      <c r="J8" s="7">
        <f t="shared" si="4"/>
        <v>0.25787965616045838</v>
      </c>
      <c r="L8" s="9">
        <f t="shared" si="5"/>
        <v>0.2846695839201705</v>
      </c>
      <c r="O8" s="7">
        <f t="shared" si="6"/>
        <v>0.79800000000000004</v>
      </c>
      <c r="P8" s="7">
        <f t="shared" si="7"/>
        <v>0.7813432835820896</v>
      </c>
      <c r="Q8" s="7">
        <f t="shared" si="8"/>
        <v>0.77470588235294113</v>
      </c>
    </row>
    <row r="9" spans="2:17" x14ac:dyDescent="0.2">
      <c r="B9" s="3" t="s">
        <v>4</v>
      </c>
      <c r="C9" s="2"/>
      <c r="D9" s="2">
        <v>-177</v>
      </c>
      <c r="E9" s="2">
        <v>-231</v>
      </c>
      <c r="F9" s="2">
        <v>-282</v>
      </c>
      <c r="G9" s="2"/>
      <c r="H9" s="2"/>
      <c r="I9" s="7">
        <f t="shared" si="3"/>
        <v>0.30508474576271194</v>
      </c>
      <c r="J9" s="7">
        <f t="shared" si="4"/>
        <v>0.22077922077922074</v>
      </c>
      <c r="L9" s="9">
        <f t="shared" si="5"/>
        <v>0.26222832284141484</v>
      </c>
      <c r="O9" s="7">
        <f t="shared" si="6"/>
        <v>-0.17699999999999999</v>
      </c>
      <c r="P9" s="7">
        <f t="shared" si="7"/>
        <v>-0.17238805970149254</v>
      </c>
      <c r="Q9" s="7">
        <f t="shared" si="8"/>
        <v>-0.16588235294117648</v>
      </c>
    </row>
    <row r="10" spans="2:17" ht="17" x14ac:dyDescent="0.2">
      <c r="B10" s="10" t="s">
        <v>5</v>
      </c>
      <c r="C10" s="11"/>
      <c r="D10" s="11">
        <f>D5-D6</f>
        <v>265</v>
      </c>
      <c r="E10" s="11">
        <f t="shared" ref="E10:F10" si="9">E5-E6</f>
        <v>347</v>
      </c>
      <c r="F10" s="11">
        <f t="shared" si="9"/>
        <v>434</v>
      </c>
      <c r="G10" s="11"/>
      <c r="H10" s="12"/>
      <c r="I10" s="13">
        <f t="shared" si="3"/>
        <v>0.30943396226415087</v>
      </c>
      <c r="J10" s="13">
        <f t="shared" si="4"/>
        <v>0.25072046109510082</v>
      </c>
      <c r="K10" s="14"/>
      <c r="L10" s="15">
        <f t="shared" si="5"/>
        <v>0.27974053974100688</v>
      </c>
      <c r="O10" s="15">
        <f t="shared" si="6"/>
        <v>0.26500000000000001</v>
      </c>
      <c r="P10" s="15">
        <f t="shared" si="7"/>
        <v>0.258955223880597</v>
      </c>
      <c r="Q10" s="15">
        <f t="shared" si="8"/>
        <v>0.25529411764705884</v>
      </c>
    </row>
    <row r="11" spans="2:17" x14ac:dyDescent="0.2">
      <c r="B11" s="3" t="s">
        <v>6</v>
      </c>
      <c r="C11" s="2"/>
      <c r="D11" s="2">
        <v>-230</v>
      </c>
      <c r="E11" s="2">
        <v>-297</v>
      </c>
      <c r="F11" s="2">
        <v>-364</v>
      </c>
      <c r="G11" s="2"/>
      <c r="H11" s="2"/>
      <c r="I11" s="7">
        <f t="shared" si="3"/>
        <v>0.29130434782608705</v>
      </c>
      <c r="J11" s="7">
        <f t="shared" si="4"/>
        <v>0.22558922558922556</v>
      </c>
      <c r="L11" s="9">
        <f t="shared" si="5"/>
        <v>0.25801776444220925</v>
      </c>
      <c r="O11" s="7">
        <f t="shared" si="6"/>
        <v>-0.23</v>
      </c>
      <c r="P11" s="7">
        <f t="shared" si="7"/>
        <v>-0.22164179104477613</v>
      </c>
      <c r="Q11" s="7">
        <f t="shared" si="8"/>
        <v>-0.21411764705882352</v>
      </c>
    </row>
    <row r="12" spans="2:17" x14ac:dyDescent="0.2">
      <c r="B12" s="16" t="s">
        <v>7</v>
      </c>
      <c r="C12" s="12"/>
      <c r="D12" s="17">
        <f>D10+D11</f>
        <v>35</v>
      </c>
      <c r="E12" s="17">
        <f t="shared" ref="E12:F12" si="10">E10+E11</f>
        <v>50</v>
      </c>
      <c r="F12" s="17">
        <f t="shared" si="10"/>
        <v>70</v>
      </c>
      <c r="G12" s="17"/>
      <c r="H12" s="12"/>
      <c r="I12" s="13">
        <f t="shared" si="3"/>
        <v>0.4285714285714286</v>
      </c>
      <c r="J12" s="13">
        <f t="shared" si="4"/>
        <v>0.39999999999999991</v>
      </c>
      <c r="K12" s="14"/>
      <c r="L12" s="15">
        <f t="shared" si="5"/>
        <v>0.41421356237309515</v>
      </c>
      <c r="O12" s="15">
        <f t="shared" si="6"/>
        <v>3.5000000000000003E-2</v>
      </c>
      <c r="P12" s="15">
        <f t="shared" si="7"/>
        <v>3.7313432835820892E-2</v>
      </c>
      <c r="Q12" s="15">
        <f t="shared" si="8"/>
        <v>4.1176470588235294E-2</v>
      </c>
    </row>
    <row r="13" spans="2:17" x14ac:dyDescent="0.2">
      <c r="B13" s="3" t="s">
        <v>8</v>
      </c>
      <c r="C13" s="2"/>
      <c r="D13" s="2">
        <v>-9</v>
      </c>
      <c r="E13" s="2">
        <v>-13</v>
      </c>
      <c r="F13" s="2">
        <v>-15</v>
      </c>
      <c r="G13" s="2"/>
      <c r="H13" s="2"/>
      <c r="I13" s="7">
        <f t="shared" si="3"/>
        <v>0.44444444444444442</v>
      </c>
      <c r="J13" s="7">
        <f t="shared" si="4"/>
        <v>0.15384615384615374</v>
      </c>
      <c r="L13" s="9">
        <f t="shared" si="5"/>
        <v>0.2909944487358056</v>
      </c>
      <c r="O13" s="7">
        <f t="shared" si="6"/>
        <v>-8.9999999999999993E-3</v>
      </c>
      <c r="P13" s="7">
        <f t="shared" si="7"/>
        <v>-9.7014925373134324E-3</v>
      </c>
      <c r="Q13" s="7">
        <f t="shared" si="8"/>
        <v>-8.8235294117647058E-3</v>
      </c>
    </row>
    <row r="14" spans="2:17" x14ac:dyDescent="0.2">
      <c r="B14" s="16" t="s">
        <v>9</v>
      </c>
      <c r="C14" s="14"/>
      <c r="D14" s="18">
        <f>D12+D13</f>
        <v>26</v>
      </c>
      <c r="E14" s="18">
        <f t="shared" ref="E14:F14" si="11">E12+E13</f>
        <v>37</v>
      </c>
      <c r="F14" s="18">
        <f t="shared" si="11"/>
        <v>55</v>
      </c>
      <c r="G14" s="18"/>
      <c r="H14" s="14"/>
      <c r="I14" s="13">
        <f t="shared" si="3"/>
        <v>0.42307692307692313</v>
      </c>
      <c r="J14" s="13">
        <f t="shared" si="4"/>
        <v>0.4864864864864864</v>
      </c>
      <c r="K14" s="14"/>
      <c r="L14" s="15">
        <f t="shared" si="5"/>
        <v>0.45443618470684899</v>
      </c>
      <c r="O14" s="13">
        <f t="shared" si="6"/>
        <v>2.5999999999999999E-2</v>
      </c>
      <c r="P14" s="13">
        <f t="shared" si="7"/>
        <v>2.7611940298507463E-2</v>
      </c>
      <c r="Q14" s="13">
        <f t="shared" si="8"/>
        <v>3.2352941176470591E-2</v>
      </c>
    </row>
    <row r="15" spans="2:17" x14ac:dyDescent="0.2">
      <c r="B15" s="3" t="s">
        <v>10</v>
      </c>
      <c r="D15" s="2">
        <v>-8</v>
      </c>
      <c r="E15" s="2">
        <v>-11</v>
      </c>
      <c r="F15" s="2">
        <v>-16</v>
      </c>
      <c r="G15" s="2"/>
      <c r="I15" s="7">
        <f t="shared" si="3"/>
        <v>0.375</v>
      </c>
      <c r="J15" s="7">
        <f t="shared" si="4"/>
        <v>0.45454545454545459</v>
      </c>
      <c r="L15" s="9">
        <f t="shared" si="5"/>
        <v>0.41421356237309515</v>
      </c>
      <c r="O15" s="7">
        <f t="shared" si="6"/>
        <v>-8.0000000000000002E-3</v>
      </c>
      <c r="P15" s="7">
        <f t="shared" si="7"/>
        <v>-8.2089552238805968E-3</v>
      </c>
      <c r="Q15" s="7">
        <f t="shared" si="8"/>
        <v>-9.4117647058823521E-3</v>
      </c>
    </row>
    <row r="16" spans="2:17" x14ac:dyDescent="0.2">
      <c r="B16" s="16" t="s">
        <v>11</v>
      </c>
      <c r="C16" s="14"/>
      <c r="D16" s="18">
        <f>D14+D15</f>
        <v>18</v>
      </c>
      <c r="E16" s="18">
        <f t="shared" ref="E16:F16" si="12">E14+E15</f>
        <v>26</v>
      </c>
      <c r="F16" s="18">
        <f t="shared" si="12"/>
        <v>39</v>
      </c>
      <c r="G16" s="18"/>
      <c r="H16" s="14"/>
      <c r="I16" s="13">
        <f t="shared" si="3"/>
        <v>0.44444444444444442</v>
      </c>
      <c r="J16" s="13">
        <f t="shared" si="4"/>
        <v>0.5</v>
      </c>
      <c r="K16" s="14"/>
      <c r="L16" s="15">
        <f t="shared" si="5"/>
        <v>0.4719601443879744</v>
      </c>
      <c r="O16" s="15">
        <f t="shared" si="6"/>
        <v>1.7999999999999999E-2</v>
      </c>
      <c r="P16" s="15">
        <f t="shared" si="7"/>
        <v>1.9402985074626865E-2</v>
      </c>
      <c r="Q16" s="15">
        <f t="shared" si="8"/>
        <v>2.2941176470588236E-2</v>
      </c>
    </row>
  </sheetData>
  <mergeCells count="2">
    <mergeCell ref="N3:Q3"/>
    <mergeCell ref="H3:L3"/>
  </mergeCells>
  <phoneticPr fontId="6" type="noConversion"/>
  <conditionalFormatting sqref="C5:G1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A2335-7599-EF4D-9FBC-2731DEA8C24A}">
  <dimension ref="B3:R38"/>
  <sheetViews>
    <sheetView showGridLines="0" tabSelected="1" topLeftCell="A9" workbookViewId="0">
      <selection activeCell="C37" sqref="C37"/>
    </sheetView>
  </sheetViews>
  <sheetFormatPr baseColWidth="10" defaultRowHeight="16" x14ac:dyDescent="0.2"/>
  <cols>
    <col min="2" max="2" width="27.83203125" customWidth="1"/>
    <col min="12" max="12" width="23.5" customWidth="1"/>
  </cols>
  <sheetData>
    <row r="3" spans="2:18" x14ac:dyDescent="0.2">
      <c r="H3" s="20" t="s">
        <v>33</v>
      </c>
      <c r="I3" s="20"/>
      <c r="J3" s="20"/>
      <c r="K3" s="20"/>
      <c r="L3" s="20"/>
      <c r="M3" s="26"/>
      <c r="O3" s="20" t="s">
        <v>34</v>
      </c>
      <c r="P3" s="20"/>
      <c r="Q3" s="20"/>
      <c r="R3" s="20"/>
    </row>
    <row r="4" spans="2:18" ht="52" x14ac:dyDescent="0.25">
      <c r="C4" s="24">
        <v>2008</v>
      </c>
      <c r="D4" s="24">
        <v>2009</v>
      </c>
      <c r="E4" s="24">
        <v>2010</v>
      </c>
      <c r="F4" s="24">
        <v>2011</v>
      </c>
      <c r="H4" s="25" t="s">
        <v>12</v>
      </c>
      <c r="I4" s="25" t="s">
        <v>13</v>
      </c>
      <c r="J4" s="25" t="s">
        <v>14</v>
      </c>
      <c r="K4" s="25" t="s">
        <v>15</v>
      </c>
      <c r="L4" s="28" t="s">
        <v>36</v>
      </c>
      <c r="M4" s="27"/>
      <c r="N4" s="19"/>
      <c r="O4" s="25">
        <v>2008</v>
      </c>
      <c r="P4" s="25">
        <v>2009</v>
      </c>
      <c r="Q4" s="25">
        <v>2010</v>
      </c>
      <c r="R4" s="25">
        <v>2011</v>
      </c>
    </row>
    <row r="5" spans="2:18" x14ac:dyDescent="0.2">
      <c r="B5" t="s">
        <v>17</v>
      </c>
      <c r="C5" s="2">
        <v>19</v>
      </c>
      <c r="D5" s="2">
        <v>19</v>
      </c>
      <c r="E5" s="2">
        <v>18</v>
      </c>
      <c r="F5" s="2">
        <v>14</v>
      </c>
      <c r="H5" s="7">
        <f>D5/C5-1</f>
        <v>0</v>
      </c>
      <c r="I5" s="7">
        <f>E5/D5-1</f>
        <v>-5.2631578947368474E-2</v>
      </c>
      <c r="J5" s="7">
        <f>F5/E5-1</f>
        <v>-0.22222222222222221</v>
      </c>
      <c r="K5" s="7">
        <f>F5/C5-1</f>
        <v>-0.26315789473684215</v>
      </c>
      <c r="L5" s="7">
        <f>(F5/C5)^(1/3)-1</f>
        <v>-9.6784299571397225E-2</v>
      </c>
      <c r="M5" s="7"/>
      <c r="O5" s="7">
        <f>C5/C$10</f>
        <v>6.7137809187279157E-2</v>
      </c>
      <c r="P5" s="7">
        <f t="shared" ref="P5:R5" si="0">D5/D$10</f>
        <v>5.3072625698324022E-2</v>
      </c>
      <c r="Q5" s="7">
        <f t="shared" si="0"/>
        <v>3.9823008849557522E-2</v>
      </c>
      <c r="R5" s="7">
        <f t="shared" si="0"/>
        <v>2.5454545454545455E-2</v>
      </c>
    </row>
    <row r="6" spans="2:18" x14ac:dyDescent="0.2">
      <c r="B6" t="s">
        <v>18</v>
      </c>
      <c r="C6" s="2">
        <v>74</v>
      </c>
      <c r="D6" s="2">
        <v>82</v>
      </c>
      <c r="E6" s="2">
        <v>116</v>
      </c>
      <c r="F6" s="2">
        <v>152</v>
      </c>
      <c r="H6" s="7">
        <f t="shared" ref="H6:H10" si="1">D6/C6-1</f>
        <v>0.10810810810810811</v>
      </c>
      <c r="I6" s="7">
        <f t="shared" ref="I6:I10" si="2">E6/D6-1</f>
        <v>0.41463414634146334</v>
      </c>
      <c r="J6" s="7">
        <f t="shared" ref="J6:J10" si="3">F6/E6-1</f>
        <v>0.31034482758620685</v>
      </c>
      <c r="K6" s="7">
        <f t="shared" ref="K6:K21" si="4">F6/C6-1</f>
        <v>1.0540540540540539</v>
      </c>
      <c r="L6" s="7">
        <f t="shared" ref="L6:L10" si="5">(F6/C6)^(1/3)-1</f>
        <v>0.27117094024295074</v>
      </c>
      <c r="M6" s="7"/>
      <c r="O6" s="7">
        <f t="shared" ref="O6:O10" si="6">C6/C$10</f>
        <v>0.26148409893992935</v>
      </c>
      <c r="P6" s="7">
        <f t="shared" ref="P6:P10" si="7">D6/D$10</f>
        <v>0.22905027932960895</v>
      </c>
      <c r="Q6" s="7">
        <f t="shared" ref="Q6:Q10" si="8">E6/E$10</f>
        <v>0.25663716814159293</v>
      </c>
      <c r="R6" s="7">
        <f t="shared" ref="R6:R10" si="9">F6/F$10</f>
        <v>0.27636363636363637</v>
      </c>
    </row>
    <row r="7" spans="2:18" x14ac:dyDescent="0.2">
      <c r="B7" t="s">
        <v>19</v>
      </c>
      <c r="C7" s="2">
        <v>114</v>
      </c>
      <c r="D7" s="2">
        <v>177</v>
      </c>
      <c r="E7" s="2">
        <v>231</v>
      </c>
      <c r="F7" s="2">
        <v>282</v>
      </c>
      <c r="H7" s="7">
        <f t="shared" si="1"/>
        <v>0.55263157894736836</v>
      </c>
      <c r="I7" s="7">
        <f t="shared" si="2"/>
        <v>0.30508474576271194</v>
      </c>
      <c r="J7" s="7">
        <f t="shared" si="3"/>
        <v>0.22077922077922074</v>
      </c>
      <c r="K7" s="7">
        <f t="shared" si="4"/>
        <v>1.4736842105263159</v>
      </c>
      <c r="L7" s="7">
        <f t="shared" si="5"/>
        <v>0.35242986447230473</v>
      </c>
      <c r="M7" s="7"/>
      <c r="O7" s="7">
        <f t="shared" si="6"/>
        <v>0.40282685512367489</v>
      </c>
      <c r="P7" s="7">
        <f t="shared" si="7"/>
        <v>0.49441340782122906</v>
      </c>
      <c r="Q7" s="7">
        <f t="shared" si="8"/>
        <v>0.51106194690265483</v>
      </c>
      <c r="R7" s="7">
        <f t="shared" si="9"/>
        <v>0.5127272727272727</v>
      </c>
    </row>
    <row r="8" spans="2:18" x14ac:dyDescent="0.2">
      <c r="B8" s="1" t="s">
        <v>20</v>
      </c>
      <c r="C8" s="5">
        <f>SUM(C5:C7)</f>
        <v>207</v>
      </c>
      <c r="D8" s="5">
        <f t="shared" ref="D8:F8" si="10">SUM(D5:D7)</f>
        <v>278</v>
      </c>
      <c r="E8" s="5">
        <f t="shared" si="10"/>
        <v>365</v>
      </c>
      <c r="F8" s="5">
        <f t="shared" si="10"/>
        <v>448</v>
      </c>
      <c r="H8" s="9">
        <f t="shared" si="1"/>
        <v>0.34299516908212557</v>
      </c>
      <c r="I8" s="9">
        <f t="shared" si="2"/>
        <v>0.31294964028776984</v>
      </c>
      <c r="J8" s="9">
        <f t="shared" si="3"/>
        <v>0.22739726027397267</v>
      </c>
      <c r="K8" s="9">
        <f t="shared" si="4"/>
        <v>1.1642512077294684</v>
      </c>
      <c r="L8" s="9">
        <f t="shared" si="5"/>
        <v>0.29350830913341874</v>
      </c>
      <c r="M8" s="9"/>
      <c r="O8" s="9">
        <f t="shared" si="6"/>
        <v>0.73144876325088337</v>
      </c>
      <c r="P8" s="9">
        <f t="shared" si="7"/>
        <v>0.77653631284916202</v>
      </c>
      <c r="Q8" s="9">
        <f t="shared" si="8"/>
        <v>0.80752212389380529</v>
      </c>
      <c r="R8" s="9">
        <f t="shared" si="9"/>
        <v>0.81454545454545457</v>
      </c>
    </row>
    <row r="9" spans="2:18" x14ac:dyDescent="0.2">
      <c r="B9" t="s">
        <v>21</v>
      </c>
      <c r="C9" s="2">
        <v>76</v>
      </c>
      <c r="D9" s="2">
        <v>80</v>
      </c>
      <c r="E9" s="2">
        <v>87</v>
      </c>
      <c r="F9" s="2">
        <v>102</v>
      </c>
      <c r="H9" s="7">
        <f t="shared" si="1"/>
        <v>5.2631578947368363E-2</v>
      </c>
      <c r="I9" s="7">
        <f t="shared" si="2"/>
        <v>8.7499999999999911E-2</v>
      </c>
      <c r="J9" s="7">
        <f t="shared" si="3"/>
        <v>0.17241379310344818</v>
      </c>
      <c r="K9" s="7">
        <f t="shared" si="4"/>
        <v>0.34210526315789469</v>
      </c>
      <c r="L9" s="7">
        <f t="shared" si="5"/>
        <v>0.10305083189085429</v>
      </c>
      <c r="M9" s="7"/>
      <c r="O9" s="7">
        <f t="shared" si="6"/>
        <v>0.26855123674911663</v>
      </c>
      <c r="P9" s="7">
        <f t="shared" si="7"/>
        <v>0.22346368715083798</v>
      </c>
      <c r="Q9" s="7">
        <f t="shared" si="8"/>
        <v>0.19247787610619468</v>
      </c>
      <c r="R9" s="7">
        <f t="shared" si="9"/>
        <v>0.18545454545454546</v>
      </c>
    </row>
    <row r="10" spans="2:18" x14ac:dyDescent="0.2">
      <c r="B10" s="1" t="s">
        <v>22</v>
      </c>
      <c r="C10" s="5">
        <f>C8+C9</f>
        <v>283</v>
      </c>
      <c r="D10" s="5">
        <f t="shared" ref="D10:F10" si="11">D8+D9</f>
        <v>358</v>
      </c>
      <c r="E10" s="5">
        <f t="shared" si="11"/>
        <v>452</v>
      </c>
      <c r="F10" s="5">
        <f t="shared" si="11"/>
        <v>550</v>
      </c>
      <c r="H10" s="9">
        <f t="shared" si="1"/>
        <v>0.26501766784452307</v>
      </c>
      <c r="I10" s="9">
        <f t="shared" si="2"/>
        <v>0.26256983240223453</v>
      </c>
      <c r="J10" s="9">
        <f t="shared" si="3"/>
        <v>0.2168141592920354</v>
      </c>
      <c r="K10" s="9">
        <f t="shared" si="4"/>
        <v>0.94346289752650181</v>
      </c>
      <c r="L10" s="9">
        <f t="shared" si="5"/>
        <v>0.24793534310343701</v>
      </c>
      <c r="M10" s="9"/>
      <c r="O10" s="9">
        <f t="shared" si="6"/>
        <v>1</v>
      </c>
      <c r="P10" s="9">
        <f t="shared" si="7"/>
        <v>1</v>
      </c>
      <c r="Q10" s="9">
        <f t="shared" si="8"/>
        <v>1</v>
      </c>
      <c r="R10" s="9">
        <f t="shared" si="9"/>
        <v>1</v>
      </c>
    </row>
    <row r="12" spans="2:18" x14ac:dyDescent="0.2">
      <c r="B12" t="s">
        <v>23</v>
      </c>
      <c r="C12" s="2">
        <v>69</v>
      </c>
      <c r="D12" s="2">
        <v>76</v>
      </c>
      <c r="E12" s="2">
        <v>111</v>
      </c>
      <c r="F12" s="2">
        <v>150</v>
      </c>
      <c r="H12" s="7">
        <f t="shared" ref="H12:H21" si="12">D12/C12-1</f>
        <v>0.10144927536231885</v>
      </c>
      <c r="I12" s="7">
        <f t="shared" ref="I12:I21" si="13">E12/D12-1</f>
        <v>0.46052631578947367</v>
      </c>
      <c r="J12" s="7">
        <f t="shared" ref="J12:J21" si="14">F12/E12-1</f>
        <v>0.35135135135135132</v>
      </c>
      <c r="K12" s="7">
        <f t="shared" si="4"/>
        <v>1.1739130434782608</v>
      </c>
      <c r="L12" s="7">
        <f>(F12/C12)^(1/3)-1</f>
        <v>0.29543031539142972</v>
      </c>
      <c r="M12" s="7"/>
      <c r="O12" s="7">
        <f t="shared" ref="O12:O21" si="15">C12/C$10</f>
        <v>0.24381625441696114</v>
      </c>
      <c r="P12" s="7">
        <f t="shared" ref="P12:P21" si="16">D12/D$10</f>
        <v>0.21229050279329609</v>
      </c>
      <c r="Q12" s="7">
        <f t="shared" ref="Q12:Q21" si="17">E12/E$10</f>
        <v>0.24557522123893805</v>
      </c>
      <c r="R12" s="7">
        <f>F12/F$10</f>
        <v>0.27272727272727271</v>
      </c>
    </row>
    <row r="13" spans="2:18" x14ac:dyDescent="0.2">
      <c r="B13" t="s">
        <v>24</v>
      </c>
      <c r="C13" s="2">
        <v>15</v>
      </c>
      <c r="D13" s="2">
        <v>17</v>
      </c>
      <c r="E13" s="2">
        <v>23</v>
      </c>
      <c r="F13" s="2">
        <v>29</v>
      </c>
      <c r="H13" s="7">
        <f t="shared" si="12"/>
        <v>0.1333333333333333</v>
      </c>
      <c r="I13" s="7">
        <f t="shared" si="13"/>
        <v>0.35294117647058831</v>
      </c>
      <c r="J13" s="7">
        <f t="shared" si="14"/>
        <v>0.26086956521739135</v>
      </c>
      <c r="K13" s="7">
        <f t="shared" si="4"/>
        <v>0.93333333333333335</v>
      </c>
      <c r="L13" s="7">
        <f>(F13/C13)^(1/3)-1</f>
        <v>0.24576343521467958</v>
      </c>
      <c r="M13" s="7"/>
      <c r="O13" s="7">
        <f t="shared" si="15"/>
        <v>5.3003533568904596E-2</v>
      </c>
      <c r="P13" s="7">
        <f t="shared" si="16"/>
        <v>4.7486033519553071E-2</v>
      </c>
      <c r="Q13" s="7">
        <f t="shared" si="17"/>
        <v>5.0884955752212392E-2</v>
      </c>
      <c r="R13" s="7">
        <f t="shared" ref="R12:R21" si="18">F13/F$10</f>
        <v>5.2727272727272727E-2</v>
      </c>
    </row>
    <row r="14" spans="2:18" x14ac:dyDescent="0.2">
      <c r="B14" t="s">
        <v>25</v>
      </c>
      <c r="C14" s="2">
        <v>4</v>
      </c>
      <c r="D14" s="2">
        <v>8</v>
      </c>
      <c r="E14" s="2">
        <v>11</v>
      </c>
      <c r="F14" s="2">
        <v>16</v>
      </c>
      <c r="H14" s="7">
        <f t="shared" si="12"/>
        <v>1</v>
      </c>
      <c r="I14" s="7">
        <f t="shared" si="13"/>
        <v>0.375</v>
      </c>
      <c r="J14" s="7">
        <f t="shared" si="14"/>
        <v>0.45454545454545459</v>
      </c>
      <c r="K14" s="7">
        <f t="shared" si="4"/>
        <v>3</v>
      </c>
      <c r="L14" s="7">
        <f>(F14/C14)^(1/3)-1</f>
        <v>0.58740105196819936</v>
      </c>
      <c r="M14" s="7"/>
      <c r="O14" s="7">
        <f t="shared" si="15"/>
        <v>1.4134275618374558E-2</v>
      </c>
      <c r="P14" s="7">
        <f t="shared" si="16"/>
        <v>2.23463687150838E-2</v>
      </c>
      <c r="Q14" s="7">
        <f t="shared" si="17"/>
        <v>2.4336283185840708E-2</v>
      </c>
      <c r="R14" s="7">
        <f t="shared" si="18"/>
        <v>2.9090909090909091E-2</v>
      </c>
    </row>
    <row r="15" spans="2:18" x14ac:dyDescent="0.2">
      <c r="B15" t="s">
        <v>26</v>
      </c>
      <c r="C15" s="2">
        <v>5</v>
      </c>
      <c r="D15" s="2">
        <v>5</v>
      </c>
      <c r="E15" s="2">
        <v>5</v>
      </c>
      <c r="F15" s="2">
        <v>5</v>
      </c>
      <c r="H15" s="7">
        <f t="shared" si="12"/>
        <v>0</v>
      </c>
      <c r="I15" s="7">
        <f t="shared" si="13"/>
        <v>0</v>
      </c>
      <c r="J15" s="7">
        <f t="shared" si="14"/>
        <v>0</v>
      </c>
      <c r="K15" s="7">
        <f t="shared" si="4"/>
        <v>0</v>
      </c>
      <c r="L15" s="7">
        <f>(F15/C15)^(1/3)-1</f>
        <v>0</v>
      </c>
      <c r="M15" s="7"/>
      <c r="O15" s="7">
        <f t="shared" si="15"/>
        <v>1.7667844522968199E-2</v>
      </c>
      <c r="P15" s="7">
        <f t="shared" si="16"/>
        <v>1.3966480446927373E-2</v>
      </c>
      <c r="Q15" s="7">
        <f t="shared" si="17"/>
        <v>1.1061946902654867E-2</v>
      </c>
      <c r="R15" s="7">
        <f t="shared" si="18"/>
        <v>9.0909090909090905E-3</v>
      </c>
    </row>
    <row r="16" spans="2:18" x14ac:dyDescent="0.2">
      <c r="B16" t="s">
        <v>27</v>
      </c>
      <c r="C16" s="2">
        <v>0</v>
      </c>
      <c r="D16" s="2">
        <v>49</v>
      </c>
      <c r="E16" s="2">
        <v>78</v>
      </c>
      <c r="F16" s="2">
        <v>92</v>
      </c>
      <c r="H16" s="7"/>
      <c r="I16" s="7">
        <f t="shared" si="13"/>
        <v>0.59183673469387754</v>
      </c>
      <c r="J16" s="7">
        <f t="shared" si="14"/>
        <v>0.17948717948717952</v>
      </c>
      <c r="K16" s="7"/>
      <c r="L16" s="7"/>
      <c r="M16" s="7"/>
      <c r="O16" s="7">
        <f t="shared" si="15"/>
        <v>0</v>
      </c>
      <c r="P16" s="7">
        <f t="shared" si="16"/>
        <v>0.13687150837988826</v>
      </c>
      <c r="Q16" s="7">
        <f t="shared" si="17"/>
        <v>0.17256637168141592</v>
      </c>
      <c r="R16" s="7">
        <f t="shared" si="18"/>
        <v>0.16727272727272727</v>
      </c>
    </row>
    <row r="17" spans="2:18" s="1" customFormat="1" x14ac:dyDescent="0.2">
      <c r="B17" s="1" t="s">
        <v>28</v>
      </c>
      <c r="C17" s="6">
        <f>SUM(C12:C16)</f>
        <v>93</v>
      </c>
      <c r="D17" s="6">
        <f t="shared" ref="D17:F17" si="19">SUM(D12:D16)</f>
        <v>155</v>
      </c>
      <c r="E17" s="6">
        <f t="shared" si="19"/>
        <v>228</v>
      </c>
      <c r="F17" s="6">
        <f t="shared" si="19"/>
        <v>292</v>
      </c>
      <c r="H17" s="9">
        <f t="shared" si="12"/>
        <v>0.66666666666666674</v>
      </c>
      <c r="I17" s="9">
        <f t="shared" si="13"/>
        <v>0.47096774193548385</v>
      </c>
      <c r="J17" s="9">
        <f t="shared" si="14"/>
        <v>0.2807017543859649</v>
      </c>
      <c r="K17" s="9">
        <f t="shared" si="4"/>
        <v>2.139784946236559</v>
      </c>
      <c r="L17" s="9">
        <f>(F17/C17)^(1/3)-1</f>
        <v>0.4643109195102193</v>
      </c>
      <c r="M17" s="9"/>
      <c r="O17" s="9">
        <f t="shared" si="15"/>
        <v>0.32862190812720848</v>
      </c>
      <c r="P17" s="9">
        <f t="shared" si="16"/>
        <v>0.43296089385474862</v>
      </c>
      <c r="Q17" s="9">
        <f t="shared" si="17"/>
        <v>0.50442477876106195</v>
      </c>
      <c r="R17" s="9">
        <f t="shared" si="18"/>
        <v>0.53090909090909089</v>
      </c>
    </row>
    <row r="18" spans="2:18" x14ac:dyDescent="0.2">
      <c r="B18" t="s">
        <v>29</v>
      </c>
      <c r="C18" s="2">
        <v>40</v>
      </c>
      <c r="D18" s="2">
        <v>35</v>
      </c>
      <c r="E18" s="2">
        <v>30</v>
      </c>
      <c r="F18" s="2">
        <v>25</v>
      </c>
      <c r="H18" s="7">
        <f t="shared" si="12"/>
        <v>-0.125</v>
      </c>
      <c r="I18" s="7">
        <f t="shared" si="13"/>
        <v>-0.1428571428571429</v>
      </c>
      <c r="J18" s="7">
        <f t="shared" si="14"/>
        <v>-0.16666666666666663</v>
      </c>
      <c r="K18" s="7">
        <f t="shared" si="4"/>
        <v>-0.375</v>
      </c>
      <c r="L18" s="7">
        <f>(F18/C18)^(1/3)-1</f>
        <v>-0.14501202666165147</v>
      </c>
      <c r="M18" s="7"/>
      <c r="O18" s="7">
        <f t="shared" si="15"/>
        <v>0.14134275618374559</v>
      </c>
      <c r="P18" s="7">
        <f t="shared" si="16"/>
        <v>9.7765363128491614E-2</v>
      </c>
      <c r="Q18" s="7">
        <f t="shared" si="17"/>
        <v>6.637168141592921E-2</v>
      </c>
      <c r="R18" s="7">
        <f t="shared" si="18"/>
        <v>4.5454545454545456E-2</v>
      </c>
    </row>
    <row r="19" spans="2:18" s="1" customFormat="1" x14ac:dyDescent="0.2">
      <c r="B19" s="1" t="s">
        <v>30</v>
      </c>
      <c r="C19" s="6">
        <f>C17+C18</f>
        <v>133</v>
      </c>
      <c r="D19" s="6">
        <f t="shared" ref="D19:F19" si="20">D17+D18</f>
        <v>190</v>
      </c>
      <c r="E19" s="6">
        <f t="shared" si="20"/>
        <v>258</v>
      </c>
      <c r="F19" s="6">
        <f t="shared" si="20"/>
        <v>317</v>
      </c>
      <c r="H19" s="9">
        <f t="shared" si="12"/>
        <v>0.4285714285714286</v>
      </c>
      <c r="I19" s="9">
        <f t="shared" si="13"/>
        <v>0.35789473684210527</v>
      </c>
      <c r="J19" s="9">
        <f t="shared" si="14"/>
        <v>0.22868217054263562</v>
      </c>
      <c r="K19" s="9">
        <f t="shared" si="4"/>
        <v>1.3834586466165413</v>
      </c>
      <c r="L19" s="9">
        <f>(F19/C19)^(1/3)-1</f>
        <v>0.33578288215653695</v>
      </c>
      <c r="M19" s="9"/>
      <c r="O19" s="9">
        <f t="shared" si="15"/>
        <v>0.46996466431095407</v>
      </c>
      <c r="P19" s="9">
        <f t="shared" si="16"/>
        <v>0.53072625698324027</v>
      </c>
      <c r="Q19" s="9">
        <f t="shared" si="17"/>
        <v>0.57079646017699115</v>
      </c>
      <c r="R19" s="9">
        <f t="shared" si="18"/>
        <v>0.57636363636363641</v>
      </c>
    </row>
    <row r="20" spans="2:18" x14ac:dyDescent="0.2">
      <c r="B20" t="s">
        <v>31</v>
      </c>
      <c r="C20" s="2">
        <v>150</v>
      </c>
      <c r="D20" s="2">
        <v>168</v>
      </c>
      <c r="E20" s="2">
        <v>194</v>
      </c>
      <c r="F20" s="2">
        <v>233</v>
      </c>
      <c r="H20" s="7">
        <f t="shared" si="12"/>
        <v>0.12000000000000011</v>
      </c>
      <c r="I20" s="7">
        <f t="shared" si="13"/>
        <v>0.15476190476190466</v>
      </c>
      <c r="J20" s="7">
        <f t="shared" si="14"/>
        <v>0.2010309278350515</v>
      </c>
      <c r="K20" s="7">
        <f t="shared" si="4"/>
        <v>0.55333333333333323</v>
      </c>
      <c r="L20" s="9">
        <f>(F20/C20)^(1/3)-1</f>
        <v>0.15812353508744925</v>
      </c>
      <c r="M20" s="7"/>
      <c r="O20" s="7">
        <f t="shared" si="15"/>
        <v>0.53003533568904593</v>
      </c>
      <c r="P20" s="7">
        <f t="shared" si="16"/>
        <v>0.46927374301675978</v>
      </c>
      <c r="Q20" s="7">
        <f t="shared" si="17"/>
        <v>0.42920353982300885</v>
      </c>
      <c r="R20" s="7">
        <f t="shared" si="18"/>
        <v>0.42363636363636364</v>
      </c>
    </row>
    <row r="21" spans="2:18" x14ac:dyDescent="0.2">
      <c r="B21" s="1" t="s">
        <v>32</v>
      </c>
      <c r="C21" s="6">
        <f>C19+C20</f>
        <v>283</v>
      </c>
      <c r="D21" s="6">
        <f t="shared" ref="D21:F21" si="21">D19+D20</f>
        <v>358</v>
      </c>
      <c r="E21" s="6">
        <f t="shared" si="21"/>
        <v>452</v>
      </c>
      <c r="F21" s="6">
        <f t="shared" si="21"/>
        <v>550</v>
      </c>
      <c r="H21" s="7">
        <f t="shared" si="12"/>
        <v>0.26501766784452307</v>
      </c>
      <c r="I21" s="7">
        <f t="shared" si="13"/>
        <v>0.26256983240223453</v>
      </c>
      <c r="J21" s="7">
        <f t="shared" si="14"/>
        <v>0.2168141592920354</v>
      </c>
      <c r="K21" s="7">
        <f t="shared" si="4"/>
        <v>0.94346289752650181</v>
      </c>
      <c r="L21" s="7">
        <f>(F21/C21)^(1/3)-1</f>
        <v>0.24793534310343701</v>
      </c>
      <c r="M21" s="7"/>
      <c r="O21" s="7">
        <f t="shared" si="15"/>
        <v>1</v>
      </c>
      <c r="P21" s="7">
        <f t="shared" si="16"/>
        <v>1</v>
      </c>
      <c r="Q21" s="7">
        <f t="shared" si="17"/>
        <v>1</v>
      </c>
      <c r="R21" s="7">
        <f t="shared" si="18"/>
        <v>1</v>
      </c>
    </row>
    <row r="27" spans="2:18" x14ac:dyDescent="0.2">
      <c r="B27" t="s">
        <v>84</v>
      </c>
      <c r="C27" s="32">
        <f>C17/C18</f>
        <v>2.3250000000000002</v>
      </c>
      <c r="D27" s="32">
        <f t="shared" ref="D27:F27" si="22">D17/D18</f>
        <v>4.4285714285714288</v>
      </c>
      <c r="E27" s="32">
        <f t="shared" si="22"/>
        <v>7.6</v>
      </c>
      <c r="F27" s="32">
        <f t="shared" si="22"/>
        <v>11.68</v>
      </c>
    </row>
    <row r="33" spans="2:6" x14ac:dyDescent="0.2">
      <c r="C33" s="38">
        <v>2008</v>
      </c>
      <c r="D33" s="38">
        <v>2009</v>
      </c>
      <c r="E33" s="38">
        <v>2010</v>
      </c>
      <c r="F33" s="38">
        <v>2011</v>
      </c>
    </row>
    <row r="34" spans="2:6" x14ac:dyDescent="0.2">
      <c r="B34" s="38" t="s">
        <v>86</v>
      </c>
      <c r="C34" s="42">
        <f>C19</f>
        <v>133</v>
      </c>
      <c r="D34" s="42">
        <f t="shared" ref="D34:F34" si="23">D19</f>
        <v>190</v>
      </c>
      <c r="E34" s="42">
        <f t="shared" si="23"/>
        <v>258</v>
      </c>
      <c r="F34" s="42">
        <f t="shared" si="23"/>
        <v>317</v>
      </c>
    </row>
    <row r="35" spans="2:6" x14ac:dyDescent="0.2">
      <c r="B35" s="39" t="s">
        <v>31</v>
      </c>
      <c r="C35" s="40">
        <v>150</v>
      </c>
      <c r="D35" s="40">
        <v>168</v>
      </c>
      <c r="E35" s="40">
        <v>194</v>
      </c>
      <c r="F35" s="40">
        <v>233</v>
      </c>
    </row>
    <row r="36" spans="2:6" x14ac:dyDescent="0.2">
      <c r="B36" s="39" t="s">
        <v>87</v>
      </c>
      <c r="C36" s="41">
        <f>C34+C35</f>
        <v>283</v>
      </c>
      <c r="D36" s="41">
        <f t="shared" ref="D36:F36" si="24">D34+D35</f>
        <v>358</v>
      </c>
      <c r="E36" s="41">
        <f t="shared" si="24"/>
        <v>452</v>
      </c>
      <c r="F36" s="41">
        <f t="shared" si="24"/>
        <v>550</v>
      </c>
    </row>
    <row r="37" spans="2:6" x14ac:dyDescent="0.2">
      <c r="B37" s="39" t="s">
        <v>85</v>
      </c>
      <c r="C37" s="43">
        <f>C34/C$36</f>
        <v>0.46996466431095407</v>
      </c>
      <c r="D37" s="43">
        <f t="shared" ref="D37:F38" si="25">D34/D$36</f>
        <v>0.53072625698324027</v>
      </c>
      <c r="E37" s="43">
        <f t="shared" si="25"/>
        <v>0.57079646017699115</v>
      </c>
      <c r="F37" s="43">
        <f t="shared" si="25"/>
        <v>0.57636363636363641</v>
      </c>
    </row>
    <row r="38" spans="2:6" x14ac:dyDescent="0.2">
      <c r="B38" s="39" t="s">
        <v>88</v>
      </c>
      <c r="C38" s="43">
        <f>C35/C$36</f>
        <v>0.53003533568904593</v>
      </c>
      <c r="D38" s="43">
        <f t="shared" si="25"/>
        <v>0.46927374301675978</v>
      </c>
      <c r="E38" s="43">
        <f t="shared" si="25"/>
        <v>0.42920353982300885</v>
      </c>
      <c r="F38" s="43">
        <f t="shared" si="25"/>
        <v>0.42363636363636364</v>
      </c>
    </row>
  </sheetData>
  <mergeCells count="2">
    <mergeCell ref="H3:L3"/>
    <mergeCell ref="O3:R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075AC-F070-9B41-A521-361293AC7D31}">
  <dimension ref="B4:F214"/>
  <sheetViews>
    <sheetView showGridLines="0" topLeftCell="A49" zoomScale="121" workbookViewId="0">
      <selection activeCell="F68" sqref="F68"/>
    </sheetView>
  </sheetViews>
  <sheetFormatPr baseColWidth="10" defaultRowHeight="16" x14ac:dyDescent="0.2"/>
  <cols>
    <col min="2" max="2" width="28.6640625" customWidth="1"/>
    <col min="3" max="3" width="11.6640625" bestFit="1" customWidth="1"/>
  </cols>
  <sheetData>
    <row r="4" spans="2:6" x14ac:dyDescent="0.2">
      <c r="B4" t="s">
        <v>35</v>
      </c>
      <c r="C4" s="7">
        <f>SITUACIÓN!F5/RESULTADOS!F5</f>
        <v>8.2352941176470594E-3</v>
      </c>
    </row>
    <row r="8" spans="2:6" ht="17" x14ac:dyDescent="0.2">
      <c r="B8" s="35" t="s">
        <v>37</v>
      </c>
    </row>
    <row r="15" spans="2:6" x14ac:dyDescent="0.2">
      <c r="C15" s="26">
        <v>2008</v>
      </c>
      <c r="D15" s="26">
        <v>2009</v>
      </c>
      <c r="E15" s="26">
        <v>2010</v>
      </c>
      <c r="F15" s="26">
        <v>2011</v>
      </c>
    </row>
    <row r="16" spans="2:6" x14ac:dyDescent="0.2">
      <c r="B16" t="s">
        <v>39</v>
      </c>
      <c r="C16" s="29">
        <f>RESULTADOS!C6</f>
        <v>0</v>
      </c>
      <c r="D16" s="29">
        <f>RESULTADOS!D6</f>
        <v>735</v>
      </c>
      <c r="E16" s="29">
        <f>RESULTADOS!E6</f>
        <v>993</v>
      </c>
      <c r="F16" s="29">
        <f>RESULTADOS!F6</f>
        <v>1266</v>
      </c>
    </row>
    <row r="17" spans="2:6" x14ac:dyDescent="0.2">
      <c r="B17" t="s">
        <v>38</v>
      </c>
      <c r="C17" s="29">
        <f>SITUACIÓN!C7</f>
        <v>114</v>
      </c>
      <c r="D17" s="29">
        <f>SITUACIÓN!D7</f>
        <v>177</v>
      </c>
      <c r="E17" s="29">
        <f>SITUACIÓN!E7</f>
        <v>231</v>
      </c>
      <c r="F17" s="29">
        <f>SITUACIÓN!F7</f>
        <v>282</v>
      </c>
    </row>
    <row r="18" spans="2:6" x14ac:dyDescent="0.2">
      <c r="B18" s="1" t="s">
        <v>40</v>
      </c>
      <c r="C18" s="2"/>
      <c r="D18" s="30">
        <f>D16/D17</f>
        <v>4.1525423728813555</v>
      </c>
      <c r="E18" s="30">
        <f t="shared" ref="E18:F18" si="0">E16/E17</f>
        <v>4.2987012987012987</v>
      </c>
      <c r="F18" s="30">
        <f t="shared" si="0"/>
        <v>4.4893617021276597</v>
      </c>
    </row>
    <row r="19" spans="2:6" x14ac:dyDescent="0.2">
      <c r="B19" s="1" t="s">
        <v>41</v>
      </c>
      <c r="D19" s="31">
        <f>D17/(D16/365)</f>
        <v>87.897959183673464</v>
      </c>
      <c r="E19" s="31">
        <f t="shared" ref="E19:F19" si="1">E17/(E16/365)</f>
        <v>84.909365558912384</v>
      </c>
      <c r="F19" s="31">
        <f t="shared" si="1"/>
        <v>81.30331753554502</v>
      </c>
    </row>
    <row r="27" spans="2:6" x14ac:dyDescent="0.2">
      <c r="C27" s="26">
        <v>2008</v>
      </c>
      <c r="D27" s="26">
        <v>2009</v>
      </c>
      <c r="E27" s="26">
        <v>2010</v>
      </c>
      <c r="F27" s="26">
        <v>2011</v>
      </c>
    </row>
    <row r="28" spans="2:6" x14ac:dyDescent="0.2">
      <c r="B28" t="s">
        <v>42</v>
      </c>
      <c r="C28" s="29">
        <f>RESULTADOS!C5</f>
        <v>900</v>
      </c>
      <c r="D28" s="29">
        <f>RESULTADOS!D5</f>
        <v>1000</v>
      </c>
      <c r="E28" s="29">
        <f>RESULTADOS!E5</f>
        <v>1340</v>
      </c>
      <c r="F28" s="29">
        <f>RESULTADOS!F5</f>
        <v>1700</v>
      </c>
    </row>
    <row r="29" spans="2:6" x14ac:dyDescent="0.2">
      <c r="B29" t="s">
        <v>43</v>
      </c>
      <c r="C29" s="29">
        <f>SITUACIÓN!C6</f>
        <v>74</v>
      </c>
      <c r="D29" s="29">
        <f>SITUACIÓN!D6</f>
        <v>82</v>
      </c>
      <c r="E29" s="29">
        <f>SITUACIÓN!E6</f>
        <v>116</v>
      </c>
      <c r="F29" s="29">
        <f>SITUACIÓN!F6</f>
        <v>152</v>
      </c>
    </row>
    <row r="30" spans="2:6" x14ac:dyDescent="0.2">
      <c r="B30" s="1" t="s">
        <v>44</v>
      </c>
      <c r="C30" s="33">
        <f>C28/C29</f>
        <v>12.162162162162161</v>
      </c>
      <c r="D30" s="33">
        <f t="shared" ref="D30:F30" si="2">D28/D29</f>
        <v>12.195121951219512</v>
      </c>
      <c r="E30" s="33">
        <f t="shared" si="2"/>
        <v>11.551724137931034</v>
      </c>
      <c r="F30" s="33">
        <f t="shared" si="2"/>
        <v>11.184210526315789</v>
      </c>
    </row>
    <row r="31" spans="2:6" x14ac:dyDescent="0.2">
      <c r="B31" s="1" t="s">
        <v>52</v>
      </c>
      <c r="C31" s="33">
        <f>C29/(C28/365)</f>
        <v>30.011111111111109</v>
      </c>
      <c r="D31" s="33">
        <f t="shared" ref="D31:F31" si="3">D29/(D28/365)</f>
        <v>29.930000000000003</v>
      </c>
      <c r="E31" s="33">
        <f t="shared" si="3"/>
        <v>31.597014925373134</v>
      </c>
      <c r="F31" s="33">
        <f t="shared" si="3"/>
        <v>32.635294117647057</v>
      </c>
    </row>
    <row r="40" spans="2:6" x14ac:dyDescent="0.2">
      <c r="C40" s="26">
        <v>2008</v>
      </c>
      <c r="D40" s="26">
        <v>2009</v>
      </c>
      <c r="E40" s="26">
        <v>2010</v>
      </c>
      <c r="F40" s="26">
        <v>2011</v>
      </c>
    </row>
    <row r="41" spans="2:6" x14ac:dyDescent="0.2">
      <c r="B41" t="s">
        <v>3</v>
      </c>
      <c r="C41" s="29">
        <f>RESULTADOS!C8</f>
        <v>0</v>
      </c>
      <c r="D41" s="29">
        <f>RESULTADOS!D8</f>
        <v>798</v>
      </c>
      <c r="E41" s="29">
        <f>RESULTADOS!E8</f>
        <v>1047</v>
      </c>
      <c r="F41" s="29">
        <f>RESULTADOS!F8</f>
        <v>1317</v>
      </c>
    </row>
    <row r="42" spans="2:6" x14ac:dyDescent="0.2">
      <c r="B42" t="s">
        <v>45</v>
      </c>
      <c r="C42" s="29">
        <f>SITUACIÓN!C12</f>
        <v>69</v>
      </c>
      <c r="D42" s="29">
        <f>SITUACIÓN!D12</f>
        <v>76</v>
      </c>
      <c r="E42" s="29">
        <f>SITUACIÓN!E12</f>
        <v>111</v>
      </c>
      <c r="F42" s="29">
        <f>SITUACIÓN!F12</f>
        <v>150</v>
      </c>
    </row>
    <row r="43" spans="2:6" x14ac:dyDescent="0.2">
      <c r="B43" s="1" t="s">
        <v>46</v>
      </c>
      <c r="C43" s="33">
        <f>C41/C42</f>
        <v>0</v>
      </c>
      <c r="D43" s="33">
        <f t="shared" ref="D43:F43" si="4">D41/D42</f>
        <v>10.5</v>
      </c>
      <c r="E43" s="33">
        <f t="shared" si="4"/>
        <v>9.4324324324324316</v>
      </c>
      <c r="F43" s="33">
        <f t="shared" si="4"/>
        <v>8.7799999999999994</v>
      </c>
    </row>
    <row r="44" spans="2:6" x14ac:dyDescent="0.2">
      <c r="B44" s="1" t="s">
        <v>50</v>
      </c>
      <c r="C44" s="33"/>
      <c r="D44" s="33">
        <f t="shared" ref="D44:F44" si="5">D42/(D41/365)</f>
        <v>34.761904761904759</v>
      </c>
      <c r="E44" s="33">
        <f t="shared" si="5"/>
        <v>38.696275071633238</v>
      </c>
      <c r="F44" s="33">
        <f t="shared" si="5"/>
        <v>41.571753986332574</v>
      </c>
    </row>
    <row r="48" spans="2:6" x14ac:dyDescent="0.2">
      <c r="B48" s="10" t="s">
        <v>47</v>
      </c>
    </row>
    <row r="49" spans="2:6" x14ac:dyDescent="0.2">
      <c r="C49" s="26">
        <v>2008</v>
      </c>
      <c r="D49" s="26">
        <v>2009</v>
      </c>
      <c r="E49" s="26">
        <v>2010</v>
      </c>
      <c r="F49" s="26">
        <v>2011</v>
      </c>
    </row>
    <row r="50" spans="2:6" x14ac:dyDescent="0.2">
      <c r="B50" s="34" t="s">
        <v>41</v>
      </c>
      <c r="C50" s="32">
        <f>C19</f>
        <v>0</v>
      </c>
      <c r="D50" s="32">
        <f t="shared" ref="D50:F50" si="6">D19</f>
        <v>87.897959183673464</v>
      </c>
      <c r="E50" s="32">
        <f t="shared" si="6"/>
        <v>84.909365558912384</v>
      </c>
      <c r="F50" s="32">
        <f t="shared" si="6"/>
        <v>81.30331753554502</v>
      </c>
    </row>
    <row r="51" spans="2:6" x14ac:dyDescent="0.2">
      <c r="B51" s="34" t="s">
        <v>51</v>
      </c>
      <c r="C51" s="32">
        <f>C31</f>
        <v>30.011111111111109</v>
      </c>
      <c r="D51" s="32">
        <f t="shared" ref="D51:F51" si="7">D31</f>
        <v>29.930000000000003</v>
      </c>
      <c r="E51" s="32">
        <f t="shared" si="7"/>
        <v>31.597014925373134</v>
      </c>
      <c r="F51" s="32">
        <f t="shared" si="7"/>
        <v>32.635294117647057</v>
      </c>
    </row>
    <row r="52" spans="2:6" x14ac:dyDescent="0.2">
      <c r="B52" s="34" t="s">
        <v>50</v>
      </c>
      <c r="C52" s="32">
        <f>C44</f>
        <v>0</v>
      </c>
      <c r="D52" s="32">
        <f t="shared" ref="D52:F52" si="8">D44</f>
        <v>34.761904761904759</v>
      </c>
      <c r="E52" s="32">
        <f t="shared" si="8"/>
        <v>38.696275071633238</v>
      </c>
      <c r="F52" s="32">
        <f t="shared" si="8"/>
        <v>41.571753986332574</v>
      </c>
    </row>
    <row r="54" spans="2:6" x14ac:dyDescent="0.2">
      <c r="B54" s="34" t="s">
        <v>48</v>
      </c>
      <c r="C54" s="32"/>
      <c r="D54" s="32">
        <f>SUM(D50:D51)</f>
        <v>117.82795918367347</v>
      </c>
      <c r="E54" s="32">
        <f t="shared" ref="E54:F54" si="9">SUM(E50:E51)</f>
        <v>116.50638048428551</v>
      </c>
      <c r="F54" s="32">
        <f t="shared" si="9"/>
        <v>113.93861165319208</v>
      </c>
    </row>
    <row r="55" spans="2:6" x14ac:dyDescent="0.2">
      <c r="B55" s="34" t="s">
        <v>49</v>
      </c>
      <c r="D55" s="32">
        <f>D50+D51-D52</f>
        <v>83.066054421768712</v>
      </c>
      <c r="E55" s="32">
        <f t="shared" ref="E55:F55" si="10">E50+E51-E52</f>
        <v>77.810105412652277</v>
      </c>
      <c r="F55" s="32">
        <f t="shared" si="10"/>
        <v>72.366857666859516</v>
      </c>
    </row>
    <row r="60" spans="2:6" ht="17" x14ac:dyDescent="0.2">
      <c r="B60" s="35" t="s">
        <v>53</v>
      </c>
    </row>
    <row r="66" spans="2:6" x14ac:dyDescent="0.2">
      <c r="C66" s="26">
        <v>2008</v>
      </c>
      <c r="D66" s="26">
        <v>2009</v>
      </c>
      <c r="E66" s="26">
        <v>2010</v>
      </c>
      <c r="F66" s="26">
        <v>2011</v>
      </c>
    </row>
    <row r="67" spans="2:6" x14ac:dyDescent="0.2">
      <c r="B67" t="s">
        <v>55</v>
      </c>
      <c r="C67" s="36">
        <f>SITUACIÓN!C8</f>
        <v>207</v>
      </c>
      <c r="D67" s="36">
        <f>SITUACIÓN!D8</f>
        <v>278</v>
      </c>
      <c r="E67" s="36">
        <f>SITUACIÓN!E8</f>
        <v>365</v>
      </c>
      <c r="F67" s="36">
        <f>SITUACIÓN!F8</f>
        <v>448</v>
      </c>
    </row>
    <row r="68" spans="2:6" x14ac:dyDescent="0.2">
      <c r="B68" t="s">
        <v>56</v>
      </c>
      <c r="C68" s="36">
        <f>SITUACIÓN!C17</f>
        <v>93</v>
      </c>
      <c r="D68" s="36">
        <f>SITUACIÓN!D17</f>
        <v>155</v>
      </c>
      <c r="E68" s="36">
        <f>SITUACIÓN!E17</f>
        <v>228</v>
      </c>
      <c r="F68" s="36">
        <f>SITUACIÓN!F17</f>
        <v>292</v>
      </c>
    </row>
    <row r="69" spans="2:6" x14ac:dyDescent="0.2">
      <c r="B69" s="1" t="s">
        <v>54</v>
      </c>
      <c r="C69" s="37">
        <f>C67/C68</f>
        <v>2.225806451612903</v>
      </c>
      <c r="D69" s="37">
        <f t="shared" ref="D69:F69" si="11">D67/D68</f>
        <v>1.7935483870967741</v>
      </c>
      <c r="E69" s="37">
        <f t="shared" si="11"/>
        <v>1.6008771929824561</v>
      </c>
      <c r="F69" s="37">
        <f t="shared" si="11"/>
        <v>1.5342465753424657</v>
      </c>
    </row>
    <row r="77" spans="2:6" x14ac:dyDescent="0.2">
      <c r="C77" s="26">
        <v>2008</v>
      </c>
      <c r="D77" s="26">
        <v>2009</v>
      </c>
      <c r="E77" s="26">
        <v>2010</v>
      </c>
      <c r="F77" s="26">
        <v>2011</v>
      </c>
    </row>
    <row r="78" spans="2:6" x14ac:dyDescent="0.2">
      <c r="B78" t="s">
        <v>58</v>
      </c>
      <c r="C78" s="36">
        <f>SITUACIÓN!C5</f>
        <v>19</v>
      </c>
      <c r="D78" s="36">
        <f>SITUACIÓN!D5</f>
        <v>19</v>
      </c>
      <c r="E78" s="36">
        <f>SITUACIÓN!E5</f>
        <v>18</v>
      </c>
      <c r="F78" s="36">
        <f>SITUACIÓN!F5</f>
        <v>14</v>
      </c>
    </row>
    <row r="79" spans="2:6" x14ac:dyDescent="0.2">
      <c r="B79" t="s">
        <v>57</v>
      </c>
      <c r="C79" s="36">
        <f>SITUACIÓN!C6</f>
        <v>74</v>
      </c>
      <c r="D79" s="36">
        <f>SITUACIÓN!D6</f>
        <v>82</v>
      </c>
      <c r="E79" s="36">
        <f>SITUACIÓN!E6</f>
        <v>116</v>
      </c>
      <c r="F79" s="36">
        <f>SITUACIÓN!F6</f>
        <v>152</v>
      </c>
    </row>
    <row r="80" spans="2:6" x14ac:dyDescent="0.2">
      <c r="B80" t="s">
        <v>56</v>
      </c>
      <c r="C80">
        <f>SITUACIÓN!C17</f>
        <v>93</v>
      </c>
      <c r="D80">
        <f>SITUACIÓN!D17</f>
        <v>155</v>
      </c>
      <c r="E80">
        <f>SITUACIÓN!E17</f>
        <v>228</v>
      </c>
      <c r="F80">
        <f>SITUACIÓN!F17</f>
        <v>292</v>
      </c>
    </row>
    <row r="81" spans="2:6" x14ac:dyDescent="0.2">
      <c r="B81" s="1" t="s">
        <v>60</v>
      </c>
      <c r="C81" s="37">
        <f>(C78+C79)/C80</f>
        <v>1</v>
      </c>
      <c r="D81" s="37">
        <f t="shared" ref="D81:F81" si="12">(D78+D79)/D80</f>
        <v>0.65161290322580645</v>
      </c>
      <c r="E81" s="37">
        <f t="shared" si="12"/>
        <v>0.58771929824561409</v>
      </c>
      <c r="F81" s="37">
        <f t="shared" si="12"/>
        <v>0.56849315068493156</v>
      </c>
    </row>
    <row r="89" spans="2:6" x14ac:dyDescent="0.2">
      <c r="C89" s="26">
        <v>2008</v>
      </c>
      <c r="D89" s="26">
        <v>2009</v>
      </c>
      <c r="E89" s="26">
        <v>2010</v>
      </c>
      <c r="F89" s="26">
        <v>2011</v>
      </c>
    </row>
    <row r="90" spans="2:6" x14ac:dyDescent="0.2">
      <c r="B90" t="s">
        <v>58</v>
      </c>
      <c r="C90" s="36">
        <f>SITUACIÓN!C5</f>
        <v>19</v>
      </c>
      <c r="D90" s="36">
        <f>SITUACIÓN!D5</f>
        <v>19</v>
      </c>
      <c r="E90" s="36">
        <f>SITUACIÓN!E5</f>
        <v>18</v>
      </c>
      <c r="F90" s="36">
        <f>SITUACIÓN!F5</f>
        <v>14</v>
      </c>
    </row>
    <row r="91" spans="2:6" x14ac:dyDescent="0.2">
      <c r="B91" t="s">
        <v>56</v>
      </c>
      <c r="C91">
        <f>SITUACIÓN!C17</f>
        <v>93</v>
      </c>
      <c r="D91">
        <f>SITUACIÓN!D17</f>
        <v>155</v>
      </c>
      <c r="E91">
        <f>SITUACIÓN!E17</f>
        <v>228</v>
      </c>
      <c r="F91">
        <f>SITUACIÓN!F17</f>
        <v>292</v>
      </c>
    </row>
    <row r="92" spans="2:6" x14ac:dyDescent="0.2">
      <c r="B92" s="1" t="s">
        <v>59</v>
      </c>
      <c r="C92" s="33">
        <f>C90/C91</f>
        <v>0.20430107526881722</v>
      </c>
      <c r="D92" s="33">
        <f t="shared" ref="D92:F92" si="13">D90/D91</f>
        <v>0.12258064516129032</v>
      </c>
      <c r="E92" s="33">
        <f t="shared" si="13"/>
        <v>7.8947368421052627E-2</v>
      </c>
      <c r="F92" s="33">
        <f t="shared" si="13"/>
        <v>4.7945205479452052E-2</v>
      </c>
    </row>
    <row r="99" spans="2:6" ht="17" x14ac:dyDescent="0.2">
      <c r="B99" s="35" t="s">
        <v>61</v>
      </c>
    </row>
    <row r="106" spans="2:6" x14ac:dyDescent="0.2">
      <c r="C106" s="26">
        <v>2008</v>
      </c>
      <c r="D106" s="26">
        <v>2009</v>
      </c>
      <c r="E106" s="26">
        <v>2010</v>
      </c>
      <c r="F106" s="26">
        <v>2011</v>
      </c>
    </row>
    <row r="107" spans="2:6" x14ac:dyDescent="0.2">
      <c r="B107" t="s">
        <v>62</v>
      </c>
      <c r="C107" s="36">
        <f>SITUACIÓN!C10</f>
        <v>283</v>
      </c>
      <c r="D107" s="36">
        <f>SITUACIÓN!D10</f>
        <v>358</v>
      </c>
      <c r="E107" s="36">
        <f>SITUACIÓN!E10</f>
        <v>452</v>
      </c>
      <c r="F107" s="36">
        <f>SITUACIÓN!F10</f>
        <v>550</v>
      </c>
    </row>
    <row r="108" spans="2:6" x14ac:dyDescent="0.2">
      <c r="B108" t="s">
        <v>63</v>
      </c>
      <c r="C108">
        <f>SITUACIÓN!C19</f>
        <v>133</v>
      </c>
      <c r="D108">
        <f>SITUACIÓN!D19</f>
        <v>190</v>
      </c>
      <c r="E108">
        <f>SITUACIÓN!E19</f>
        <v>258</v>
      </c>
      <c r="F108">
        <f>SITUACIÓN!F19</f>
        <v>317</v>
      </c>
    </row>
    <row r="109" spans="2:6" x14ac:dyDescent="0.2">
      <c r="B109" t="s">
        <v>64</v>
      </c>
      <c r="C109" s="33">
        <f>C108/C107</f>
        <v>0.46996466431095407</v>
      </c>
      <c r="D109" s="33">
        <f t="shared" ref="D109:F109" si="14">D108/D107</f>
        <v>0.53072625698324027</v>
      </c>
      <c r="E109" s="33">
        <f t="shared" si="14"/>
        <v>0.57079646017699115</v>
      </c>
      <c r="F109" s="33">
        <f t="shared" si="14"/>
        <v>0.57636363636363641</v>
      </c>
    </row>
    <row r="117" spans="2:6" x14ac:dyDescent="0.2">
      <c r="C117" s="26">
        <v>2008</v>
      </c>
      <c r="D117" s="26">
        <v>2009</v>
      </c>
      <c r="E117" s="26">
        <v>2010</v>
      </c>
      <c r="F117" s="26">
        <v>2011</v>
      </c>
    </row>
    <row r="118" spans="2:6" x14ac:dyDescent="0.2">
      <c r="B118" t="s">
        <v>62</v>
      </c>
      <c r="C118" s="36">
        <f>SITUACIÓN!C10</f>
        <v>283</v>
      </c>
      <c r="D118" s="36">
        <f>SITUACIÓN!D10</f>
        <v>358</v>
      </c>
      <c r="E118" s="36">
        <f>SITUACIÓN!E10</f>
        <v>452</v>
      </c>
      <c r="F118" s="36">
        <f>SITUACIÓN!F10</f>
        <v>550</v>
      </c>
    </row>
    <row r="119" spans="2:6" x14ac:dyDescent="0.2">
      <c r="B119" t="s">
        <v>65</v>
      </c>
      <c r="C119">
        <f>SITUACIÓN!C18</f>
        <v>40</v>
      </c>
      <c r="D119">
        <f>SITUACIÓN!D18</f>
        <v>35</v>
      </c>
      <c r="E119">
        <f>SITUACIÓN!E18</f>
        <v>30</v>
      </c>
      <c r="F119">
        <f>SITUACIÓN!F18</f>
        <v>25</v>
      </c>
    </row>
    <row r="120" spans="2:6" x14ac:dyDescent="0.2">
      <c r="B120" t="s">
        <v>64</v>
      </c>
      <c r="C120" s="33">
        <f>C119/C118</f>
        <v>0.14134275618374559</v>
      </c>
      <c r="D120" s="33">
        <f t="shared" ref="D120" si="15">D119/D118</f>
        <v>9.7765363128491614E-2</v>
      </c>
      <c r="E120" s="33">
        <f t="shared" ref="E120" si="16">E119/E118</f>
        <v>6.637168141592921E-2</v>
      </c>
      <c r="F120" s="33">
        <f t="shared" ref="F120" si="17">F119/F118</f>
        <v>4.5454545454545456E-2</v>
      </c>
    </row>
    <row r="129" spans="2:6" x14ac:dyDescent="0.2">
      <c r="C129" s="26">
        <v>2008</v>
      </c>
      <c r="D129" s="26">
        <v>2009</v>
      </c>
      <c r="E129" s="26">
        <v>2010</v>
      </c>
      <c r="F129" s="26">
        <v>2011</v>
      </c>
    </row>
    <row r="130" spans="2:6" x14ac:dyDescent="0.2">
      <c r="B130" t="s">
        <v>66</v>
      </c>
      <c r="C130" s="36">
        <f>SITUACIÓN!C20</f>
        <v>150</v>
      </c>
      <c r="D130" s="36">
        <f>SITUACIÓN!D20</f>
        <v>168</v>
      </c>
      <c r="E130" s="36">
        <f>SITUACIÓN!E20</f>
        <v>194</v>
      </c>
      <c r="F130" s="36">
        <f>SITUACIÓN!F20</f>
        <v>233</v>
      </c>
    </row>
    <row r="131" spans="2:6" x14ac:dyDescent="0.2">
      <c r="B131" t="s">
        <v>67</v>
      </c>
      <c r="C131">
        <f>SITUACIÓN!C19</f>
        <v>133</v>
      </c>
      <c r="D131">
        <f>SITUACIÓN!D19</f>
        <v>190</v>
      </c>
      <c r="E131">
        <f>SITUACIÓN!E19</f>
        <v>258</v>
      </c>
      <c r="F131">
        <f>SITUACIÓN!F19</f>
        <v>317</v>
      </c>
    </row>
    <row r="132" spans="2:6" x14ac:dyDescent="0.2">
      <c r="B132" t="s">
        <v>64</v>
      </c>
      <c r="C132" s="33">
        <f>C131/C130</f>
        <v>0.88666666666666671</v>
      </c>
      <c r="D132" s="33">
        <f t="shared" ref="D132" si="18">D131/D130</f>
        <v>1.1309523809523809</v>
      </c>
      <c r="E132" s="33">
        <f t="shared" ref="E132" si="19">E131/E130</f>
        <v>1.3298969072164948</v>
      </c>
      <c r="F132" s="33">
        <f t="shared" ref="F132" si="20">F131/F130</f>
        <v>1.3605150214592274</v>
      </c>
    </row>
    <row r="139" spans="2:6" x14ac:dyDescent="0.2">
      <c r="C139" s="26">
        <v>2008</v>
      </c>
      <c r="D139" s="26">
        <v>2009</v>
      </c>
      <c r="E139" s="26">
        <v>2010</v>
      </c>
      <c r="F139" s="26">
        <v>2011</v>
      </c>
    </row>
    <row r="140" spans="2:6" x14ac:dyDescent="0.2">
      <c r="B140" t="s">
        <v>68</v>
      </c>
      <c r="C140" s="36">
        <f>SITUACIÓN!C10</f>
        <v>283</v>
      </c>
      <c r="D140" s="36">
        <f>SITUACIÓN!D10</f>
        <v>358</v>
      </c>
      <c r="E140" s="36">
        <f>SITUACIÓN!E10</f>
        <v>452</v>
      </c>
      <c r="F140" s="36">
        <f>SITUACIÓN!F10</f>
        <v>550</v>
      </c>
    </row>
    <row r="141" spans="2:6" x14ac:dyDescent="0.2">
      <c r="B141" t="s">
        <v>69</v>
      </c>
      <c r="C141">
        <f>SITUACIÓN!C20</f>
        <v>150</v>
      </c>
      <c r="D141">
        <f>SITUACIÓN!D20</f>
        <v>168</v>
      </c>
      <c r="E141">
        <f>SITUACIÓN!E20</f>
        <v>194</v>
      </c>
      <c r="F141">
        <f>SITUACIÓN!F20</f>
        <v>233</v>
      </c>
    </row>
    <row r="142" spans="2:6" x14ac:dyDescent="0.2">
      <c r="B142" t="s">
        <v>82</v>
      </c>
      <c r="C142" s="33">
        <f>C140/C141</f>
        <v>1.8866666666666667</v>
      </c>
      <c r="D142" s="33">
        <f t="shared" ref="D142:F142" si="21">D140/D141</f>
        <v>2.1309523809523809</v>
      </c>
      <c r="E142" s="33">
        <f t="shared" si="21"/>
        <v>2.329896907216495</v>
      </c>
      <c r="F142" s="33">
        <f t="shared" si="21"/>
        <v>2.3605150214592276</v>
      </c>
    </row>
    <row r="150" spans="2:6" x14ac:dyDescent="0.2">
      <c r="C150" s="26">
        <v>2008</v>
      </c>
      <c r="D150" s="26">
        <v>2009</v>
      </c>
      <c r="E150" s="26">
        <v>2010</v>
      </c>
      <c r="F150" s="26">
        <v>2011</v>
      </c>
    </row>
    <row r="151" spans="2:6" x14ac:dyDescent="0.2">
      <c r="B151" t="s">
        <v>70</v>
      </c>
      <c r="C151" s="36">
        <f>RESULTADOS!C12</f>
        <v>0</v>
      </c>
      <c r="D151" s="36">
        <f>RESULTADOS!D12</f>
        <v>35</v>
      </c>
      <c r="E151" s="36">
        <f>RESULTADOS!E12</f>
        <v>50</v>
      </c>
      <c r="F151" s="36">
        <f>RESULTADOS!F12</f>
        <v>70</v>
      </c>
    </row>
    <row r="152" spans="2:6" x14ac:dyDescent="0.2">
      <c r="B152" t="s">
        <v>71</v>
      </c>
      <c r="C152">
        <f>RESULTADOS!C13</f>
        <v>0</v>
      </c>
      <c r="D152">
        <f>RESULTADOS!D13</f>
        <v>-9</v>
      </c>
      <c r="E152">
        <f>RESULTADOS!E13</f>
        <v>-13</v>
      </c>
      <c r="F152">
        <f>RESULTADOS!F13</f>
        <v>-15</v>
      </c>
    </row>
    <row r="153" spans="2:6" x14ac:dyDescent="0.2">
      <c r="B153" t="s">
        <v>83</v>
      </c>
      <c r="C153" s="33"/>
      <c r="D153" s="33">
        <f t="shared" ref="D153:F153" si="22">ABS(D151/D152)</f>
        <v>3.8888888888888888</v>
      </c>
      <c r="E153" s="33">
        <f t="shared" si="22"/>
        <v>3.8461538461538463</v>
      </c>
      <c r="F153" s="33">
        <f t="shared" si="22"/>
        <v>4.666666666666667</v>
      </c>
    </row>
    <row r="160" spans="2:6" ht="17" x14ac:dyDescent="0.2">
      <c r="B160" s="35" t="s">
        <v>72</v>
      </c>
    </row>
    <row r="166" spans="2:6" x14ac:dyDescent="0.2">
      <c r="C166" s="26">
        <v>2008</v>
      </c>
      <c r="D166" s="26">
        <v>2009</v>
      </c>
      <c r="E166" s="26">
        <v>2010</v>
      </c>
      <c r="F166" s="26">
        <v>2011</v>
      </c>
    </row>
    <row r="167" spans="2:6" x14ac:dyDescent="0.2">
      <c r="B167" t="s">
        <v>42</v>
      </c>
      <c r="C167" s="2">
        <f>RESULTADOS!C5</f>
        <v>900</v>
      </c>
      <c r="D167" s="2">
        <f>RESULTADOS!D5</f>
        <v>1000</v>
      </c>
      <c r="E167" s="2">
        <f>RESULTADOS!E5</f>
        <v>1340</v>
      </c>
      <c r="F167" s="2">
        <f>RESULTADOS!F5</f>
        <v>1700</v>
      </c>
    </row>
    <row r="168" spans="2:6" x14ac:dyDescent="0.2">
      <c r="B168" t="s">
        <v>73</v>
      </c>
      <c r="C168" s="2">
        <f>RESULTADOS!C10</f>
        <v>0</v>
      </c>
      <c r="D168" s="2">
        <f>RESULTADOS!D10</f>
        <v>265</v>
      </c>
      <c r="E168" s="2">
        <f>RESULTADOS!E10</f>
        <v>347</v>
      </c>
      <c r="F168" s="2">
        <f>RESULTADOS!F10</f>
        <v>434</v>
      </c>
    </row>
    <row r="169" spans="2:6" x14ac:dyDescent="0.2">
      <c r="B169" t="s">
        <v>77</v>
      </c>
      <c r="C169" s="9">
        <f>C168/C167</f>
        <v>0</v>
      </c>
      <c r="D169" s="9">
        <f t="shared" ref="D169:F169" si="23">D168/D167</f>
        <v>0.26500000000000001</v>
      </c>
      <c r="E169" s="9">
        <f t="shared" si="23"/>
        <v>0.258955223880597</v>
      </c>
      <c r="F169" s="9">
        <f t="shared" si="23"/>
        <v>0.25529411764705884</v>
      </c>
    </row>
    <row r="178" spans="2:6" x14ac:dyDescent="0.2">
      <c r="C178" s="26">
        <v>2008</v>
      </c>
      <c r="D178" s="26">
        <v>2009</v>
      </c>
      <c r="E178" s="26">
        <v>2010</v>
      </c>
      <c r="F178" s="26">
        <v>2011</v>
      </c>
    </row>
    <row r="179" spans="2:6" x14ac:dyDescent="0.2">
      <c r="B179" t="s">
        <v>42</v>
      </c>
      <c r="C179" s="2">
        <f>RESULTADOS!C5</f>
        <v>900</v>
      </c>
      <c r="D179" s="2">
        <f>RESULTADOS!D5</f>
        <v>1000</v>
      </c>
      <c r="E179" s="2">
        <f>RESULTADOS!E5</f>
        <v>1340</v>
      </c>
      <c r="F179" s="2">
        <f>RESULTADOS!F5</f>
        <v>1700</v>
      </c>
    </row>
    <row r="180" spans="2:6" x14ac:dyDescent="0.2">
      <c r="B180" t="s">
        <v>74</v>
      </c>
      <c r="C180" s="2">
        <f>RESULTADOS!C12</f>
        <v>0</v>
      </c>
      <c r="D180" s="2">
        <f>RESULTADOS!D12</f>
        <v>35</v>
      </c>
      <c r="E180" s="2">
        <f>RESULTADOS!E12</f>
        <v>50</v>
      </c>
      <c r="F180" s="2">
        <f>RESULTADOS!F12</f>
        <v>70</v>
      </c>
    </row>
    <row r="181" spans="2:6" x14ac:dyDescent="0.2">
      <c r="B181" t="s">
        <v>78</v>
      </c>
      <c r="C181" s="9">
        <f>C180/C179</f>
        <v>0</v>
      </c>
      <c r="D181" s="9">
        <f t="shared" ref="D181" si="24">D180/D179</f>
        <v>3.5000000000000003E-2</v>
      </c>
      <c r="E181" s="9">
        <f t="shared" ref="E181" si="25">E180/E179</f>
        <v>3.7313432835820892E-2</v>
      </c>
      <c r="F181" s="9">
        <f t="shared" ref="F181" si="26">F180/F179</f>
        <v>4.1176470588235294E-2</v>
      </c>
    </row>
    <row r="189" spans="2:6" x14ac:dyDescent="0.2">
      <c r="C189" s="26">
        <v>2008</v>
      </c>
      <c r="D189" s="26">
        <v>2009</v>
      </c>
      <c r="E189" s="26">
        <v>2010</v>
      </c>
      <c r="F189" s="26">
        <v>2011</v>
      </c>
    </row>
    <row r="190" spans="2:6" x14ac:dyDescent="0.2">
      <c r="B190" t="s">
        <v>42</v>
      </c>
      <c r="C190" s="2">
        <f>RESULTADOS!C5</f>
        <v>900</v>
      </c>
      <c r="D190" s="2">
        <f>RESULTADOS!D5</f>
        <v>1000</v>
      </c>
      <c r="E190" s="2">
        <f>RESULTADOS!E5</f>
        <v>1340</v>
      </c>
      <c r="F190" s="2">
        <f>RESULTADOS!F5</f>
        <v>1700</v>
      </c>
    </row>
    <row r="191" spans="2:6" x14ac:dyDescent="0.2">
      <c r="B191" t="s">
        <v>75</v>
      </c>
      <c r="C191" s="2">
        <f>RESULTADOS!C16</f>
        <v>0</v>
      </c>
      <c r="D191" s="2">
        <f>RESULTADOS!D16</f>
        <v>18</v>
      </c>
      <c r="E191" s="2">
        <f>RESULTADOS!E16</f>
        <v>26</v>
      </c>
      <c r="F191" s="2">
        <f>RESULTADOS!F16</f>
        <v>39</v>
      </c>
    </row>
    <row r="192" spans="2:6" x14ac:dyDescent="0.2">
      <c r="B192" t="s">
        <v>79</v>
      </c>
      <c r="C192" s="9">
        <f>C191/C190</f>
        <v>0</v>
      </c>
      <c r="D192" s="9">
        <f t="shared" ref="D192" si="27">D191/D190</f>
        <v>1.7999999999999999E-2</v>
      </c>
      <c r="E192" s="9">
        <f t="shared" ref="E192" si="28">E191/E190</f>
        <v>1.9402985074626865E-2</v>
      </c>
      <c r="F192" s="9">
        <f t="shared" ref="F192" si="29">F191/F190</f>
        <v>2.2941176470588236E-2</v>
      </c>
    </row>
    <row r="200" spans="2:6" x14ac:dyDescent="0.2">
      <c r="C200" s="26">
        <v>2008</v>
      </c>
      <c r="D200" s="26">
        <v>2009</v>
      </c>
      <c r="E200" s="26">
        <v>2010</v>
      </c>
      <c r="F200" s="26">
        <v>2011</v>
      </c>
    </row>
    <row r="201" spans="2:6" x14ac:dyDescent="0.2">
      <c r="B201" t="s">
        <v>76</v>
      </c>
      <c r="C201" s="2">
        <f>SITUACIÓN!C10</f>
        <v>283</v>
      </c>
      <c r="D201" s="2">
        <f>SITUACIÓN!D10</f>
        <v>358</v>
      </c>
      <c r="E201" s="2">
        <f>SITUACIÓN!E10</f>
        <v>452</v>
      </c>
      <c r="F201" s="2">
        <f>SITUACIÓN!F10</f>
        <v>550</v>
      </c>
    </row>
    <row r="202" spans="2:6" x14ac:dyDescent="0.2">
      <c r="B202" t="s">
        <v>75</v>
      </c>
      <c r="C202" s="2">
        <f>RESULTADOS!C16</f>
        <v>0</v>
      </c>
      <c r="D202" s="2">
        <f>RESULTADOS!D16</f>
        <v>18</v>
      </c>
      <c r="E202" s="2">
        <f>RESULTADOS!E16</f>
        <v>26</v>
      </c>
      <c r="F202" s="2">
        <f>RESULTADOS!F16</f>
        <v>39</v>
      </c>
    </row>
    <row r="203" spans="2:6" x14ac:dyDescent="0.2">
      <c r="B203" t="s">
        <v>80</v>
      </c>
      <c r="C203" s="9">
        <f>C202/C201</f>
        <v>0</v>
      </c>
      <c r="D203" s="9">
        <f t="shared" ref="D203:F203" si="30">D202/D201</f>
        <v>5.027932960893855E-2</v>
      </c>
      <c r="E203" s="9">
        <f t="shared" si="30"/>
        <v>5.7522123893805309E-2</v>
      </c>
      <c r="F203" s="9">
        <f t="shared" si="30"/>
        <v>7.0909090909090908E-2</v>
      </c>
    </row>
    <row r="211" spans="2:6" x14ac:dyDescent="0.2">
      <c r="C211" s="26">
        <v>2008</v>
      </c>
      <c r="D211" s="26">
        <v>2009</v>
      </c>
      <c r="E211" s="26">
        <v>2010</v>
      </c>
      <c r="F211" s="26">
        <v>2011</v>
      </c>
    </row>
    <row r="212" spans="2:6" x14ac:dyDescent="0.2">
      <c r="B212" t="s">
        <v>69</v>
      </c>
      <c r="C212" s="2">
        <f>SITUACIÓN!C20</f>
        <v>150</v>
      </c>
      <c r="D212" s="2">
        <f>SITUACIÓN!D20</f>
        <v>168</v>
      </c>
      <c r="E212" s="2">
        <f>SITUACIÓN!E20</f>
        <v>194</v>
      </c>
      <c r="F212" s="2">
        <f>SITUACIÓN!F20</f>
        <v>233</v>
      </c>
    </row>
    <row r="213" spans="2:6" x14ac:dyDescent="0.2">
      <c r="B213" t="s">
        <v>75</v>
      </c>
      <c r="C213" s="2">
        <f>RESULTADOS!C16</f>
        <v>0</v>
      </c>
      <c r="D213" s="2">
        <f>RESULTADOS!D16</f>
        <v>18</v>
      </c>
      <c r="E213" s="2">
        <f>RESULTADOS!E16</f>
        <v>26</v>
      </c>
      <c r="F213" s="2">
        <f>RESULTADOS!F16</f>
        <v>39</v>
      </c>
    </row>
    <row r="214" spans="2:6" x14ac:dyDescent="0.2">
      <c r="B214" t="s">
        <v>81</v>
      </c>
      <c r="C214" s="9">
        <f>C213/C212</f>
        <v>0</v>
      </c>
      <c r="D214" s="9">
        <f t="shared" ref="D214" si="31">D213/D212</f>
        <v>0.10714285714285714</v>
      </c>
      <c r="E214" s="9">
        <f t="shared" ref="E214" si="32">E213/E212</f>
        <v>0.13402061855670103</v>
      </c>
      <c r="F214" s="9">
        <f t="shared" ref="F214" si="33">F213/F212</f>
        <v>0.16738197424892703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</vt:lpstr>
      <vt:lpstr>SITUACIÓN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2022-12-23T05:53:38Z</dcterms:created>
  <dcterms:modified xsi:type="dcterms:W3CDTF">2022-12-24T02:22:56Z</dcterms:modified>
</cp:coreProperties>
</file>