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l Workbook" sheetId="1" r:id="rId4"/>
    <sheet state="visible" name="Indice_Navigation" sheetId="2" r:id="rId5"/>
    <sheet state="visible" name="TIPS" sheetId="3" r:id="rId6"/>
    <sheet state="visible" name="Begginer" sheetId="4" r:id="rId7"/>
    <sheet state="visible" name="SUM" sheetId="5" r:id="rId8"/>
    <sheet state="visible" name="COUNT_COUNTA" sheetId="6" r:id="rId9"/>
    <sheet state="visible" name="AVERAGE" sheetId="7" r:id="rId10"/>
    <sheet state="visible" name="MIN and Max" sheetId="8" r:id="rId11"/>
    <sheet state="visible" name="HANDLING ERRORS" sheetId="9" r:id="rId12"/>
    <sheet state="visible" name="Absolute vs Relative( f4 )" sheetId="10" r:id="rId13"/>
    <sheet state="visible" name="AutoSUM and AutoFill" sheetId="11" r:id="rId14"/>
    <sheet state="visible" name="FlashFILL" sheetId="12" r:id="rId15"/>
    <sheet state="visible" name="Named Range" sheetId="13" r:id="rId16"/>
    <sheet state="visible" name="Applying_Num_Format" sheetId="14" r:id="rId17"/>
    <sheet state="visible" name="Date and Time formatting" sheetId="15" r:id="rId18"/>
    <sheet state="visible" name="Formating Cells Rows and Colum" sheetId="16" r:id="rId19"/>
    <sheet state="visible" name="Using Format Painter" sheetId="17" r:id="rId20"/>
    <sheet state="visible" name="Intermediate" sheetId="18" r:id="rId21"/>
    <sheet state="visible" name="Data Validation_Protect sheet" sheetId="19" r:id="rId22"/>
    <sheet state="visible" name="Logical Formulas(IF,and,or)" sheetId="20" r:id="rId23"/>
    <sheet state="visible" name="IF function" sheetId="21" r:id="rId24"/>
    <sheet state="visible" name="Nested IFs" sheetId="22" r:id="rId25"/>
    <sheet state="visible" name="IFS function" sheetId="23" r:id="rId26"/>
    <sheet state="visible" name="COUNTIF(S)_SUMIF(S)_AVERAGEIF(S" sheetId="24" r:id="rId27"/>
    <sheet state="visible" name="IFERROR_IFNA" sheetId="25" r:id="rId28"/>
    <sheet state="visible" name="VLOOKUP(exact)_" sheetId="26" r:id="rId29"/>
    <sheet state="visible" name="Part_Cat" sheetId="27" r:id="rId30"/>
    <sheet state="visible" name="VLOOKUP(approx)" sheetId="28" r:id="rId31"/>
    <sheet state="visible" name="HLOOKUP" sheetId="29" r:id="rId32"/>
    <sheet state="visible" name="INDEX and Match" sheetId="30" r:id="rId33"/>
    <sheet state="visible" name="XLOOKUP " sheetId="31" r:id="rId34"/>
    <sheet state="visible" name="OFFSET" sheetId="32" r:id="rId35"/>
    <sheet state="visible" name="INDIRECT" sheetId="33" r:id="rId36"/>
    <sheet state="visible" name="SORTING" sheetId="34" r:id="rId37"/>
    <sheet state="visible" name="SORTING(custom list)" sheetId="35" r:id="rId38"/>
    <sheet state="visible" name="SORT and SORTBY functions" sheetId="36" r:id="rId39"/>
    <sheet state="visible" name="AvancedFilter" sheetId="37" r:id="rId40"/>
    <sheet state="visible" name="UniqueFunction" sheetId="38" r:id="rId41"/>
    <sheet state="visible" name="FilterFunction" sheetId="39" r:id="rId42"/>
    <sheet state="visible" name="Custome Date Formats" sheetId="40" r:id="rId43"/>
    <sheet state="visible" name="Date functions" sheetId="41" r:id="rId44"/>
    <sheet state="visible" name="Time Functions" sheetId="42" r:id="rId45"/>
    <sheet state="visible" name="WORKDAY and NETWORK Functions" sheetId="43" r:id="rId46"/>
    <sheet state="visible" name="DATEDIF function" sheetId="44" r:id="rId47"/>
    <sheet state="visible" name="Advanced" sheetId="45" r:id="rId48"/>
    <sheet state="visible" name="Dynamic Arrays" sheetId="46" r:id="rId49"/>
    <sheet state="visible" name="CSE array and Dynamic Array" sheetId="47" r:id="rId50"/>
    <sheet state="visible" name="Sequence Function" sheetId="48" r:id="rId51"/>
    <sheet state="visible" name="Unstack(sequence)" sheetId="49" r:id="rId52"/>
    <sheet state="visible" name="Randarray" sheetId="50" r:id="rId53"/>
    <sheet state="visible" name="RANDBETWEEN" sheetId="51" r:id="rId54"/>
    <sheet state="visible" name="XMATCH" sheetId="52" r:id="rId55"/>
    <sheet state="visible" name="2wayLookups" sheetId="53" r:id="rId56"/>
    <sheet state="visible" name="Choose function" sheetId="54" r:id="rId57"/>
    <sheet state="visible" name="SWITCH function" sheetId="55" r:id="rId58"/>
    <sheet state="visible" name="Median and Mode" sheetId="56" r:id="rId59"/>
    <sheet state="visible" name="LARGE AND SMALL" sheetId="57" r:id="rId60"/>
    <sheet state="visible" name="RANK function" sheetId="58" r:id="rId61"/>
    <sheet state="visible" name="COUNTBLANK function" sheetId="59" r:id="rId62"/>
    <sheet state="visible" name="Rounding Values Function" sheetId="60" r:id="rId63"/>
    <sheet state="visible" name="MROUND_Ceiling_Floor" sheetId="61" r:id="rId64"/>
    <sheet state="visible" name="AGGREGATE function" sheetId="62" r:id="rId65"/>
  </sheets>
  <definedNames>
    <definedName name="Companys">Two_way_table[Company]</definedName>
    <definedName name="Data">Two_way_table[[Jan]:[Dec]]</definedName>
    <definedName name="Months">Two_way_table[[#Headers],[Jan]:[Dec]]</definedName>
    <definedName name="Quantity_">'Named Range'!#REF!</definedName>
    <definedName name="Total">'Named Range'!$F$4:$F$17</definedName>
    <definedName name="Tax_Rate_V">'VLOOKUP(approx)'!$A$4:$C$10</definedName>
    <definedName name="Parts_Catalogue">Part_Cat!$A$3:$C$87</definedName>
    <definedName name="Customers">'Named Range'!$C$4:$C$17</definedName>
    <definedName name="Total__inc_Tax">'Named Range'!$G$33:$G$82</definedName>
    <definedName name="Item_Quantity">'Named Range'!$C$33:$C$82</definedName>
    <definedName name="Customer">'Named Range'!$C$4:$C$17</definedName>
    <definedName name="Price_Per_Unit">'Named Range'!$E$4:$E$17</definedName>
    <definedName name="Movie_List">HLOOKUP!$F$4:$AC$9</definedName>
    <definedName name="Days_12345">'Named Range'!$B$21:$B$25</definedName>
    <definedName name="Customer_Name">'Named Range'!$B$33:$B$82</definedName>
    <definedName name="Order">'Named Range'!$B$4:$B$17</definedName>
    <definedName name="Total_All">'Named Range'!$E$33:$E$82</definedName>
    <definedName name="Price_Per_Item">'Named Range'!$D$33:$D$82</definedName>
    <definedName name="Sales_Tax">'Named Range'!$F$33:$F$82</definedName>
    <definedName name="Quantity">'Named Range'!$D$4:$D$17</definedName>
    <definedName name="Tax_Rate">'Named Range'!$J$32</definedName>
    <definedName hidden="1" localSheetId="38" name="_xlnm._FilterDatabase">FilterFunction!$A$4:$D$29</definedName>
    <definedName hidden="1" localSheetId="61" name="_xlnm._FilterDatabase">'AGGREGATE function'!$A$3:$B$14</definedName>
  </definedNames>
  <calcPr/>
  <extLst>
    <ext uri="GoogleSheetsCustomDataVersion2">
      <go:sheetsCustomData xmlns:go="http://customooxmlschemas.google.com/" r:id="rId66" roundtripDataChecksum="A2zDnqUmUoVt1IRFSF1pVi44TFn8VZYHmzGfiCa0Bzs="/>
    </ext>
  </extLst>
</workbook>
</file>

<file path=xl/sharedStrings.xml><?xml version="1.0" encoding="utf-8"?>
<sst xmlns="http://schemas.openxmlformats.org/spreadsheetml/2006/main" count="12342" uniqueCount="2260">
  <si>
    <t>Begginer</t>
  </si>
  <si>
    <t>Intermediate</t>
  </si>
  <si>
    <t>Advanced</t>
  </si>
  <si>
    <t>SUM</t>
  </si>
  <si>
    <t>Data Validation_Protect Sheet</t>
  </si>
  <si>
    <t>Dynamic Array</t>
  </si>
  <si>
    <t>COUNT_COUNTA</t>
  </si>
  <si>
    <t>Logical Formulas(IF,and,or)</t>
  </si>
  <si>
    <t>CSE array and Dynamic Array</t>
  </si>
  <si>
    <t>TIPS</t>
  </si>
  <si>
    <t>AVERAGE</t>
  </si>
  <si>
    <t>IF function</t>
  </si>
  <si>
    <t>Sequence Function</t>
  </si>
  <si>
    <t>Delete things in ()</t>
  </si>
  <si>
    <t>MIN and Max</t>
  </si>
  <si>
    <t>Nestes IFS</t>
  </si>
  <si>
    <t>Unstack(sequence)</t>
  </si>
  <si>
    <t>TEXTSPLIT</t>
  </si>
  <si>
    <t>Handling Errors</t>
  </si>
  <si>
    <t>IFS function</t>
  </si>
  <si>
    <t>Randarray</t>
  </si>
  <si>
    <r>
      <rPr>
        <rFont val="Times New Roman"/>
        <color theme="1"/>
        <sz val="11.0"/>
      </rPr>
      <t xml:space="preserve">TEXTBEFORE </t>
    </r>
    <r>
      <rPr>
        <rFont val="Calibri"/>
        <color rgb="FF000000"/>
        <sz val="11.0"/>
      </rPr>
      <t xml:space="preserve">| </t>
    </r>
    <r>
      <rPr>
        <rFont val="Calibri"/>
        <b/>
        <color rgb="FF000000"/>
        <sz val="11.0"/>
      </rPr>
      <t>TEXTAFTER</t>
    </r>
  </si>
  <si>
    <t>Absolute vs Relative(F4)</t>
  </si>
  <si>
    <t>COUNTIF(S)_SUMIF(S)_AVERAGEIF(S</t>
  </si>
  <si>
    <t>Randbetween</t>
  </si>
  <si>
    <t>IMAGE</t>
  </si>
  <si>
    <t>AutoSum and AutoFill</t>
  </si>
  <si>
    <t>IFERROR_IFNA</t>
  </si>
  <si>
    <t>XMATCH</t>
  </si>
  <si>
    <r>
      <rPr>
        <rFont val="Times New Roman"/>
        <color theme="1"/>
        <sz val="11.0"/>
      </rPr>
      <t>IMAGE</t>
    </r>
    <r>
      <rPr>
        <rFont val="Calibri"/>
        <i/>
        <color rgb="FF000000"/>
        <sz val="11.0"/>
      </rPr>
      <t xml:space="preserve"> </t>
    </r>
    <r>
      <rPr>
        <rFont val="Calibri"/>
        <b/>
        <color rgb="FF000000"/>
        <sz val="11.0"/>
      </rPr>
      <t>TO TEXT</t>
    </r>
  </si>
  <si>
    <t>FlashFILL</t>
  </si>
  <si>
    <t>VLOOKUP (exact)</t>
  </si>
  <si>
    <t>2wayLookups</t>
  </si>
  <si>
    <t>Custom AutoFill</t>
  </si>
  <si>
    <t>Named Range</t>
  </si>
  <si>
    <t>VLOOKUP(approx)</t>
  </si>
  <si>
    <t>Choose Function</t>
  </si>
  <si>
    <t xml:space="preserve">Reverse a table </t>
  </si>
  <si>
    <t>Apllying_Num_Format</t>
  </si>
  <si>
    <t>HLOOKUP</t>
  </si>
  <si>
    <t>Switch Function</t>
  </si>
  <si>
    <t xml:space="preserve">Insert today´s date, time </t>
  </si>
  <si>
    <t>Date and Time Formating</t>
  </si>
  <si>
    <t>INDEX and Match</t>
  </si>
  <si>
    <t>Median and Mode</t>
  </si>
  <si>
    <t>Proper=puts first letter in Upper Case</t>
  </si>
  <si>
    <t>Formating Cells Rows and Column</t>
  </si>
  <si>
    <t>XLOOKUP</t>
  </si>
  <si>
    <t>LARGE AND SMALL</t>
  </si>
  <si>
    <t>#VALUE!</t>
  </si>
  <si>
    <t>Using Format Painter</t>
  </si>
  <si>
    <t>OFSETT</t>
  </si>
  <si>
    <t>RANK function</t>
  </si>
  <si>
    <t>Widlcard</t>
  </si>
  <si>
    <t>INDIRECT</t>
  </si>
  <si>
    <t>COUNTBLANK function</t>
  </si>
  <si>
    <t>SORTING</t>
  </si>
  <si>
    <t>Rounding Values Function</t>
  </si>
  <si>
    <t>SORTING(custom list)</t>
  </si>
  <si>
    <t>MROUND_CEILING_FLOOR functions</t>
  </si>
  <si>
    <t>SORT and SORTBY functions</t>
  </si>
  <si>
    <t>AGGREGATE function</t>
  </si>
  <si>
    <t>Advanced Filter</t>
  </si>
  <si>
    <t>Unique Function</t>
  </si>
  <si>
    <t>Filter Function</t>
  </si>
  <si>
    <t>Custom Date Formats</t>
  </si>
  <si>
    <t>Date Functions</t>
  </si>
  <si>
    <t>Time Functions</t>
  </si>
  <si>
    <t>WORKDAY and NETWORK Functions</t>
  </si>
  <si>
    <t>DATEDIF function</t>
  </si>
  <si>
    <t>John(Smith)</t>
  </si>
  <si>
    <t>John</t>
  </si>
  <si>
    <t>Luis(Coimbra)</t>
  </si>
  <si>
    <t>Luis</t>
  </si>
  <si>
    <t>Pedro(Manuel)</t>
  </si>
  <si>
    <t xml:space="preserve">Pedro </t>
  </si>
  <si>
    <t>Jan</t>
  </si>
  <si>
    <t>Fev</t>
  </si>
  <si>
    <t>Mar</t>
  </si>
  <si>
    <t>Full Name</t>
  </si>
  <si>
    <t>First</t>
  </si>
  <si>
    <t>Last</t>
  </si>
  <si>
    <t>John Smith</t>
  </si>
  <si>
    <t>Luis Coimbra</t>
  </si>
  <si>
    <t>Pedro Manuel</t>
  </si>
  <si>
    <t>Luís Coimbra</t>
  </si>
  <si>
    <t>Data</t>
  </si>
  <si>
    <t>Id Number</t>
  </si>
  <si>
    <t>Price</t>
  </si>
  <si>
    <t>15221,EU_60,50</t>
  </si>
  <si>
    <t>Country</t>
  </si>
  <si>
    <t>Flag</t>
  </si>
  <si>
    <t>France</t>
  </si>
  <si>
    <t>Portugal</t>
  </si>
  <si>
    <t>A</t>
  </si>
  <si>
    <t>B</t>
  </si>
  <si>
    <t>c</t>
  </si>
  <si>
    <t>D</t>
  </si>
  <si>
    <t>E</t>
  </si>
  <si>
    <t>F</t>
  </si>
  <si>
    <t>G</t>
  </si>
  <si>
    <t>H K</t>
  </si>
  <si>
    <t>Order # First Name</t>
  </si>
  <si>
    <t>Last Name</t>
  </si>
  <si>
    <t>Email</t>
  </si>
  <si>
    <t>IP address</t>
  </si>
  <si>
    <t>Total</t>
  </si>
  <si>
    <t>Item # Payment Shipping Status</t>
  </si>
  <si>
    <t>1 Dalton</t>
  </si>
  <si>
    <t>Kramer</t>
  </si>
  <si>
    <t>dalton@email.com</t>
  </si>
  <si>
    <t>211.91.226.108</t>
  </si>
  <si>
    <t>868 Card</t>
  </si>
  <si>
    <t>Regular</t>
  </si>
  <si>
    <t>In progress</t>
  </si>
  <si>
    <t>2 Gita</t>
  </si>
  <si>
    <t>Tetterton</t>
  </si>
  <si>
    <t>gita@email.com</t>
  </si>
  <si>
    <t>USA</t>
  </si>
  <si>
    <t>222.153.179.100</t>
  </si>
  <si>
    <t>537 Card</t>
  </si>
  <si>
    <t>Delivered</t>
  </si>
  <si>
    <t>3 Weston</t>
  </si>
  <si>
    <t>Jurgens</t>
  </si>
  <si>
    <t>weston@email.com</t>
  </si>
  <si>
    <t>Spain</t>
  </si>
  <si>
    <t>203.123.236.1</t>
  </si>
  <si>
    <t>616 Paypal</t>
  </si>
  <si>
    <t>4 Brad</t>
  </si>
  <si>
    <t>Chupp</t>
  </si>
  <si>
    <t>brad@email.com</t>
  </si>
  <si>
    <t>202.183.111.122</t>
  </si>
  <si>
    <t>673 Card</t>
  </si>
  <si>
    <t>Fast</t>
  </si>
  <si>
    <t>5 Marybeth</t>
  </si>
  <si>
    <t>Baumann</t>
  </si>
  <si>
    <t>marybeth@email.com</t>
  </si>
  <si>
    <t>Italy</t>
  </si>
  <si>
    <t>214.132.168.129</t>
  </si>
  <si>
    <t>829 Bank</t>
  </si>
  <si>
    <t>6 Allyson</t>
  </si>
  <si>
    <t>Feder</t>
  </si>
  <si>
    <t>allyson@email.com</t>
  </si>
  <si>
    <t>182.108.190.85</t>
  </si>
  <si>
    <t>40 Card</t>
  </si>
  <si>
    <t>7 Lucile</t>
  </si>
  <si>
    <t>Folks</t>
  </si>
  <si>
    <t>lucile@email.com</t>
  </si>
  <si>
    <t>Greece</t>
  </si>
  <si>
    <t>18.64.161.62</t>
  </si>
  <si>
    <t>548 Paypal</t>
  </si>
  <si>
    <t>8 Mickey</t>
  </si>
  <si>
    <t>Rusk</t>
  </si>
  <si>
    <t>mickey@email.com</t>
  </si>
  <si>
    <t>Canada</t>
  </si>
  <si>
    <t>40.18.115.207</t>
  </si>
  <si>
    <t>53 Paypal</t>
  </si>
  <si>
    <t>9 Clarine</t>
  </si>
  <si>
    <t>Esslinger</t>
  </si>
  <si>
    <t>clarine@email.com</t>
  </si>
  <si>
    <t>185.134.23.86</t>
  </si>
  <si>
    <t>817 Bank</t>
  </si>
  <si>
    <t>10 Kimberly</t>
  </si>
  <si>
    <t>Penny</t>
  </si>
  <si>
    <t>kimberly@email.com</t>
  </si>
  <si>
    <t>34.72.165.11</t>
  </si>
  <si>
    <t>998 Bank</t>
  </si>
  <si>
    <t>11 Colleen</t>
  </si>
  <si>
    <t>Kellough</t>
  </si>
  <si>
    <t>colleen@email.com</t>
  </si>
  <si>
    <t>73.51.152.185</t>
  </si>
  <si>
    <t>14 Paypal</t>
  </si>
  <si>
    <t>12 Nettie</t>
  </si>
  <si>
    <t>Edmonds</t>
  </si>
  <si>
    <t>nettie@email.com</t>
  </si>
  <si>
    <t>94.133.138.234</t>
  </si>
  <si>
    <t>670 Card</t>
  </si>
  <si>
    <t>13 Duncan</t>
  </si>
  <si>
    <t>Rickenbacker duncan@email.com</t>
  </si>
  <si>
    <t>869 Card</t>
  </si>
  <si>
    <t>14 Marchelle</t>
  </si>
  <si>
    <t>Diedrich</t>
  </si>
  <si>
    <t>marchelle@email.com</t>
  </si>
  <si>
    <t>536 Paypal</t>
  </si>
  <si>
    <t>15 Mariano</t>
  </si>
  <si>
    <t>Murrell</t>
  </si>
  <si>
    <t>mariano@email.com</t>
  </si>
  <si>
    <t>477 Card</t>
  </si>
  <si>
    <t>Date</t>
  </si>
  <si>
    <t>Store</t>
  </si>
  <si>
    <t>Town</t>
  </si>
  <si>
    <t>Store Code</t>
  </si>
  <si>
    <t>Manager</t>
  </si>
  <si>
    <t>Category</t>
  </si>
  <si>
    <t>Sales</t>
  </si>
  <si>
    <t>Computech</t>
  </si>
  <si>
    <t>Aberdeen</t>
  </si>
  <si>
    <t>ABD</t>
  </si>
  <si>
    <t>UK</t>
  </si>
  <si>
    <t>Jason Hervey</t>
  </si>
  <si>
    <t>Mobile Phones</t>
  </si>
  <si>
    <t>Spencer Lee</t>
  </si>
  <si>
    <t>PC's</t>
  </si>
  <si>
    <t>Hugo Matthews</t>
  </si>
  <si>
    <t>Laptops</t>
  </si>
  <si>
    <t>MicroWorld</t>
  </si>
  <si>
    <t>Ben Malone</t>
  </si>
  <si>
    <t>Accessories</t>
  </si>
  <si>
    <t>Title</t>
  </si>
  <si>
    <t>Year</t>
  </si>
  <si>
    <t>Rated</t>
  </si>
  <si>
    <t>Release Date</t>
  </si>
  <si>
    <t>Runtime</t>
  </si>
  <si>
    <t>Genre</t>
  </si>
  <si>
    <t>La La Land</t>
  </si>
  <si>
    <t>PG-13</t>
  </si>
  <si>
    <t>128 min</t>
  </si>
  <si>
    <t>Comedy, Drama, Music</t>
  </si>
  <si>
    <t>Moonlight</t>
  </si>
  <si>
    <t>Manchester by the Sea</t>
  </si>
  <si>
    <t>Jackie</t>
  </si>
  <si>
    <t>Toni Erdmann</t>
  </si>
  <si>
    <t>Under the Shadow</t>
  </si>
  <si>
    <t>13th</t>
  </si>
  <si>
    <t>I, Daniel Blake</t>
  </si>
  <si>
    <t>Arrival</t>
  </si>
  <si>
    <t>Hell or High Water</t>
  </si>
  <si>
    <t>Jungle Book</t>
  </si>
  <si>
    <t>Star Wars: The Force Awakens</t>
  </si>
  <si>
    <t>The Revenant</t>
  </si>
  <si>
    <t>Son of Saul</t>
  </si>
  <si>
    <t>Bridge of Spies</t>
  </si>
  <si>
    <t>The Big Short</t>
  </si>
  <si>
    <t>Spotlight</t>
  </si>
  <si>
    <t>Tangerine</t>
  </si>
  <si>
    <t>Straight Outta Compton</t>
  </si>
  <si>
    <t>Mad Max: Fury Road</t>
  </si>
  <si>
    <t>Victoria</t>
  </si>
  <si>
    <t>Guardians of the Galaxy</t>
  </si>
  <si>
    <t>The Grand Budapest Hotel</t>
  </si>
  <si>
    <t>R</t>
  </si>
  <si>
    <t>111 min</t>
  </si>
  <si>
    <t>Drama</t>
  </si>
  <si>
    <t>137 min</t>
  </si>
  <si>
    <t>TV-MA</t>
  </si>
  <si>
    <t>PG</t>
  </si>
  <si>
    <t>NOT RATED</t>
  </si>
  <si>
    <t>100 min</t>
  </si>
  <si>
    <t>Biography, Drama, History</t>
  </si>
  <si>
    <t>162 min</t>
  </si>
  <si>
    <t>Comedy, Drama</t>
  </si>
  <si>
    <t>84 min</t>
  </si>
  <si>
    <t>116 min</t>
  </si>
  <si>
    <t>102 min</t>
  </si>
  <si>
    <t>106 min</t>
  </si>
  <si>
    <t>136 min</t>
  </si>
  <si>
    <t>156 min</t>
  </si>
  <si>
    <t>107 min</t>
  </si>
  <si>
    <t>142 min</t>
  </si>
  <si>
    <t>130 min</t>
  </si>
  <si>
    <t>88 min</t>
  </si>
  <si>
    <t>147 min</t>
  </si>
  <si>
    <t>120 min</t>
  </si>
  <si>
    <t>138 min</t>
  </si>
  <si>
    <t>121 min</t>
  </si>
  <si>
    <t>99 min</t>
  </si>
  <si>
    <t>Drama, Horror, Thriller</t>
  </si>
  <si>
    <t>Documentary, Crime, History</t>
  </si>
  <si>
    <t>Drama, Mystery, Sci-Fi</t>
  </si>
  <si>
    <t>Crime, Drama, Thriller</t>
  </si>
  <si>
    <t>Adventure, Drama, Family</t>
  </si>
  <si>
    <t>Action, Adventure, Fantasy</t>
  </si>
  <si>
    <t>Adventure, Drama, History</t>
  </si>
  <si>
    <t>Drama, War</t>
  </si>
  <si>
    <t>Drama, History, Thriller</t>
  </si>
  <si>
    <t>Biography, Comedy, Drama</t>
  </si>
  <si>
    <t>Crime, Drama, History</t>
  </si>
  <si>
    <t>Comedy, Crime, Drama</t>
  </si>
  <si>
    <t>Action, Adventure, Sci-Fi</t>
  </si>
  <si>
    <t>Crime, Drama, Romance</t>
  </si>
  <si>
    <t>Adventure, Comedy, Crime</t>
  </si>
  <si>
    <t>First Name</t>
  </si>
  <si>
    <t>jen</t>
  </si>
  <si>
    <t>Baxter</t>
  </si>
  <si>
    <t>sarah</t>
  </si>
  <si>
    <t>Mills</t>
  </si>
  <si>
    <t>mike</t>
  </si>
  <si>
    <t>Hannigan</t>
  </si>
  <si>
    <t>Sarah</t>
  </si>
  <si>
    <t>brad</t>
  </si>
  <si>
    <t>Porter</t>
  </si>
  <si>
    <t>Mike</t>
  </si>
  <si>
    <t>lucy</t>
  </si>
  <si>
    <t>Devonshire</t>
  </si>
  <si>
    <t>Brad</t>
  </si>
  <si>
    <t>farooq</t>
  </si>
  <si>
    <t>Khan</t>
  </si>
  <si>
    <t>Lucy</t>
  </si>
  <si>
    <t>pooja</t>
  </si>
  <si>
    <t>Roy</t>
  </si>
  <si>
    <t>Farooq</t>
  </si>
  <si>
    <t>mary</t>
  </si>
  <si>
    <t>Oliver</t>
  </si>
  <si>
    <t>Pooja</t>
  </si>
  <si>
    <t>olivia</t>
  </si>
  <si>
    <t>Brand</t>
  </si>
  <si>
    <t>Mary</t>
  </si>
  <si>
    <t>ben</t>
  </si>
  <si>
    <t>Stone</t>
  </si>
  <si>
    <t>Olivia</t>
  </si>
  <si>
    <t>james</t>
  </si>
  <si>
    <t>Carter</t>
  </si>
  <si>
    <t>Ben</t>
  </si>
  <si>
    <r>
      <rPr>
        <rFont val="Calibri"/>
        <color theme="1"/>
      </rPr>
      <t xml:space="preserve">#SPILL! error means we </t>
    </r>
    <r>
      <rPr>
        <rFont val="Calibri"/>
        <b/>
        <color theme="1"/>
        <sz val="11.0"/>
      </rPr>
      <t>dont have enough space for the data</t>
    </r>
  </si>
  <si>
    <t>Wildcard character</t>
  </si>
  <si>
    <t>Application</t>
  </si>
  <si>
    <t>Position</t>
  </si>
  <si>
    <t>Goo*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</si>
  <si>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</si>
  <si>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</si>
  <si>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</si>
  <si>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</si>
  <si>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</si>
  <si>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</si>
  <si>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</si>
  <si>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</si>
  <si>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</si>
  <si>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</si>
  <si>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Student</t>
  </si>
  <si>
    <t>Test Score</t>
  </si>
  <si>
    <t xml:space="preserve">No. of Students(with the numbers) </t>
  </si>
  <si>
    <t>Deb Ashby</t>
  </si>
  <si>
    <t>COUNT</t>
  </si>
  <si>
    <t>Adam Lacey</t>
  </si>
  <si>
    <t>Jane Doe</t>
  </si>
  <si>
    <t>Harry Potter</t>
  </si>
  <si>
    <t xml:space="preserve">No. of Students(with the numbers/text) </t>
  </si>
  <si>
    <t>Susie Smith</t>
  </si>
  <si>
    <t>COUNTA</t>
  </si>
  <si>
    <t>Olivia Carter</t>
  </si>
  <si>
    <t>Brian Mallory</t>
  </si>
  <si>
    <t>Jasmine Dekker</t>
  </si>
  <si>
    <t>Minh Sia</t>
  </si>
  <si>
    <t>No. Of blanks</t>
  </si>
  <si>
    <t>Lucy Jones</t>
  </si>
  <si>
    <t>COUNTBLANK</t>
  </si>
  <si>
    <t>Mark Baxter</t>
  </si>
  <si>
    <t>Claire Smith</t>
  </si>
  <si>
    <t>Tony Chamberlain</t>
  </si>
  <si>
    <t>Average</t>
  </si>
  <si>
    <t>Minimum Value</t>
  </si>
  <si>
    <t>Maximum Value</t>
  </si>
  <si>
    <t>Total Sales</t>
  </si>
  <si>
    <t>Total Dec</t>
  </si>
  <si>
    <t>Total Q2</t>
  </si>
  <si>
    <t>Employee Name</t>
  </si>
  <si>
    <t>Department</t>
  </si>
  <si>
    <t>Years</t>
  </si>
  <si>
    <t>Salary</t>
  </si>
  <si>
    <t>Bonus</t>
  </si>
  <si>
    <t>New Salary</t>
  </si>
  <si>
    <t>Ed Stacey</t>
  </si>
  <si>
    <t>Aleena Barnes</t>
  </si>
  <si>
    <t>Johnathon Parkinson</t>
  </si>
  <si>
    <t>Administration</t>
  </si>
  <si>
    <t>Tiarna Estrada</t>
  </si>
  <si>
    <t>ADC</t>
  </si>
  <si>
    <t>Sultan Iles</t>
  </si>
  <si>
    <t>Henley Neale</t>
  </si>
  <si>
    <t>Marketing</t>
  </si>
  <si>
    <t>Whitney Craig</t>
  </si>
  <si>
    <t>Training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</si>
  <si>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</si>
  <si>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</si>
  <si>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</si>
  <si>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</si>
  <si>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</si>
  <si>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</si>
  <si>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</si>
  <si>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</si>
  <si>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</si>
  <si>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</si>
  <si>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</si>
  <si>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</si>
  <si>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</si>
  <si>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</si>
  <si>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</si>
  <si>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</si>
  <si>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</si>
  <si>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</si>
  <si>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</si>
  <si>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</si>
  <si>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</si>
  <si>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</si>
  <si>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</si>
  <si>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</si>
  <si>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</si>
  <si>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</si>
  <si>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</si>
  <si>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</si>
  <si>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</si>
  <si>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</si>
  <si>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</si>
  <si>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</si>
  <si>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</si>
  <si>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</si>
  <si>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</si>
  <si>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</si>
  <si>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</si>
  <si>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</si>
  <si>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</si>
  <si>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</si>
  <si>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</si>
  <si>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</si>
  <si>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</si>
  <si>
    <t>Numbers</t>
  </si>
  <si>
    <t>Dates</t>
  </si>
  <si>
    <t>Months</t>
  </si>
  <si>
    <t>Days</t>
  </si>
  <si>
    <t>Employees</t>
  </si>
  <si>
    <t>Mon</t>
  </si>
  <si>
    <t>Tue</t>
  </si>
  <si>
    <t>Pedro</t>
  </si>
  <si>
    <t>Wed</t>
  </si>
  <si>
    <t>Joao</t>
  </si>
  <si>
    <t>Abr</t>
  </si>
  <si>
    <t>Thu</t>
  </si>
  <si>
    <t>Tiago</t>
  </si>
  <si>
    <t>Mai</t>
  </si>
  <si>
    <t>Fri</t>
  </si>
  <si>
    <t>Sat</t>
  </si>
  <si>
    <t>Sun</t>
  </si>
  <si>
    <t>Ago</t>
  </si>
  <si>
    <t>Set</t>
  </si>
  <si>
    <t>Out</t>
  </si>
  <si>
    <t>Dez</t>
  </si>
  <si>
    <t>Flash Fill</t>
  </si>
  <si>
    <t>Email Address</t>
  </si>
  <si>
    <t xml:space="preserve">Long Order No. </t>
  </si>
  <si>
    <t xml:space="preserve">Short Order No. </t>
  </si>
  <si>
    <t>Product Name</t>
  </si>
  <si>
    <t>Color</t>
  </si>
  <si>
    <t>Product</t>
  </si>
  <si>
    <t>Item Code</t>
  </si>
  <si>
    <t>Deborah Ashby</t>
  </si>
  <si>
    <t>Deborah</t>
  </si>
  <si>
    <t>Ashby</t>
  </si>
  <si>
    <t>da@gmail.com</t>
  </si>
  <si>
    <t>ORD-123</t>
  </si>
  <si>
    <t>RedShirt-123</t>
  </si>
  <si>
    <t>Red</t>
  </si>
  <si>
    <t>Shirt</t>
  </si>
  <si>
    <t>Adam</t>
  </si>
  <si>
    <t>Lacey</t>
  </si>
  <si>
    <t>al@gmail.com</t>
  </si>
  <si>
    <t>ORD-124</t>
  </si>
  <si>
    <t>GreenTrousers-498</t>
  </si>
  <si>
    <t>Green</t>
  </si>
  <si>
    <t>Trousers</t>
  </si>
  <si>
    <t>Ben Lee</t>
  </si>
  <si>
    <t>Lee</t>
  </si>
  <si>
    <t>bl@gmail.com</t>
  </si>
  <si>
    <t>ORD-125</t>
  </si>
  <si>
    <t>YellowTie-289</t>
  </si>
  <si>
    <t>Yellow</t>
  </si>
  <si>
    <t>Tie</t>
  </si>
  <si>
    <t>Sarah Jones</t>
  </si>
  <si>
    <t>Jones</t>
  </si>
  <si>
    <t>sj@gmail.com</t>
  </si>
  <si>
    <t>ORD-126</t>
  </si>
  <si>
    <t>BrownBoots-290</t>
  </si>
  <si>
    <t>Brown</t>
  </si>
  <si>
    <t>Boots</t>
  </si>
  <si>
    <t>Olivia Green</t>
  </si>
  <si>
    <t>og@gmail.com</t>
  </si>
  <si>
    <t>ORD-127</t>
  </si>
  <si>
    <t>PurpleSocks-120</t>
  </si>
  <si>
    <t>Purple</t>
  </si>
  <si>
    <t>Socks</t>
  </si>
  <si>
    <t>Ming Sia</t>
  </si>
  <si>
    <t>Ming</t>
  </si>
  <si>
    <t>Sia</t>
  </si>
  <si>
    <t>ms@gmail.com</t>
  </si>
  <si>
    <t>ORD-128</t>
  </si>
  <si>
    <t>David Patterson</t>
  </si>
  <si>
    <t>David</t>
  </si>
  <si>
    <t>Patterson</t>
  </si>
  <si>
    <t>dp@gmail.com</t>
  </si>
  <si>
    <t>ORD-129</t>
  </si>
  <si>
    <t>Chloe Newbury</t>
  </si>
  <si>
    <t>Chloe</t>
  </si>
  <si>
    <t>Newbury</t>
  </si>
  <si>
    <t>cn@gmail.com</t>
  </si>
  <si>
    <t>ORD-130</t>
  </si>
  <si>
    <t>Martin Waters</t>
  </si>
  <si>
    <t>Martin</t>
  </si>
  <si>
    <t>Waters</t>
  </si>
  <si>
    <t>mw@gmail.com</t>
  </si>
  <si>
    <t>ORD-131</t>
  </si>
  <si>
    <t>Julie Tavistock</t>
  </si>
  <si>
    <t>Julie</t>
  </si>
  <si>
    <t>Tavistock</t>
  </si>
  <si>
    <t>jt@gmail.com</t>
  </si>
  <si>
    <t>ORD-132</t>
  </si>
  <si>
    <t>Kurt Webster</t>
  </si>
  <si>
    <t>Kurt</t>
  </si>
  <si>
    <t>Webster</t>
  </si>
  <si>
    <t>kw@gmail.com</t>
  </si>
  <si>
    <t>ORD-133</t>
  </si>
  <si>
    <t>Lucy Matthews</t>
  </si>
  <si>
    <t>Matthews</t>
  </si>
  <si>
    <t>lm@gmail.com</t>
  </si>
  <si>
    <t>ORD-134</t>
  </si>
  <si>
    <t>Pedro Costa</t>
  </si>
  <si>
    <t>Costa</t>
  </si>
  <si>
    <t>pc@gmail.com</t>
  </si>
  <si>
    <t>ORD-135</t>
  </si>
  <si>
    <t>Order #</t>
  </si>
  <si>
    <t>Customer</t>
  </si>
  <si>
    <t>Quantity</t>
  </si>
  <si>
    <t>Price Per Unit</t>
  </si>
  <si>
    <t>Average Quantity</t>
  </si>
  <si>
    <t>Staples</t>
  </si>
  <si>
    <t>No. of Orders</t>
  </si>
  <si>
    <t>WH Smith</t>
  </si>
  <si>
    <t>Minimum Sales</t>
  </si>
  <si>
    <t>The Art Supply Store</t>
  </si>
  <si>
    <t>Maximum Sales</t>
  </si>
  <si>
    <t>Brush Strokes</t>
  </si>
  <si>
    <t>Crafty Business</t>
  </si>
  <si>
    <t>Num of costumers</t>
  </si>
  <si>
    <t>Pens and Things</t>
  </si>
  <si>
    <t>Color Me Silly</t>
  </si>
  <si>
    <t>Sketch &amp; Co</t>
  </si>
  <si>
    <t>The Desinger Centre</t>
  </si>
  <si>
    <t>Waterstones</t>
  </si>
  <si>
    <t>Painterly</t>
  </si>
  <si>
    <t>J Howard and Sons</t>
  </si>
  <si>
    <t>Art Attack</t>
  </si>
  <si>
    <t>Doodles</t>
  </si>
  <si>
    <t>How to create!</t>
  </si>
  <si>
    <t>Day</t>
  </si>
  <si>
    <t>EX:</t>
  </si>
  <si>
    <t>Customer Name</t>
  </si>
  <si>
    <t>Item_Quantity</t>
  </si>
  <si>
    <t>Price Per Item ($)</t>
  </si>
  <si>
    <t>Total_All</t>
  </si>
  <si>
    <t>Sales Tax ($)</t>
  </si>
  <si>
    <t>Total (inc Tax)</t>
  </si>
  <si>
    <t>Sales Tax</t>
  </si>
  <si>
    <t>Tina Ray</t>
  </si>
  <si>
    <t>Abel Ballard</t>
  </si>
  <si>
    <t>Gretchen Williams</t>
  </si>
  <si>
    <t>Average Quanity</t>
  </si>
  <si>
    <t>Jordan Rodgers</t>
  </si>
  <si>
    <t>Minimum Price Per Item</t>
  </si>
  <si>
    <t>Tomas Barnett</t>
  </si>
  <si>
    <t>Maximum Price Per Item</t>
  </si>
  <si>
    <t>Henrietta Ramsey</t>
  </si>
  <si>
    <t>No. of Customers</t>
  </si>
  <si>
    <t>Patrick Baker</t>
  </si>
  <si>
    <t>Austin Farmer</t>
  </si>
  <si>
    <t>Jeremy Stevenson</t>
  </si>
  <si>
    <t>Frederick Yates</t>
  </si>
  <si>
    <t>Pete Burton</t>
  </si>
  <si>
    <t>Kelvin Baldwin</t>
  </si>
  <si>
    <t>Pat Jennings</t>
  </si>
  <si>
    <t>Shannon Haynes</t>
  </si>
  <si>
    <t>Miriam Gilbert</t>
  </si>
  <si>
    <t>Hugo Wheeler</t>
  </si>
  <si>
    <t>Terry Abbott</t>
  </si>
  <si>
    <t>Jorge Waters</t>
  </si>
  <si>
    <t>Ethel Thornton</t>
  </si>
  <si>
    <t>Mary Casey</t>
  </si>
  <si>
    <t>Jason Griffith</t>
  </si>
  <si>
    <t>Brandi Lamb</t>
  </si>
  <si>
    <t>Leonard Rhodes</t>
  </si>
  <si>
    <t>Devin Bass</t>
  </si>
  <si>
    <t>Raul Ruiz</t>
  </si>
  <si>
    <t>Alexandra Alvarez</t>
  </si>
  <si>
    <t>Gene Hale</t>
  </si>
  <si>
    <t>Tabitha Norman</t>
  </si>
  <si>
    <t>Gilbert Dixon</t>
  </si>
  <si>
    <t>Cathy Lindsey</t>
  </si>
  <si>
    <t>Sidney Nash</t>
  </si>
  <si>
    <t>Virginia Greene</t>
  </si>
  <si>
    <t>Irving Douglas</t>
  </si>
  <si>
    <t>Tammy Hansen</t>
  </si>
  <si>
    <t>Andre Parsons</t>
  </si>
  <si>
    <t>Darrell Pope</t>
  </si>
  <si>
    <t>Ramona White</t>
  </si>
  <si>
    <t>Jimmie Vargas</t>
  </si>
  <si>
    <t>Kristy Franklin</t>
  </si>
  <si>
    <t>Blake Pena</t>
  </si>
  <si>
    <t>Julius Moody</t>
  </si>
  <si>
    <t>Eileen Bates</t>
  </si>
  <si>
    <t>Rodolfo Roberson</t>
  </si>
  <si>
    <t>Jeffery Mack</t>
  </si>
  <si>
    <t>Otis Bennett</t>
  </si>
  <si>
    <t>Jeff Sanders</t>
  </si>
  <si>
    <t>Priscilla Hill</t>
  </si>
  <si>
    <t>Delia Goodwin</t>
  </si>
  <si>
    <t>Marc Jacobs</t>
  </si>
  <si>
    <t>Sonja Henderson</t>
  </si>
  <si>
    <t>Number Formatting</t>
  </si>
  <si>
    <t>Number</t>
  </si>
  <si>
    <t>Currency</t>
  </si>
  <si>
    <t>Accounting</t>
  </si>
  <si>
    <t>Percentage</t>
  </si>
  <si>
    <t>Date and Time Formatting</t>
  </si>
  <si>
    <t>Short Date</t>
  </si>
  <si>
    <t>Long Date</t>
  </si>
  <si>
    <t xml:space="preserve">Time </t>
  </si>
  <si>
    <t>Description</t>
  </si>
  <si>
    <t>Amount</t>
  </si>
  <si>
    <t>Train fare London to Bristol</t>
  </si>
  <si>
    <t>Taxi fare London Paddington to Greenwich</t>
  </si>
  <si>
    <t>Microsoft 365 Subscription</t>
  </si>
  <si>
    <t>Client Lunch - Circolo Poppolo</t>
  </si>
  <si>
    <t>Software Purchase</t>
  </si>
  <si>
    <t>Mouse + Mouse Mat</t>
  </si>
  <si>
    <t>Train far London to Warrington</t>
  </si>
  <si>
    <t>Client Dinner - Dishoom</t>
  </si>
  <si>
    <t>Client Dinner - Green Papaya</t>
  </si>
  <si>
    <t>Taxi fare London Kings Cross to Marble Arch</t>
  </si>
  <si>
    <t>Taxi fare London Victoria to Kensington</t>
  </si>
  <si>
    <t>Dropbox Subscription</t>
  </si>
  <si>
    <t xml:space="preserve">Internet </t>
  </si>
  <si>
    <t>Client Dinner - Lah Pet</t>
  </si>
  <si>
    <t>Client Lunch - Pret A Manger</t>
  </si>
  <si>
    <t>Employee Details</t>
  </si>
  <si>
    <t>Employee ID</t>
  </si>
  <si>
    <t>Dept</t>
  </si>
  <si>
    <t>Employee</t>
  </si>
  <si>
    <t>Stella Goodman</t>
  </si>
  <si>
    <t>Eloise Wilkerson</t>
  </si>
  <si>
    <t>Leroy Holloway</t>
  </si>
  <si>
    <t>Lee Anderson</t>
  </si>
  <si>
    <t>HR</t>
  </si>
  <si>
    <t>Camille Harris</t>
  </si>
  <si>
    <t>Carole Baldwin</t>
  </si>
  <si>
    <t>Jill Nichols</t>
  </si>
  <si>
    <t>Lori May</t>
  </si>
  <si>
    <t>Kendra Hale</t>
  </si>
  <si>
    <t>Raul Miles</t>
  </si>
  <si>
    <t>Gregory Lawrence</t>
  </si>
  <si>
    <t>Jose Santiago</t>
  </si>
  <si>
    <t>Irma Taylor</t>
  </si>
  <si>
    <t>Erik Murphy</t>
  </si>
  <si>
    <t>Chris Brock</t>
  </si>
  <si>
    <t>IT</t>
  </si>
  <si>
    <t>Alex Henry</t>
  </si>
  <si>
    <t>Sammy Fisher</t>
  </si>
  <si>
    <t>Marguerite Edwards</t>
  </si>
  <si>
    <t>Blanche Frazier</t>
  </si>
  <si>
    <t>Margarita Parsons</t>
  </si>
  <si>
    <t>Suzanne Graves</t>
  </si>
  <si>
    <t>Mercedes Perry</t>
  </si>
  <si>
    <t>Pamela Perkins</t>
  </si>
  <si>
    <t>Tiffany Fletcher</t>
  </si>
  <si>
    <t>Arlene Hughes</t>
  </si>
  <si>
    <t>Donald Moore</t>
  </si>
  <si>
    <t>Logical Statements</t>
  </si>
  <si>
    <t>EXPENSES</t>
  </si>
  <si>
    <t>Expenses over the following amount MUST be approved</t>
  </si>
  <si>
    <t>Name</t>
  </si>
  <si>
    <t>Approval Required?</t>
  </si>
  <si>
    <t>Threshold:</t>
  </si>
  <si>
    <t>Mike Smith</t>
  </si>
  <si>
    <t>Sarah Oxted</t>
  </si>
  <si>
    <t>Claire Fisher</t>
  </si>
  <si>
    <t>Sam Cox</t>
  </si>
  <si>
    <t>IF - Example 1</t>
  </si>
  <si>
    <t>Score</t>
  </si>
  <si>
    <t>Result</t>
  </si>
  <si>
    <t>Pass Mark</t>
  </si>
  <si>
    <t>Brooke</t>
  </si>
  <si>
    <t>James</t>
  </si>
  <si>
    <t>Rob</t>
  </si>
  <si>
    <t>Kata</t>
  </si>
  <si>
    <t>IF - Example 2</t>
  </si>
  <si>
    <t>Weight (kgs)</t>
  </si>
  <si>
    <t>Shipping Fee</t>
  </si>
  <si>
    <t xml:space="preserve">Weight </t>
  </si>
  <si>
    <t>Office Chair</t>
  </si>
  <si>
    <t>Oak Desk</t>
  </si>
  <si>
    <t>Storage Unit</t>
  </si>
  <si>
    <t>Filing Cabinet</t>
  </si>
  <si>
    <t>PC</t>
  </si>
  <si>
    <t>AND</t>
  </si>
  <si>
    <t>Score 1</t>
  </si>
  <si>
    <t>Score2</t>
  </si>
  <si>
    <t>Test 1</t>
  </si>
  <si>
    <t>Claire</t>
  </si>
  <si>
    <t>Test 2</t>
  </si>
  <si>
    <t>Max</t>
  </si>
  <si>
    <t>Courtney</t>
  </si>
  <si>
    <t>OR</t>
  </si>
  <si>
    <t>Furniture Sales - 2018 and 2019</t>
  </si>
  <si>
    <t>Item Cost</t>
  </si>
  <si>
    <t>No.Items</t>
  </si>
  <si>
    <t>Total Cost</t>
  </si>
  <si>
    <t>Shipping</t>
  </si>
  <si>
    <t>For orders over:</t>
  </si>
  <si>
    <t>Captain Recliner</t>
  </si>
  <si>
    <t>B&amp;B Spaces</t>
  </si>
  <si>
    <t>Shipping Charge (% of cost)</t>
  </si>
  <si>
    <t>Media Armoire</t>
  </si>
  <si>
    <t>Home USA</t>
  </si>
  <si>
    <t>Bamboo End Table</t>
  </si>
  <si>
    <t>Ellington Designs</t>
  </si>
  <si>
    <t>Bamboo Coffee Table</t>
  </si>
  <si>
    <t>Chameleon Couch</t>
  </si>
  <si>
    <t>Home Emporium</t>
  </si>
  <si>
    <t>Fabulous Homes</t>
  </si>
  <si>
    <t>=</t>
  </si>
  <si>
    <t>Building</t>
  </si>
  <si>
    <t>Hire Date</t>
  </si>
  <si>
    <t>Job Rating</t>
  </si>
  <si>
    <t>Page, Lisa</t>
  </si>
  <si>
    <t>West</t>
  </si>
  <si>
    <t>Taylor, Hector</t>
  </si>
  <si>
    <t>Dawson, Jonathan</t>
  </si>
  <si>
    <t>Duran, Brian</t>
  </si>
  <si>
    <t>Taft</t>
  </si>
  <si>
    <t>Weber, Larry</t>
  </si>
  <si>
    <t>Watson</t>
  </si>
  <si>
    <t>Pratt, Erik</t>
  </si>
  <si>
    <t>North</t>
  </si>
  <si>
    <t>O'Connor, Kent</t>
  </si>
  <si>
    <t>Spencer, Boyd</t>
  </si>
  <si>
    <t>Main</t>
  </si>
  <si>
    <t>Wiggins, Frank</t>
  </si>
  <si>
    <t>Tanner, Timothy</t>
  </si>
  <si>
    <t>Strickland, Rajean</t>
  </si>
  <si>
    <t>Chase, Troy</t>
  </si>
  <si>
    <t>Brewer, Kent</t>
  </si>
  <si>
    <t>Wilkins, Jesse</t>
  </si>
  <si>
    <t>White, Daniel</t>
  </si>
  <si>
    <t>Holland, Donald</t>
  </si>
  <si>
    <t>South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</si>
  <si>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</si>
  <si>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</si>
  <si>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</si>
  <si>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</si>
  <si>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</si>
  <si>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</si>
  <si>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</si>
  <si>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Environmental Compliance</t>
  </si>
  <si>
    <t>Thornton, Charles</t>
  </si>
  <si>
    <t>Dunn, Matthew</t>
  </si>
  <si>
    <t>Potter, Dawn</t>
  </si>
  <si>
    <t>Carroll, Lesa</t>
  </si>
  <si>
    <t>Fleming, Irv</t>
  </si>
  <si>
    <t>Nguyen, Dennis</t>
  </si>
  <si>
    <t>Blair, Sperry</t>
  </si>
  <si>
    <t>Wyatt, Kelly</t>
  </si>
  <si>
    <t>Walton, Benjamin</t>
  </si>
  <si>
    <t>Beck, Craig</t>
  </si>
  <si>
    <t>Phelps, Gretchen</t>
  </si>
  <si>
    <t>Bond, John</t>
  </si>
  <si>
    <t>Chang, Gabriel</t>
  </si>
  <si>
    <t>Bullock, Greg</t>
  </si>
  <si>
    <t>Facilities/Engineering</t>
  </si>
  <si>
    <t>Wheeler, Meegan</t>
  </si>
  <si>
    <t>Cunningham, Denise</t>
  </si>
  <si>
    <t>Simpson, Jimmy</t>
  </si>
  <si>
    <t>Griffith, Michelle</t>
  </si>
  <si>
    <t>Powers, Tia</t>
  </si>
  <si>
    <t>Navarro, Marc</t>
  </si>
  <si>
    <t>Briggs, Bryan</t>
  </si>
  <si>
    <t>Warren, Jean</t>
  </si>
  <si>
    <t>McDonald, Debra</t>
  </si>
  <si>
    <t>Pitts, Dana</t>
  </si>
  <si>
    <t>Pruitt, Randy</t>
  </si>
  <si>
    <t>Nicholson, Lee</t>
  </si>
  <si>
    <t>Matthews, Diane</t>
  </si>
  <si>
    <t>Norris, Tamara</t>
  </si>
  <si>
    <t>Weiss, Marisa</t>
  </si>
  <si>
    <t>Lawrence, Ronald</t>
  </si>
  <si>
    <t>Sherman, Karin</t>
  </si>
  <si>
    <t>Harmon, Paul</t>
  </si>
  <si>
    <t>Vance, Cheryl</t>
  </si>
  <si>
    <t>Swanson, Vicki</t>
  </si>
  <si>
    <t>Steele, Gerald</t>
  </si>
  <si>
    <t>Richardson, Debbie</t>
  </si>
  <si>
    <t>Whitehead, Carolyn</t>
  </si>
  <si>
    <t>Flowers, Kathleen</t>
  </si>
  <si>
    <t>Huff, Erik</t>
  </si>
  <si>
    <t>Deleon, Jaquelyn</t>
  </si>
  <si>
    <t>Kent, Angus</t>
  </si>
  <si>
    <t>Wallace, Timothy</t>
  </si>
  <si>
    <t>Nichols, Nathaniel</t>
  </si>
  <si>
    <t>Morgan, Patricia</t>
  </si>
  <si>
    <t>Harding, Erin</t>
  </si>
  <si>
    <t>Hood, Renee</t>
  </si>
  <si>
    <t>Hickman, John</t>
  </si>
  <si>
    <t>Schneider, Gay</t>
  </si>
  <si>
    <t>Stone, Brian</t>
  </si>
  <si>
    <t>Goodman, Kuyler</t>
  </si>
  <si>
    <t>Simmons, Robert</t>
  </si>
  <si>
    <t>Wolfe, Keith</t>
  </si>
  <si>
    <t>Conway, Brett</t>
  </si>
  <si>
    <t>Mendoza, Bobby</t>
  </si>
  <si>
    <t>James, Lynn</t>
  </si>
  <si>
    <t>Porter, Rachel</t>
  </si>
  <si>
    <t>Mullins, Angela</t>
  </si>
  <si>
    <t>Poole, Tracy</t>
  </si>
  <si>
    <t>Farrell, Laura</t>
  </si>
  <si>
    <t>Perry, Christopher</t>
  </si>
  <si>
    <t>Fletcher, Brian</t>
  </si>
  <si>
    <t>York, Steven</t>
  </si>
  <si>
    <t>Hudson, Lorna</t>
  </si>
  <si>
    <t>May, Steve</t>
  </si>
  <si>
    <t>Booker, Judith</t>
  </si>
  <si>
    <t>Dorsey, Matthew</t>
  </si>
  <si>
    <t>Gardner, Anthony</t>
  </si>
  <si>
    <t>Hammond, Robert</t>
  </si>
  <si>
    <t>Clayton, Gregory</t>
  </si>
  <si>
    <t>Martinez, Kathleen</t>
  </si>
  <si>
    <t>Becker, Gretchen</t>
  </si>
  <si>
    <t>Thompson, John</t>
  </si>
  <si>
    <t>Cortez, Jack</t>
  </si>
  <si>
    <t>Green Building</t>
  </si>
  <si>
    <t>Hardin, Gregory</t>
  </si>
  <si>
    <t>Pacheco, Therese</t>
  </si>
  <si>
    <t>Stokes, Jonathan</t>
  </si>
  <si>
    <t>Kerr, Mihaela</t>
  </si>
  <si>
    <t>Juarez, Neill</t>
  </si>
  <si>
    <t>Wade, Kevin</t>
  </si>
  <si>
    <t>Cohen, Bruce</t>
  </si>
  <si>
    <t>Norton, Bruce</t>
  </si>
  <si>
    <t>Environmental Health/Safety</t>
  </si>
  <si>
    <t>Gomez, Ed</t>
  </si>
  <si>
    <t>Carey, Andrea</t>
  </si>
  <si>
    <t>Kim, Deborah</t>
  </si>
  <si>
    <t>Foley, Peter</t>
  </si>
  <si>
    <t>Landry, Linda</t>
  </si>
  <si>
    <t>Hill, Robin</t>
  </si>
  <si>
    <t>Malone, Daniel</t>
  </si>
  <si>
    <t>Hawkins, Douglas</t>
  </si>
  <si>
    <t>Baker, Barney</t>
  </si>
  <si>
    <t>Creative</t>
  </si>
  <si>
    <t>Allison, Timothy</t>
  </si>
  <si>
    <t>McCoy, Preston</t>
  </si>
  <si>
    <t>Maxwell, Jill</t>
  </si>
  <si>
    <t>Garner, Terry</t>
  </si>
  <si>
    <t>Durham, Troy</t>
  </si>
  <si>
    <t>Ray, ReAnnon</t>
  </si>
  <si>
    <t>Winters, Shaun</t>
  </si>
  <si>
    <t>Roberson, Eileen</t>
  </si>
  <si>
    <t>Perkins, Donald</t>
  </si>
  <si>
    <t>Copeland, Roger</t>
  </si>
  <si>
    <t>Silva, Stephen</t>
  </si>
  <si>
    <t>Lloyd, John</t>
  </si>
  <si>
    <t>Park, Timothy</t>
  </si>
  <si>
    <t>Molina, Michael</t>
  </si>
  <si>
    <t>McDowell, Scott</t>
  </si>
  <si>
    <t>Nixon, Randy</t>
  </si>
  <si>
    <t>Figueroa, Leonard</t>
  </si>
  <si>
    <t>Hutchinson, Robin</t>
  </si>
  <si>
    <t>Nelson, Shira</t>
  </si>
  <si>
    <t>Human Resources</t>
  </si>
  <si>
    <t>Daniel, Robert</t>
  </si>
  <si>
    <t>Barnett, Brenda</t>
  </si>
  <si>
    <t>Gregory, Jon</t>
  </si>
  <si>
    <t>Ramos, Jan</t>
  </si>
  <si>
    <t>Calhoun, Dac Vinh</t>
  </si>
  <si>
    <t>Product Development</t>
  </si>
  <si>
    <t>Adams, David</t>
  </si>
  <si>
    <t>Bass, Justin</t>
  </si>
  <si>
    <t>Robertson, Nathan</t>
  </si>
  <si>
    <t>Young, Benjamin</t>
  </si>
  <si>
    <t>Nunez, Benning</t>
  </si>
  <si>
    <t>Shields, Robert</t>
  </si>
  <si>
    <t>Hardy, Svetlana</t>
  </si>
  <si>
    <t>Woodward, Tim</t>
  </si>
  <si>
    <t>Shaffer, Nobuko</t>
  </si>
  <si>
    <t>Hale, Deon</t>
  </si>
  <si>
    <t>Gates, Anne</t>
  </si>
  <si>
    <t>Lara, Mark</t>
  </si>
  <si>
    <t>Vazquez, Kenneth</t>
  </si>
  <si>
    <t>Montgomery, Chris</t>
  </si>
  <si>
    <t>Lee, Charles</t>
  </si>
  <si>
    <t>Curtis, Patrick</t>
  </si>
  <si>
    <t>Gallegos, Rick</t>
  </si>
  <si>
    <t>Morse, Michael</t>
  </si>
  <si>
    <t>Gross, Davin</t>
  </si>
  <si>
    <t>Newton, Leigh</t>
  </si>
  <si>
    <t>Noble, Michael</t>
  </si>
  <si>
    <t>Jordan, Mark</t>
  </si>
  <si>
    <t>Rich, Brent</t>
  </si>
  <si>
    <t>Evans, Rolin</t>
  </si>
  <si>
    <t>Santos, Garret</t>
  </si>
  <si>
    <t>Wise, Ted</t>
  </si>
  <si>
    <t>Townsend, Jerry</t>
  </si>
  <si>
    <t>Estrada, Joan</t>
  </si>
  <si>
    <t>Oliver, Francisco</t>
  </si>
  <si>
    <t>Clarke, Dennis</t>
  </si>
  <si>
    <t>Wagner, Lynne</t>
  </si>
  <si>
    <t>Mathis, Shari</t>
  </si>
  <si>
    <t>Chen, Jaime</t>
  </si>
  <si>
    <t>Reese, Marc</t>
  </si>
  <si>
    <t>Lowe, Michelle</t>
  </si>
  <si>
    <t>Cummings, Jose</t>
  </si>
  <si>
    <t>Padilla, Christopher</t>
  </si>
  <si>
    <t>Tran, Chad</t>
  </si>
  <si>
    <t>Major Mfg Projects</t>
  </si>
  <si>
    <t>Boone, Eric</t>
  </si>
  <si>
    <t>Romero, Randy</t>
  </si>
  <si>
    <t>Randolph, Kristin</t>
  </si>
  <si>
    <t>Miranda, Elena</t>
  </si>
  <si>
    <t>Gilmore, Terry</t>
  </si>
  <si>
    <t>Douglas, Kenneth</t>
  </si>
  <si>
    <t>Campos, Richard</t>
  </si>
  <si>
    <t>Rios, Fredrick</t>
  </si>
  <si>
    <t>Manufacturing</t>
  </si>
  <si>
    <t>Castro, Christopher</t>
  </si>
  <si>
    <t>Pierce, Karen</t>
  </si>
  <si>
    <t>Small, Athanasios</t>
  </si>
  <si>
    <t>Logan, Karen</t>
  </si>
  <si>
    <t>Tate, Zachary</t>
  </si>
  <si>
    <t>Baxter, Teresa</t>
  </si>
  <si>
    <t>Mercado, David</t>
  </si>
  <si>
    <t>Patel, Donald</t>
  </si>
  <si>
    <t>Rodriguez, Scott</t>
  </si>
  <si>
    <t>Conley, Mark</t>
  </si>
  <si>
    <t>Vincent, Guy</t>
  </si>
  <si>
    <t>Dixon, Richard</t>
  </si>
  <si>
    <t>Schultz, Norman</t>
  </si>
  <si>
    <t>Cox, Stephanie</t>
  </si>
  <si>
    <t>Conner, Mark</t>
  </si>
  <si>
    <t>Rojas, Charles</t>
  </si>
  <si>
    <t>McCall, Keith</t>
  </si>
  <si>
    <t>Burns, Fiona</t>
  </si>
  <si>
    <t>Herman, Henrietta</t>
  </si>
  <si>
    <t>Meyers, David</t>
  </si>
  <si>
    <t>Walker, Mike</t>
  </si>
  <si>
    <t>Butler, Roy</t>
  </si>
  <si>
    <t>Carrillo, Robert</t>
  </si>
  <si>
    <t>Bridges, Jeff</t>
  </si>
  <si>
    <t>Berry, Jacklyn</t>
  </si>
  <si>
    <t>O'Neal, William</t>
  </si>
  <si>
    <t>Frazier, Chris</t>
  </si>
  <si>
    <t>Rice, Diane</t>
  </si>
  <si>
    <t>Sharp, Janine</t>
  </si>
  <si>
    <t>Boyer, John</t>
  </si>
  <si>
    <t>Allen, Thomas</t>
  </si>
  <si>
    <t>Cole, Elbert</t>
  </si>
  <si>
    <t>Boyd, Debra</t>
  </si>
  <si>
    <t>Larson, David</t>
  </si>
  <si>
    <t>Roth, Tony</t>
  </si>
  <si>
    <t>Stewart, Elizabeth</t>
  </si>
  <si>
    <t>Robinson, John</t>
  </si>
  <si>
    <t>Blackburn, Kathryn</t>
  </si>
  <si>
    <t>Gibbs, Debra</t>
  </si>
  <si>
    <t>Greene, Alexander</t>
  </si>
  <si>
    <t>Fuller, Brenda</t>
  </si>
  <si>
    <t>Callahan, Marilyn</t>
  </si>
  <si>
    <t>McConnell, Justin</t>
  </si>
  <si>
    <t>Smith, Koleen</t>
  </si>
  <si>
    <t>Herring, Joanna</t>
  </si>
  <si>
    <t>Fernandez, Marie</t>
  </si>
  <si>
    <t>Houston, Mark</t>
  </si>
  <si>
    <t>Francis, Todd</t>
  </si>
  <si>
    <t>Wright, Brad</t>
  </si>
  <si>
    <t>Sexton, John</t>
  </si>
  <si>
    <t>Dickerson, Lincoln</t>
  </si>
  <si>
    <t>Harris, Brian</t>
  </si>
  <si>
    <t>McGee, Carol</t>
  </si>
  <si>
    <t>Hobbs, Scott</t>
  </si>
  <si>
    <t>Merritt, Kevin</t>
  </si>
  <si>
    <t>Perez, Kim</t>
  </si>
  <si>
    <t>Eaton, Cris</t>
  </si>
  <si>
    <t>Brady, Traci</t>
  </si>
  <si>
    <t>Joseph, Christopher</t>
  </si>
  <si>
    <t>Golden, Christine</t>
  </si>
  <si>
    <t>Shelton, Donna</t>
  </si>
  <si>
    <t>Powell, Juli</t>
  </si>
  <si>
    <t>McBride, Grazyna</t>
  </si>
  <si>
    <t>Fields, Cathy</t>
  </si>
  <si>
    <t>Burgess, Cherie</t>
  </si>
  <si>
    <t>Melton, Scott</t>
  </si>
  <si>
    <t>Pittman, Bacardi</t>
  </si>
  <si>
    <t>Hurst, Thomas</t>
  </si>
  <si>
    <t>Colon, Donnie</t>
  </si>
  <si>
    <t>Williamson, Sumed</t>
  </si>
  <si>
    <t>English, David</t>
  </si>
  <si>
    <t>Combs, Rick</t>
  </si>
  <si>
    <t>Osborne, Bill</t>
  </si>
  <si>
    <t>Sanders, Troy</t>
  </si>
  <si>
    <t>Bradford, Raymond</t>
  </si>
  <si>
    <t>Sullivan, Robert</t>
  </si>
  <si>
    <t>Barber, Robbie</t>
  </si>
  <si>
    <t>Humphrey, Andrew</t>
  </si>
  <si>
    <t>Browning, Kathleen</t>
  </si>
  <si>
    <t>Whitaker, Jessica</t>
  </si>
  <si>
    <t>Bates, Verna</t>
  </si>
  <si>
    <t>Little, Steve</t>
  </si>
  <si>
    <t>Velasquez, Clint</t>
  </si>
  <si>
    <t>Ryan, Ryan</t>
  </si>
  <si>
    <t>House, Paul</t>
  </si>
  <si>
    <t>Petersen, Timothy</t>
  </si>
  <si>
    <t>Hampton, Catherine</t>
  </si>
  <si>
    <t>Miller, Jessica</t>
  </si>
  <si>
    <t>McKee, Michelle</t>
  </si>
  <si>
    <t>Barron, Michael</t>
  </si>
  <si>
    <t>Summers, Harold</t>
  </si>
  <si>
    <t>Atkins, Kevin</t>
  </si>
  <si>
    <t>Chambers, Richard</t>
  </si>
  <si>
    <t>Jacobs, Florianne</t>
  </si>
  <si>
    <t>Wilkinson, Gregory</t>
  </si>
  <si>
    <t>Pearson, Cassy</t>
  </si>
  <si>
    <t>Moran, Carol</t>
  </si>
  <si>
    <t>Huffman, Ignacio</t>
  </si>
  <si>
    <t>Marshall, Anita</t>
  </si>
  <si>
    <t>Clay, William</t>
  </si>
  <si>
    <t>Collins, Michael</t>
  </si>
  <si>
    <t>Elliott, Anthony</t>
  </si>
  <si>
    <t>Mitchell, Shannon</t>
  </si>
  <si>
    <t>Stafford, Rhonda</t>
  </si>
  <si>
    <t>Parker, Carl</t>
  </si>
  <si>
    <t>Kemp, Holly</t>
  </si>
  <si>
    <t>Richards, Richard</t>
  </si>
  <si>
    <t>Mendez, Max</t>
  </si>
  <si>
    <t>Brock, Ensley</t>
  </si>
  <si>
    <t>Sloan, Cindy</t>
  </si>
  <si>
    <t>Washington, Phillip</t>
  </si>
  <si>
    <t>Pena, Erik</t>
  </si>
  <si>
    <t>Finley, James</t>
  </si>
  <si>
    <t>Payne, Vicky</t>
  </si>
  <si>
    <t>McKinney, Chris</t>
  </si>
  <si>
    <t>Snow, Desiree</t>
  </si>
  <si>
    <t>Weaver, Eric</t>
  </si>
  <si>
    <t>Drake, Kyle</t>
  </si>
  <si>
    <t>Bradley, David</t>
  </si>
  <si>
    <t>Trujillo, Shawn</t>
  </si>
  <si>
    <t>Bell, David</t>
  </si>
  <si>
    <t>Lyons, Brian</t>
  </si>
  <si>
    <t>Ayers, Douglas</t>
  </si>
  <si>
    <t>Peters, Robert</t>
  </si>
  <si>
    <t>Benson, Troy</t>
  </si>
  <si>
    <t>McGuire, Rebecca</t>
  </si>
  <si>
    <t>Price, Diana</t>
  </si>
  <si>
    <t>Decker, Amy</t>
  </si>
  <si>
    <t>McLaughlin, Edward</t>
  </si>
  <si>
    <t>Diaz, David</t>
  </si>
  <si>
    <t>Davidson, Jaime</t>
  </si>
  <si>
    <t>Manning, John</t>
  </si>
  <si>
    <t>Harrison, Jonathan</t>
  </si>
  <si>
    <t>Moss, Chan</t>
  </si>
  <si>
    <t>Watson, Christian</t>
  </si>
  <si>
    <t>Coleman, Roque</t>
  </si>
  <si>
    <t>Patrick, Wendy</t>
  </si>
  <si>
    <t>Parrish, Debra</t>
  </si>
  <si>
    <t>Carson, Anthony</t>
  </si>
  <si>
    <t>Heath, Deborah</t>
  </si>
  <si>
    <t>Day, David</t>
  </si>
  <si>
    <t>Dominguez, Duane</t>
  </si>
  <si>
    <t>Flores, Angela</t>
  </si>
  <si>
    <t>Richard, Karen</t>
  </si>
  <si>
    <t>Nash, Mark</t>
  </si>
  <si>
    <t>Camacho, Stephanie</t>
  </si>
  <si>
    <t>Glover, Eugene</t>
  </si>
  <si>
    <t>Meyer, Charles</t>
  </si>
  <si>
    <t>Haynes, Ernest</t>
  </si>
  <si>
    <t>Rhodes, Brenda</t>
  </si>
  <si>
    <t>Hanson, Dennis</t>
  </si>
  <si>
    <t>Manufacturing Admin</t>
  </si>
  <si>
    <t>Wood, Larry</t>
  </si>
  <si>
    <t>Savage, John</t>
  </si>
  <si>
    <t>Carr, Susan</t>
  </si>
  <si>
    <t>Alexander, Charles</t>
  </si>
  <si>
    <t>Hernandez, Glenn</t>
  </si>
  <si>
    <t>Roberts, Jackie</t>
  </si>
  <si>
    <t>Trevino, Gary</t>
  </si>
  <si>
    <t>Knox, Lori</t>
  </si>
  <si>
    <t>Bishop, Juan</t>
  </si>
  <si>
    <t>Brooks, Richard</t>
  </si>
  <si>
    <t>Howard, Lisa</t>
  </si>
  <si>
    <t>Marquez, Thomas</t>
  </si>
  <si>
    <t>Reyes, Mary</t>
  </si>
  <si>
    <t>Reynolds, Barbara</t>
  </si>
  <si>
    <t>Lambert, Jody</t>
  </si>
  <si>
    <t>Leach, Jingwen</t>
  </si>
  <si>
    <t>Holmes, Tito</t>
  </si>
  <si>
    <t>Gill, Douglas</t>
  </si>
  <si>
    <t>Koch, Danielle</t>
  </si>
  <si>
    <t>Stephens, Bonnie</t>
  </si>
  <si>
    <t>Patton, Corey</t>
  </si>
  <si>
    <t>Chavez, Thomas</t>
  </si>
  <si>
    <t>Hull, Jeanne</t>
  </si>
  <si>
    <t>Hogan, Daniel</t>
  </si>
  <si>
    <t>Prince, Robert</t>
  </si>
  <si>
    <t>Randall, Yvonne</t>
  </si>
  <si>
    <t>Reed, Larry</t>
  </si>
  <si>
    <t>Love, Danny</t>
  </si>
  <si>
    <t>Campbell, Michael</t>
  </si>
  <si>
    <t>Valdez, Ann</t>
  </si>
  <si>
    <t>Hamilton, Theo</t>
  </si>
  <si>
    <t>Buckel, Patricia</t>
  </si>
  <si>
    <t>Fischer, David</t>
  </si>
  <si>
    <t>Spears, Melanie</t>
  </si>
  <si>
    <t>McLean, Richard</t>
  </si>
  <si>
    <t>Everett, Dan</t>
  </si>
  <si>
    <t>Robles, Charles</t>
  </si>
  <si>
    <t>Ingram, Matt</t>
  </si>
  <si>
    <t>Ross, Janice</t>
  </si>
  <si>
    <t>Lowery, Charles</t>
  </si>
  <si>
    <t>Gonzales, David</t>
  </si>
  <si>
    <t>Blevins, Carey</t>
  </si>
  <si>
    <t>Jones, John</t>
  </si>
  <si>
    <t>Bush, Rena</t>
  </si>
  <si>
    <t>Simon, Sheila</t>
  </si>
  <si>
    <t>Johnston, Daniel</t>
  </si>
  <si>
    <t>Tucker, James</t>
  </si>
  <si>
    <t>Johns, Chad</t>
  </si>
  <si>
    <t>Griffin, Debbi</t>
  </si>
  <si>
    <t>Waters, Alfred</t>
  </si>
  <si>
    <t>Caldwell, Pete</t>
  </si>
  <si>
    <t>Bryant, Douglas</t>
  </si>
  <si>
    <t>Weeks, Troy</t>
  </si>
  <si>
    <t>Barr, Jennifer</t>
  </si>
  <si>
    <t>Jensen, Kristina</t>
  </si>
  <si>
    <t>Moore, Robert</t>
  </si>
  <si>
    <t>Sellers, William</t>
  </si>
  <si>
    <t>Maynard, Susan</t>
  </si>
  <si>
    <t>Norman, Rita</t>
  </si>
  <si>
    <t>Leon, Emily</t>
  </si>
  <si>
    <t>Vaughn, Harlon</t>
  </si>
  <si>
    <t>Arnold, Cole</t>
  </si>
  <si>
    <t>Kelly, Icelita</t>
  </si>
  <si>
    <t>Bowers, Tammy</t>
  </si>
  <si>
    <t>McCullough, Scott</t>
  </si>
  <si>
    <t>Owen, Robert</t>
  </si>
  <si>
    <t>Livingston, Lynette</t>
  </si>
  <si>
    <t>Lucas, John</t>
  </si>
  <si>
    <t>Byrd, Asa</t>
  </si>
  <si>
    <t>Short, Timothy</t>
  </si>
  <si>
    <t>McCarthy, Ryan</t>
  </si>
  <si>
    <t>Ball, Kirk</t>
  </si>
  <si>
    <t>Burke, Michael</t>
  </si>
  <si>
    <t>Pope, Duane</t>
  </si>
  <si>
    <t>Christensen, Jill</t>
  </si>
  <si>
    <t>Franklin, Alicia</t>
  </si>
  <si>
    <t>Moody, Matthew</t>
  </si>
  <si>
    <t>Bryan, Thomas</t>
  </si>
  <si>
    <t>Knight, Denise</t>
  </si>
  <si>
    <t>Stephenson, Matt</t>
  </si>
  <si>
    <t>Medina, Warren</t>
  </si>
  <si>
    <t>Wall, John</t>
  </si>
  <si>
    <t>Ellis, Brenda</t>
  </si>
  <si>
    <t>Ballard, Martin</t>
  </si>
  <si>
    <t>Reeves, Greg</t>
  </si>
  <si>
    <t>Sutton, Matthew</t>
  </si>
  <si>
    <t>Hancock, Allen</t>
  </si>
  <si>
    <t>Mathews, Marcia</t>
  </si>
  <si>
    <t>Saunders, Corey</t>
  </si>
  <si>
    <t>Banks, Ryan</t>
  </si>
  <si>
    <t>Fowler, John</t>
  </si>
  <si>
    <t>Greer, Brian</t>
  </si>
  <si>
    <t>Garrison, Chris</t>
  </si>
  <si>
    <t>Pace, Joseph</t>
  </si>
  <si>
    <t>Skinner, Jason</t>
  </si>
  <si>
    <t>Dudley, James</t>
  </si>
  <si>
    <t>Floyd, Eric</t>
  </si>
  <si>
    <t>Russell, Mark</t>
  </si>
  <si>
    <t>Chandler, Diane</t>
  </si>
  <si>
    <t>Mosley, Michael</t>
  </si>
  <si>
    <t>Robbins, Suzanne</t>
  </si>
  <si>
    <t>Walsh, Matthew</t>
  </si>
  <si>
    <t>Morris, Richelle</t>
  </si>
  <si>
    <t>Hess, Brian</t>
  </si>
  <si>
    <t>McClain, Steven</t>
  </si>
  <si>
    <t>Bennett, Chris</t>
  </si>
  <si>
    <t>Hodges, Lisa</t>
  </si>
  <si>
    <t>Bauer, Chris</t>
  </si>
  <si>
    <t>Best, Lara</t>
  </si>
  <si>
    <t>Guerrero, Laura</t>
  </si>
  <si>
    <t>Murray, Rebecca</t>
  </si>
  <si>
    <t>Anthony, Robert</t>
  </si>
  <si>
    <t>Sawyer, Catherine</t>
  </si>
  <si>
    <t>Alvarado, Sonia</t>
  </si>
  <si>
    <t>Olson, Melanie</t>
  </si>
  <si>
    <t>Peterson, Shaun</t>
  </si>
  <si>
    <t>Orr, Jennifer</t>
  </si>
  <si>
    <t>Cline, Rebecca</t>
  </si>
  <si>
    <t>Hines, Herb</t>
  </si>
  <si>
    <t>Underwood, Todd</t>
  </si>
  <si>
    <t>Terry, Karin</t>
  </si>
  <si>
    <t>Yates, Doug</t>
  </si>
  <si>
    <t>Luna, Rodney</t>
  </si>
  <si>
    <t>Wong, Dennis</t>
  </si>
  <si>
    <t>Mack, Barry</t>
  </si>
  <si>
    <t>Guerra, Karen</t>
  </si>
  <si>
    <t>Barton, Barry</t>
  </si>
  <si>
    <t>Professional Training Group</t>
  </si>
  <si>
    <t>Gentry, John</t>
  </si>
  <si>
    <t>Williams, Scott</t>
  </si>
  <si>
    <t>Lamb, John</t>
  </si>
  <si>
    <t>Parsons, Phillip</t>
  </si>
  <si>
    <t>Contreras, Dean</t>
  </si>
  <si>
    <t>Dodson, David</t>
  </si>
  <si>
    <t>Rodriquez, Denise</t>
  </si>
  <si>
    <t>Webb, Jim</t>
  </si>
  <si>
    <t>Cross, Marc</t>
  </si>
  <si>
    <t>Watts, Curtis</t>
  </si>
  <si>
    <t>Bartlett, Julia</t>
  </si>
  <si>
    <t>Garza, Anthony</t>
  </si>
  <si>
    <t>Maldonado, Robert</t>
  </si>
  <si>
    <t>Estes, Mary</t>
  </si>
  <si>
    <t>Hartman, Michael</t>
  </si>
  <si>
    <t>Gutierrez, Regina</t>
  </si>
  <si>
    <t>Account Management</t>
  </si>
  <si>
    <t>West, Jeffrey</t>
  </si>
  <si>
    <t>Farmer, Suzanne</t>
  </si>
  <si>
    <t>Grant, Leonard</t>
  </si>
  <si>
    <t>Hayes, Edward</t>
  </si>
  <si>
    <t>Horn, George</t>
  </si>
  <si>
    <t>Frost, Adam</t>
  </si>
  <si>
    <t>Fitzgerald, George</t>
  </si>
  <si>
    <t>Carter, Allan</t>
  </si>
  <si>
    <t>Kirby, Michael</t>
  </si>
  <si>
    <t>Henson, Debra</t>
  </si>
  <si>
    <t>Higgins, Angela</t>
  </si>
  <si>
    <t>Cobb, Nicole</t>
  </si>
  <si>
    <t>Barker, Heidi</t>
  </si>
  <si>
    <t>Atkinson, Danielle</t>
  </si>
  <si>
    <t>Watkins, Gary</t>
  </si>
  <si>
    <t>Gilbert, Shannon</t>
  </si>
  <si>
    <t>Christian, Melissa</t>
  </si>
  <si>
    <t>Scott, Todd</t>
  </si>
  <si>
    <t>Burnett, Kevin</t>
  </si>
  <si>
    <t>Ayala, Polly</t>
  </si>
  <si>
    <t>Rivers, Douglas</t>
  </si>
  <si>
    <t>Neal, Sally</t>
  </si>
  <si>
    <t>Freeman, Dennis</t>
  </si>
  <si>
    <t>French, Robert</t>
  </si>
  <si>
    <t>Edwards, Phillip</t>
  </si>
  <si>
    <t>Lynch, Scott</t>
  </si>
  <si>
    <t>Shaw, Pat</t>
  </si>
  <si>
    <t>Jefferson, Elaine</t>
  </si>
  <si>
    <t>Booth, Raquel</t>
  </si>
  <si>
    <t>Soto, Christopher</t>
  </si>
  <si>
    <t>Serrano, Al</t>
  </si>
  <si>
    <t>Vasquez, Michael</t>
  </si>
  <si>
    <t>Shepherd, Annie</t>
  </si>
  <si>
    <t>Roman, Teri</t>
  </si>
  <si>
    <t>Cain, Lon</t>
  </si>
  <si>
    <t>Bean, Deborah</t>
  </si>
  <si>
    <t>Jackson, Eric</t>
  </si>
  <si>
    <t>Lindsey, Deborah</t>
  </si>
  <si>
    <t>Lawson, Erin</t>
  </si>
  <si>
    <t>Harper, Cynthia</t>
  </si>
  <si>
    <t>Preston, Chris</t>
  </si>
  <si>
    <t>Schmidt, Michael</t>
  </si>
  <si>
    <t>Ward, Williams</t>
  </si>
  <si>
    <t>William, William</t>
  </si>
  <si>
    <t>Gordon, Diane</t>
  </si>
  <si>
    <t>Ramsey, Nathaniel</t>
  </si>
  <si>
    <t>Morrow, Richard</t>
  </si>
  <si>
    <t>Andrews, Diane</t>
  </si>
  <si>
    <t>Anderson, Teason</t>
  </si>
  <si>
    <t>Howell, Douglas</t>
  </si>
  <si>
    <t>Vargas, Bryant</t>
  </si>
  <si>
    <t>Long, Gary</t>
  </si>
  <si>
    <t>Wiley, Gustavo</t>
  </si>
  <si>
    <t>Cannon, Jenny</t>
  </si>
  <si>
    <t>Walters, Ann</t>
  </si>
  <si>
    <t>Espinoza, Derrell</t>
  </si>
  <si>
    <t>Frank, William</t>
  </si>
  <si>
    <t>Austin, William</t>
  </si>
  <si>
    <t>Fox, Ellen</t>
  </si>
  <si>
    <t>Castillo, Sheri</t>
  </si>
  <si>
    <t>Cameron, John</t>
  </si>
  <si>
    <t>Wilson, Jessica</t>
  </si>
  <si>
    <t>Morton, Brian</t>
  </si>
  <si>
    <t>Delgado, Dale</t>
  </si>
  <si>
    <t>Walls, Brian</t>
  </si>
  <si>
    <t>Mann, Lowell</t>
  </si>
  <si>
    <t>Herrera, Shawn</t>
  </si>
  <si>
    <t>Hunter, Lisa</t>
  </si>
  <si>
    <t>Chapman, Jessica</t>
  </si>
  <si>
    <t>Bowman, Michael</t>
  </si>
  <si>
    <t>Moses, Mark</t>
  </si>
  <si>
    <t>Shannon, Kevin</t>
  </si>
  <si>
    <t>Stanley, Eric</t>
  </si>
  <si>
    <t>Ashley, Michael</t>
  </si>
  <si>
    <t>Holloway, Chris</t>
  </si>
  <si>
    <t>Jennings, Gary</t>
  </si>
  <si>
    <t>Reid, Elizabeth</t>
  </si>
  <si>
    <t>Jenkins, Scott</t>
  </si>
  <si>
    <t>Glass, John</t>
  </si>
  <si>
    <t>Woodard, Charles</t>
  </si>
  <si>
    <t>Ford, Matt</t>
  </si>
  <si>
    <t>Solis, Daniel</t>
  </si>
  <si>
    <t>Villarreal, Stephen</t>
  </si>
  <si>
    <t>Doyle, Leslie</t>
  </si>
  <si>
    <t>Curry, Hunyen</t>
  </si>
  <si>
    <t>Wells, Carlos</t>
  </si>
  <si>
    <t>Cabe, Max</t>
  </si>
  <si>
    <t>King, Taslim</t>
  </si>
  <si>
    <t>Quality Assurance</t>
  </si>
  <si>
    <t>Adkins, Michael</t>
  </si>
  <si>
    <t>Fisher, Maria</t>
  </si>
  <si>
    <t>Foster, Blane</t>
  </si>
  <si>
    <t>Rogers, Colleen</t>
  </si>
  <si>
    <t>Wilcox, Robert</t>
  </si>
  <si>
    <t>Abbott, James</t>
  </si>
  <si>
    <t>Kirk, Chris</t>
  </si>
  <si>
    <t>Black, Cliff</t>
  </si>
  <si>
    <t>Johnson, Mary Jo</t>
  </si>
  <si>
    <t>Moreno, Chris</t>
  </si>
  <si>
    <t>Alvarez, Steven</t>
  </si>
  <si>
    <t>Strong, Lisa</t>
  </si>
  <si>
    <t>Charles, Jeffrey</t>
  </si>
  <si>
    <t>Mason, Suzanne</t>
  </si>
  <si>
    <t>Acosta, Robert</t>
  </si>
  <si>
    <t>Pugh, Lawrence</t>
  </si>
  <si>
    <t>McDaniel, Tamara</t>
  </si>
  <si>
    <t>Hoffman, Brian D</t>
  </si>
  <si>
    <t>Carpenter, Ronald</t>
  </si>
  <si>
    <t>Stevens, Andrew</t>
  </si>
  <si>
    <t>Harrell, Cristin</t>
  </si>
  <si>
    <t>Dyer, Carrie</t>
  </si>
  <si>
    <t>Blankenship, Roger</t>
  </si>
  <si>
    <t>Barnes, Grant</t>
  </si>
  <si>
    <t>Turner, Ray</t>
  </si>
  <si>
    <t>Solomon, Michael</t>
  </si>
  <si>
    <t>Clark, William</t>
  </si>
  <si>
    <t>Tyler, Javier</t>
  </si>
  <si>
    <t>Owens, Dwight</t>
  </si>
  <si>
    <t>Schroeder, Bennet</t>
  </si>
  <si>
    <t>Henry, Craig</t>
  </si>
  <si>
    <t>Guzman, Don</t>
  </si>
  <si>
    <t>Marks, LaReina</t>
  </si>
  <si>
    <t>Aguilar, Kevin</t>
  </si>
  <si>
    <t>Gaines, Sheela</t>
  </si>
  <si>
    <t>Rush, Lateef</t>
  </si>
  <si>
    <t>Munoz, Michael</t>
  </si>
  <si>
    <t>Horton, Cleatis</t>
  </si>
  <si>
    <t>Lane, Brandyn</t>
  </si>
  <si>
    <t>Duncan, George</t>
  </si>
  <si>
    <t>Bruce, Kevin</t>
  </si>
  <si>
    <t>Ruiz, Randall</t>
  </si>
  <si>
    <t>Warner, Stephen</t>
  </si>
  <si>
    <t>Glenn, Christopher</t>
  </si>
  <si>
    <t>Vega, Alexandra</t>
  </si>
  <si>
    <t>Murphy, Jeff</t>
  </si>
  <si>
    <t>Middleton, Jen</t>
  </si>
  <si>
    <t>Walter, Michael</t>
  </si>
  <si>
    <t>Ferguson, John</t>
  </si>
  <si>
    <t>Dennis, Paul</t>
  </si>
  <si>
    <t>Collier, Dean</t>
  </si>
  <si>
    <t>Santiago, Michael</t>
  </si>
  <si>
    <t>Paul, Michael</t>
  </si>
  <si>
    <t>Branch, Brady</t>
  </si>
  <si>
    <t>Hughes, Kevin</t>
  </si>
  <si>
    <t>Harrington, Aron</t>
  </si>
  <si>
    <t>Hatfield, Carl</t>
  </si>
  <si>
    <t>Torres, Bruce</t>
  </si>
  <si>
    <t>McCormick, Hsi</t>
  </si>
  <si>
    <t>Miles, Kenneth</t>
  </si>
  <si>
    <t>Massey, Mark</t>
  </si>
  <si>
    <t>Cooper, Lisa</t>
  </si>
  <si>
    <t>Monroe, Justin</t>
  </si>
  <si>
    <t>O'Brien, Madelyn</t>
  </si>
  <si>
    <t>Woods, Marcus</t>
  </si>
  <si>
    <t>Hoover, Evangeline</t>
  </si>
  <si>
    <t>Dean, Gayla</t>
  </si>
  <si>
    <t>Holt, Robert</t>
  </si>
  <si>
    <t>Hodge, Craig</t>
  </si>
  <si>
    <t>Avila, Jody</t>
  </si>
  <si>
    <t>Velez, Letitia</t>
  </si>
  <si>
    <t>Baldwin, Ray</t>
  </si>
  <si>
    <t>George, Jessica</t>
  </si>
  <si>
    <t>Quality Control</t>
  </si>
  <si>
    <t>Rodgers, Daniel</t>
  </si>
  <si>
    <t>Giles, Kathleen</t>
  </si>
  <si>
    <t>Kelley, Nancy</t>
  </si>
  <si>
    <t>Armstrong, David</t>
  </si>
  <si>
    <t>Barrett, John</t>
  </si>
  <si>
    <t>Quinn, Cinnamon</t>
  </si>
  <si>
    <t>Keller, Jason</t>
  </si>
  <si>
    <t>Sparks, Terri</t>
  </si>
  <si>
    <t>Lang, Dana</t>
  </si>
  <si>
    <t>Singleton, David</t>
  </si>
  <si>
    <t>Hensley, William</t>
  </si>
  <si>
    <t>Blackwell, Brandon</t>
  </si>
  <si>
    <t>Erickson, Ricky</t>
  </si>
  <si>
    <t>Leonard, Paul</t>
  </si>
  <si>
    <t>McIntosh, Jeremy</t>
  </si>
  <si>
    <t>Ramirez, Keith</t>
  </si>
  <si>
    <t>Kramer, Faye</t>
  </si>
  <si>
    <t>Palmer, Terry</t>
  </si>
  <si>
    <t>Daniels, Janet</t>
  </si>
  <si>
    <t>Graves, Michael</t>
  </si>
  <si>
    <t>Hicks, Monica</t>
  </si>
  <si>
    <t>Newman, Aria</t>
  </si>
  <si>
    <t>Zimmerman, Julian</t>
  </si>
  <si>
    <t>Roy, Margarita</t>
  </si>
  <si>
    <t>Welch, Michael</t>
  </si>
  <si>
    <t>Pennington, Gary</t>
  </si>
  <si>
    <t>Hunt, Norman</t>
  </si>
  <si>
    <t>Casey, Ronald</t>
  </si>
  <si>
    <t>Grimes, Jeffrey</t>
  </si>
  <si>
    <t>Sandoval, James</t>
  </si>
  <si>
    <t>Beasley, Timothy</t>
  </si>
  <si>
    <t>Morrison, Julie</t>
  </si>
  <si>
    <t>Schwartz, Joseph</t>
  </si>
  <si>
    <t>Hansen, Andrew</t>
  </si>
  <si>
    <t>Morales, Linda</t>
  </si>
  <si>
    <t>Ortega, Jeffrey</t>
  </si>
  <si>
    <t>Mills, Melissa</t>
  </si>
  <si>
    <t>Stevenson, Michael</t>
  </si>
  <si>
    <t>Ellison, Melyssa</t>
  </si>
  <si>
    <t>Sheppard, Curtis</t>
  </si>
  <si>
    <t>Keith, Thomas</t>
  </si>
  <si>
    <t>Garrett, Chris</t>
  </si>
  <si>
    <t>Cook, Mark</t>
  </si>
  <si>
    <t>Bowen, Kes</t>
  </si>
  <si>
    <t>Davis, Tonya</t>
  </si>
  <si>
    <t>Hubbard, Sandra</t>
  </si>
  <si>
    <t>Blake, Thomas</t>
  </si>
  <si>
    <t>Buchanan, Dennis</t>
  </si>
  <si>
    <t>Brown, Donald</t>
  </si>
  <si>
    <t>Harvey, Michael</t>
  </si>
  <si>
    <t>Ware, David</t>
  </si>
  <si>
    <t>Parks, Christopher</t>
  </si>
  <si>
    <t>Kennedy, Kimberly</t>
  </si>
  <si>
    <t>Salazar, Ruben</t>
  </si>
  <si>
    <t>Davenport, Troy</t>
  </si>
  <si>
    <t>Cochran, Andrea</t>
  </si>
  <si>
    <t>Wilkerson, Claudia</t>
  </si>
  <si>
    <t>Snyder, Duane</t>
  </si>
  <si>
    <t>Myers, Marc</t>
  </si>
  <si>
    <t>Beard, Sandi</t>
  </si>
  <si>
    <t>Willis, Ralph</t>
  </si>
  <si>
    <t>Crawford, Ronald</t>
  </si>
  <si>
    <t>Mueller, Philip</t>
  </si>
  <si>
    <t>Rivera, Timothy</t>
  </si>
  <si>
    <t>Gibson, Janet</t>
  </si>
  <si>
    <t>Graham, David</t>
  </si>
  <si>
    <t>Lopez, Stephen</t>
  </si>
  <si>
    <t>Ortiz, Cynthia</t>
  </si>
  <si>
    <t>Hall, Jenny</t>
  </si>
  <si>
    <t>Cruz, Janene</t>
  </si>
  <si>
    <t>Jimenez, Dominic</t>
  </si>
  <si>
    <t>Sanchez, Greg</t>
  </si>
  <si>
    <t>Thomas, Shannon</t>
  </si>
  <si>
    <t>Larsen, Lara</t>
  </si>
  <si>
    <t>Goodwin, April</t>
  </si>
  <si>
    <t>Gray, Mark</t>
  </si>
  <si>
    <t>Sims, Don</t>
  </si>
  <si>
    <t>Marsh, Cynthia</t>
  </si>
  <si>
    <t>Martin, Terry</t>
  </si>
  <si>
    <t>Craig, Alan</t>
  </si>
  <si>
    <t>Hopkins, Lisa</t>
  </si>
  <si>
    <t>Rose, Mark</t>
  </si>
  <si>
    <t>Salinas, Jon</t>
  </si>
  <si>
    <t>Gonzalez, David</t>
  </si>
  <si>
    <t>Garcia, Karen</t>
  </si>
  <si>
    <t>Klein, Robert</t>
  </si>
  <si>
    <t>Sweeney, Barbara</t>
  </si>
  <si>
    <t>Hart, Richard</t>
  </si>
  <si>
    <t>McClure, Gary</t>
  </si>
  <si>
    <t>Lewis, Frederick</t>
  </si>
  <si>
    <t>Henderson, Anthony</t>
  </si>
  <si>
    <t>Lester, Sherri</t>
  </si>
  <si>
    <t>Webster, David</t>
  </si>
  <si>
    <t>Bailey, Victor</t>
  </si>
  <si>
    <t>Research Center</t>
  </si>
  <si>
    <t>Montoya, Lisa</t>
  </si>
  <si>
    <t>Dalton, Carol</t>
  </si>
  <si>
    <t>Patterson, Robert</t>
  </si>
  <si>
    <t>Leblanc, Jenny</t>
  </si>
  <si>
    <t>Olsen, Ewan</t>
  </si>
  <si>
    <t>Research/Development</t>
  </si>
  <si>
    <t>Green, Kim</t>
  </si>
  <si>
    <t>Bradshaw, Sheryl</t>
  </si>
  <si>
    <t>Riley, David</t>
  </si>
  <si>
    <t>Flynn, Melissa</t>
  </si>
  <si>
    <t>Nested IFs</t>
  </si>
  <si>
    <t>COUNTIF(S) and SUMIF(S)</t>
  </si>
  <si>
    <t>Sales Team</t>
  </si>
  <si>
    <t>Company</t>
  </si>
  <si>
    <t>Job Title</t>
  </si>
  <si>
    <t>CRITERIA</t>
  </si>
  <si>
    <t>SUMIF(S)</t>
  </si>
  <si>
    <t>Angelina Webb</t>
  </si>
  <si>
    <t>Sales Rep</t>
  </si>
  <si>
    <t>Total Sales for MicroWorld</t>
  </si>
  <si>
    <t>Alison Bryant</t>
  </si>
  <si>
    <t>Sales Manager</t>
  </si>
  <si>
    <t>Total Sales for all Sales Reps at MicroWorld</t>
  </si>
  <si>
    <t>Jenna Norman</t>
  </si>
  <si>
    <t>&gt;7000</t>
  </si>
  <si>
    <t>Total Sales for all Sales Reps at MicroWorld with more than 7000 in Sales</t>
  </si>
  <si>
    <t>Abel Hoffman</t>
  </si>
  <si>
    <t>Ervin Ray</t>
  </si>
  <si>
    <t>Leonard Colon</t>
  </si>
  <si>
    <t>Christine Townsend</t>
  </si>
  <si>
    <t>Ira Drake</t>
  </si>
  <si>
    <t>COUNTIF(S)</t>
  </si>
  <si>
    <t>Bruce Swanson</t>
  </si>
  <si>
    <t>Total Number of Employees at Computech</t>
  </si>
  <si>
    <t>Stacey Ball</t>
  </si>
  <si>
    <t>Total Number of Employees at Computech with the job title Sales Manager</t>
  </si>
  <si>
    <t>Ron Moore</t>
  </si>
  <si>
    <t>&lt;9000</t>
  </si>
  <si>
    <t>Total Number of Employees at Computech with the job title Sales Manager and less than 8000 in Sales</t>
  </si>
  <si>
    <t>Mathew Lamb</t>
  </si>
  <si>
    <t>AVERAGEIF(S)</t>
  </si>
  <si>
    <t>IFNA</t>
  </si>
  <si>
    <t>IFERROR</t>
  </si>
  <si>
    <t>Lookup Up Information using VLOOKUP (Exact Match)</t>
  </si>
  <si>
    <t>Part No.</t>
  </si>
  <si>
    <t>Unit price</t>
  </si>
  <si>
    <t xml:space="preserve">12345 doens´t exist, so use IFNA </t>
  </si>
  <si>
    <t>Part Catalogue</t>
  </si>
  <si>
    <t>Part Number</t>
  </si>
  <si>
    <t>Drywall Screws : Collated Drywall Screws : Collated Drywall Black Fine Thread Screws 3.5 x 32mm Pk of 1000</t>
  </si>
  <si>
    <t>Coach Bolts &amp; Coach Screws : A2 Stainless Steel : Threaded Coach Bolts A2 Stainless Steel M10 x 110mm Pack of 10</t>
  </si>
  <si>
    <t>Extractor Fans : Bathroom : Manrose Axial 20W Pullcord Bathroom Fan</t>
  </si>
  <si>
    <t>Door Handles : Lever On Backplate Modern : Urfic Latch Door Handle Victoria Polished Brass</t>
  </si>
  <si>
    <t>Euro Cylinder Locks : 6 Pin Euro Cylinders : Yale Euro Cylinder BS 30x30 SN</t>
  </si>
  <si>
    <t>Hinges : Tee Hinges : Heavy Duty Scotch Tee Hinge 457mm Pack of 2</t>
  </si>
  <si>
    <t>Cable Management : Flexible Conduit : Flexible Conduit &amp; Gland Kit 10m x 25mm</t>
  </si>
  <si>
    <t>Door Handles : Lever On Backplate Modern : Toulouse Lever Back Plate Lever WC Polished Chrome</t>
  </si>
  <si>
    <t>Masonry Screws : Multi Monti : Multi-Monti T-Star Countersunk 6 x 100mm Pack of 50</t>
  </si>
  <si>
    <t>Radiator Valves : Thermostatic Radiator Valves (TRVs) : Pegler Terrier II White &amp; Chrome TRV 15mm Angled</t>
  </si>
  <si>
    <t>Chemical Fixings : Threaded Rod : A4 Stainless Steel Threaded Rods M6 x 1000mm Pack of 5</t>
  </si>
  <si>
    <t>Weatherproof Range : IP66 Switches &amp; Sockets : Masterplug Nexus 1G 13A Unswitched Socket</t>
  </si>
  <si>
    <t>Door Handles : Lever On Backplate Modern : Serozzetta Cuatro Lever on Backplate Latch Polished Chrome</t>
  </si>
  <si>
    <t>Door Handles : Lever On Backplate Modern : Toulouse Lever Lock Polished Chrome &amp; Satin Nickel</t>
  </si>
  <si>
    <t>Masonry Screws : Multi Monti : Multi-Monti Flanged Hex Head 7.5 x 60mm Pack of 50</t>
  </si>
  <si>
    <t>Door Handles : Lever On Backplate Modern : Serozzetta Uno Lever on Backplate Lock Polished Chrome</t>
  </si>
  <si>
    <t>Bolts : BZP High Tensile Bolts : BZP HT Hex Bolts M16X110 Pack Of 25</t>
  </si>
  <si>
    <t>Set Screws : BZP Set Screws : BZP Setscrews M16X 60 Pack Of 25</t>
  </si>
  <si>
    <t>Power Saw Blades : Various Material Saw Blades : Disston Remgrit Recip. Saw Blades 200mm PK5</t>
  </si>
  <si>
    <t>Draught &amp; Rain Excluders : Thresholds : Compression Draught Excluder Gold Anodised 914mm</t>
  </si>
  <si>
    <t>Door Handles : Lever On Backplate Modern : Serozzetta Dos Lever on Backplate Lock Polished Chrome</t>
  </si>
  <si>
    <t>Door Handles : Lever On Backplate Modern : Serozzetta Cuatro Lever on Backplate Latch Satin Chrome</t>
  </si>
  <si>
    <t>Roofing Screws : Roofing To Steel Screws : Self Drilling Screws with Washer 5.5 x 55mm Pack of 100</t>
  </si>
  <si>
    <t>Set Screws : BZP Set Screws : BZP Setscrews M20X50 Pack Of 25</t>
  </si>
  <si>
    <t>Switches &amp; Sockets : Crabtree Polished Brass LP : Crabtree 13A Sw FCU Polished Brass Flat Plate</t>
  </si>
  <si>
    <t>Coach Bolts &amp; Coach Screws : Net Coat Green : Exterior Coach Screws Green Corrosion Resistant M10 x 130mm Pack of 10</t>
  </si>
  <si>
    <t>End Feed Fittings : Yorkshire Endex End Feed : Yorkshire Endex Stop End N61 15mm Pack of 10</t>
  </si>
  <si>
    <t>Door Handles : Lever On Backplate Traditional : Urfic Latch Door Handle Ashworth Polished Brass</t>
  </si>
  <si>
    <t>Door Furniture : Pull Handles : Office D Pull Handle Satin Stainless Steel 225mm Pack of 2</t>
  </si>
  <si>
    <t>Nuts : BZP Nuts : Hex Nuts A4 Stainless Steel M10 Pack of 100</t>
  </si>
  <si>
    <t>Plastic Push Fit Fittings : JG Speedfit Fittings : JG Speedfit Reducing Coupler 22mm x 15mm Pack of 5</t>
  </si>
  <si>
    <t>Radiator Valves : Thermostatic Radiator Valves (TRVs) : Danfoss RAS-C² White &amp; Chrome TRV &amp; Lockshield 15mm Angled</t>
  </si>
  <si>
    <t>Door Handles : Lever On Backplate Modern : Bordeaux Lever Latch Brushed Nickel</t>
  </si>
  <si>
    <t>Compression Fittings : Yorkshire Kuterlite Compression : Yorkshire Kuterlite Stop End 651 22mm Pack of 5</t>
  </si>
  <si>
    <t>Set Screws : BZP Set Screws : BZP Setscrews M12X50 Pack Of 100</t>
  </si>
  <si>
    <t>Door handles : Lever On Backplate Modern : Serozzetta Cuatro Lever on Backplate Lock Satin Chrome</t>
  </si>
  <si>
    <t>Radiator Valves : Thermostatic Radiator Valves (TRVs) : Danfoss RAS-C² White &amp; Chrome TRV &amp; Lockshield 8/10mm Angled</t>
  </si>
  <si>
    <t>Door Handles : Door Packs Modern : Urfic Door Pack Nevada Polished Nickel</t>
  </si>
  <si>
    <t>Door Furniture : Pull Handles : Office D Pull Handle Polished Stainless Steel 225mm Pack of 2</t>
  </si>
  <si>
    <t>Coach Bolts &amp; Coach Screws : BZP (Bright Zinc Plated) : General Purpose BZP Threaded Coach Bolts M10 x 180mm Pack of 50</t>
  </si>
  <si>
    <t>Door Handles : Lever On Backplate Modern : Bordeaux Lever Lock Polished Chrome</t>
  </si>
  <si>
    <t>Door Handles : Mortice Sets Traditional : Jedo Fluted Door Knob Polished Chrome 56mm</t>
  </si>
  <si>
    <t>Solder Ring Fittings : Yorkshire Solder Ring : Yorkshire Solder Ring Tank Coupler YP5 22mm x ¾"</t>
  </si>
  <si>
    <t>Door Handles : Lever On Backplate Modern : Serozzetta Cuatro Lever on Backplate Lock Polished Chrome</t>
  </si>
  <si>
    <t>Euro Cylinder Locks : 6 Pin Euro Cylinders : Yale Euro Cylinder BS 30x30 PB</t>
  </si>
  <si>
    <t>Door Handles : Lever On Backplate Modern : Serozzetta Dos Lever on Backplate Lock Satin Chrome</t>
  </si>
  <si>
    <t>TV &amp; Satellite : HDMI : HDMI Cable Flat 1.5F</t>
  </si>
  <si>
    <t>Door Handles : Lever On Backplate Modern : Serozzetta Uno Lever on Backplate Lock Satin Chrome</t>
  </si>
  <si>
    <t>Junction &amp; Mounting Boxes : Mounting Boxes : Fast Fix Box Double Pack of 10</t>
  </si>
  <si>
    <t>Drywall Screws : Collated Drywall Screws : Collated Drywall BZP Fine Thread Screws 3.5 x 32mm Pk of 1000</t>
  </si>
  <si>
    <t>Compression Fittings : Yorkshire Kuterlite Compression : Yorkshire Kuterlite Straight Coupling 610 22mm Pack of 5</t>
  </si>
  <si>
    <t>Roofing Screws : Roofing To Steel Screws : Self Drilling Screws with Washer 5.5 x 38mm Pack of 100</t>
  </si>
  <si>
    <t>Specialist Screws : Electrical Screws : Electrical Screw M3.5 x 75mm Pack Of 50</t>
  </si>
  <si>
    <t>Door Handles : Mortice Sets Traditional : Jedo Fluted Door Knob Antique Bronze 56mm</t>
  </si>
  <si>
    <t>Indoor : Low Voltage Downlights : Halolite™ Adjustable Hexagonal Polished Chrome 12V Low Voltage Downlight</t>
  </si>
  <si>
    <t>Door Handles : Lever On Backplate Modern : Eclipse Cadenza Latch Door Handle Polished Chrome</t>
  </si>
  <si>
    <t>Floor Paints : Standard Floor Paints : No Nonsense Floor Paint Grey 2.5Ltr</t>
  </si>
  <si>
    <t>Compression Fittings : Conex Compression : Conex Female Wall Plate Elbow 403WL 22mm x 3/4"</t>
  </si>
  <si>
    <t>Door Handles : Lever On Rose Modern : Serozzetta Trend Lever on Rose Modern Door Handle Black Nickel</t>
  </si>
  <si>
    <t>Padlocks : Combination Padlocks : Squire 50mm All Weather Combination Padlock 26mm Shackle</t>
  </si>
  <si>
    <t>Door Handles : Lever On Backplate Modern : Bordeaux Lever Latch Satin Nickel</t>
  </si>
  <si>
    <t>Hinges : Specialist Hinges : Continuous Hinge Nickel Plated 1000mm Pk10</t>
  </si>
  <si>
    <t>Door Handles : Lever On Backplate Modern : Eclipse Cadenza Latch Door Handle Satin Chrome</t>
  </si>
  <si>
    <t>Drywall Screws : Uncollated Drywall Screws : Easydrive® Self-Drill BZP Drywall 75mm Pk500</t>
  </si>
  <si>
    <t>Door Handles : Door Packs Modern : Urfic Door Pack Constance Satin Nickel</t>
  </si>
  <si>
    <t>Hinges : Butt Hinges : Fire Door Hinge Grade 13 Electro-Brass Stainless Steel 102 x 76mm Pack of 3</t>
  </si>
  <si>
    <t>End Feed Fittings : Yorkshire Endex End Feed : Yorkshire Endex Tank Coupling N5 22mm x ¾"</t>
  </si>
  <si>
    <t>Door Handles : Door Packs Modern : Urfic Door Pack Constance Polished Nickel</t>
  </si>
  <si>
    <t>Door Handles : Door Packs Modern : Urfic Door Pack Nevada Satin Nickel</t>
  </si>
  <si>
    <t>Bolts : BZP High Tensile Bolts : BZP HTS Hex Bolts M20 x 60 Pack of 25</t>
  </si>
  <si>
    <t>Drywall Screws : Uncollated Drywall Screws : Easydrive® Black Reverse Thread Drywall 38mm Pk1000</t>
  </si>
  <si>
    <t>Radiator Valves : Thermostatic Radiator Valves (TRVs) : Pegler Terrier II White &amp; Chrome TRV 10mm Angled</t>
  </si>
  <si>
    <t>Lamps : Mains Voltage GU/GZ10 Halogen : Osram® Par 16 SES 40W Pack of 5</t>
  </si>
  <si>
    <t>End Feed Fittings : Yorkshire Endex End Feed : Yorkshire Endex Female Coupling N2 22mm x 1"</t>
  </si>
  <si>
    <t>Floor Paints : Standard Floor Paints : No Nonsense Floor Paint Red 2.5Ltr</t>
  </si>
  <si>
    <t>Door Handles : Lever On Backplate Modern : Toulouse Lever Lock Black Nickel</t>
  </si>
  <si>
    <t>Staples : Tacwise Staples : Cable Tacker Staples Galvanised White 14 x 7.6mm Pack of 5000</t>
  </si>
  <si>
    <t>Door Handles : Mortice Sets Traditional : Jedo Fluted Door Knob Black Nickel 56mm</t>
  </si>
  <si>
    <t>Door Handles : Lever On Backplate Modern : Eclipse Cadenza Lock Door Handle Polished Brass</t>
  </si>
  <si>
    <t>Drywall Screws : Collated Drywall Screws : Collated Drywall Black Coarse Thread Screws 3.5 x 32mm Pk of 1000</t>
  </si>
  <si>
    <t>Plastic Push Fit Fittings : JG Speedfit Fittings : JG Speedfit Reducing Tee 22mm x 22mm x 15mm Pack of 5</t>
  </si>
  <si>
    <t>Looking Up Information with VLOOKUP (Approx Match)</t>
  </si>
  <si>
    <t>Low End</t>
  </si>
  <si>
    <t>High End</t>
  </si>
  <si>
    <t>Marginal Tax Rate</t>
  </si>
  <si>
    <t>Annual Salary</t>
  </si>
  <si>
    <t>Above</t>
  </si>
  <si>
    <t>Looking Up Horizontal Information Using HLOOKUP</t>
  </si>
  <si>
    <t>Film</t>
  </si>
  <si>
    <t>INDEX &amp; MATCH - Perfect for Complex Lookups</t>
  </si>
  <si>
    <t>Basic Example</t>
  </si>
  <si>
    <t>App</t>
  </si>
  <si>
    <t>Revenue</t>
  </si>
  <si>
    <t>Profit</t>
  </si>
  <si>
    <t>Select App:</t>
  </si>
  <si>
    <t>Office Lens</t>
  </si>
  <si>
    <t>Game</t>
  </si>
  <si>
    <t>Temple Run</t>
  </si>
  <si>
    <t>Candy Crush</t>
  </si>
  <si>
    <t>Doom</t>
  </si>
  <si>
    <t>Bejewelled</t>
  </si>
  <si>
    <t>Productivity</t>
  </si>
  <si>
    <t>Google Docs</t>
  </si>
  <si>
    <t>OneDrive</t>
  </si>
  <si>
    <t>Social Media</t>
  </si>
  <si>
    <t>Twitter</t>
  </si>
  <si>
    <t xml:space="preserve">Index </t>
  </si>
  <si>
    <t>Instagram</t>
  </si>
  <si>
    <t>Match</t>
  </si>
  <si>
    <t>Facebook</t>
  </si>
  <si>
    <t>TikTok</t>
  </si>
  <si>
    <t>More Complex</t>
  </si>
  <si>
    <t>Actual</t>
  </si>
  <si>
    <t>Budget</t>
  </si>
  <si>
    <t>Select KPI:</t>
  </si>
  <si>
    <t>Division</t>
  </si>
  <si>
    <t>Apps</t>
  </si>
  <si>
    <t>Fightrr</t>
  </si>
  <si>
    <t>WenCaL</t>
  </si>
  <si>
    <t>Kryptis</t>
  </si>
  <si>
    <t>Perino</t>
  </si>
  <si>
    <t>Hackrr</t>
  </si>
  <si>
    <t>Array Solution with CSE</t>
  </si>
  <si>
    <t>Blend</t>
  </si>
  <si>
    <t>Sleops</t>
  </si>
  <si>
    <t>Utility</t>
  </si>
  <si>
    <t>Accord</t>
  </si>
  <si>
    <t>Misty Wash</t>
  </si>
  <si>
    <t>Twenty20</t>
  </si>
  <si>
    <t xml:space="preserve">The NEW! XLOOKUP </t>
  </si>
  <si>
    <t>Using the OFFSET Function</t>
  </si>
  <si>
    <t>Month</t>
  </si>
  <si>
    <t>East</t>
  </si>
  <si>
    <t>Jun/South</t>
  </si>
  <si>
    <t>Jul-Dec/West</t>
  </si>
  <si>
    <t>Using the OFFSET Function WITH sum</t>
  </si>
  <si>
    <t>Sales (last 3 months)</t>
  </si>
  <si>
    <t>Sales Figures by Region</t>
  </si>
  <si>
    <t>Deb</t>
  </si>
  <si>
    <t>N4</t>
  </si>
  <si>
    <t>Vinit</t>
  </si>
  <si>
    <t>Mark</t>
  </si>
  <si>
    <t>Sasha</t>
  </si>
  <si>
    <t>Leo</t>
  </si>
  <si>
    <t>Tour Sales (Jan - Jul 2019)</t>
  </si>
  <si>
    <t>AUG</t>
  </si>
  <si>
    <t>Current Sales</t>
  </si>
  <si>
    <t>Bali</t>
  </si>
  <si>
    <t>India</t>
  </si>
  <si>
    <t>Thailand</t>
  </si>
  <si>
    <t>Australia</t>
  </si>
  <si>
    <t>Cambodia</t>
  </si>
  <si>
    <t>Brazil</t>
  </si>
  <si>
    <t>Iceland</t>
  </si>
  <si>
    <t>Sri Lanka</t>
  </si>
  <si>
    <t>South Africa</t>
  </si>
  <si>
    <t>TOTAL</t>
  </si>
  <si>
    <t>Sorting on Multiple Columns</t>
  </si>
  <si>
    <t>House #</t>
  </si>
  <si>
    <t>Street Address</t>
  </si>
  <si>
    <t>City</t>
  </si>
  <si>
    <t>Phone #</t>
  </si>
  <si>
    <t>Mrs</t>
  </si>
  <si>
    <t>Heather</t>
  </si>
  <si>
    <t>Saunders</t>
  </si>
  <si>
    <t>Alexandra Avenue</t>
  </si>
  <si>
    <t>Luton</t>
  </si>
  <si>
    <t>Bedfordshire</t>
  </si>
  <si>
    <t>02744 289114</t>
  </si>
  <si>
    <t>heather.saunders@somecompany.com</t>
  </si>
  <si>
    <t>Miss</t>
  </si>
  <si>
    <t>Yasmin</t>
  </si>
  <si>
    <t>Shah</t>
  </si>
  <si>
    <t>Finchley Road</t>
  </si>
  <si>
    <t>Bristol</t>
  </si>
  <si>
    <t>03565 766100</t>
  </si>
  <si>
    <t>yasmin.shah@somecompany.com</t>
  </si>
  <si>
    <t>Mr</t>
  </si>
  <si>
    <t>Maxwell</t>
  </si>
  <si>
    <t>Tooley Street</t>
  </si>
  <si>
    <t>Ely</t>
  </si>
  <si>
    <t>Cambridgeshire</t>
  </si>
  <si>
    <t>04781 300916</t>
  </si>
  <si>
    <t>lee.maxwell@somecompany.com</t>
  </si>
  <si>
    <t>Michael</t>
  </si>
  <si>
    <t>Chambers</t>
  </si>
  <si>
    <t>Neils Walk</t>
  </si>
  <si>
    <t>Brighton</t>
  </si>
  <si>
    <t>East Sussex</t>
  </si>
  <si>
    <t>02857 579010</t>
  </si>
  <si>
    <t>michael.chambers@somecompany.com</t>
  </si>
  <si>
    <t>Mulligan</t>
  </si>
  <si>
    <t>Missions Place</t>
  </si>
  <si>
    <t>St Albans</t>
  </si>
  <si>
    <t>Hertfordshire</t>
  </si>
  <si>
    <t>07847 441103</t>
  </si>
  <si>
    <t>james.mulligan@somecompany.com</t>
  </si>
  <si>
    <t>Anna</t>
  </si>
  <si>
    <t>Hernandez</t>
  </si>
  <si>
    <t>Verdayne Avenue</t>
  </si>
  <si>
    <t>Canterbury</t>
  </si>
  <si>
    <t>Kent</t>
  </si>
  <si>
    <t>09175 3893371</t>
  </si>
  <si>
    <t>anna.hernandez@somecompany.com</t>
  </si>
  <si>
    <t>Maria</t>
  </si>
  <si>
    <t>Sanchez</t>
  </si>
  <si>
    <t>Vine Street</t>
  </si>
  <si>
    <t>Bromley</t>
  </si>
  <si>
    <t>06288 901439</t>
  </si>
  <si>
    <t>maria.sanchez@somecompany.com</t>
  </si>
  <si>
    <t>Oak Avenue</t>
  </si>
  <si>
    <t>Notting Hill</t>
  </si>
  <si>
    <t>London</t>
  </si>
  <si>
    <t>02876 186487</t>
  </si>
  <si>
    <t>deborah.ashby@somecompany.com</t>
  </si>
  <si>
    <t>Bishopsgate</t>
  </si>
  <si>
    <t>Mayfair</t>
  </si>
  <si>
    <t>03768 128647</t>
  </si>
  <si>
    <t>adam.lacey@somecompany.com</t>
  </si>
  <si>
    <t>Dwyer</t>
  </si>
  <si>
    <t>Adelaide Street</t>
  </si>
  <si>
    <t>Kensington</t>
  </si>
  <si>
    <t>04987 958273</t>
  </si>
  <si>
    <t>julie.dwyer@somecompany.com</t>
  </si>
  <si>
    <t>Chapel</t>
  </si>
  <si>
    <t>Cherry Street</t>
  </si>
  <si>
    <t>Croydon</t>
  </si>
  <si>
    <t>07947 487348</t>
  </si>
  <si>
    <t>ben.chapel@somecompany.com</t>
  </si>
  <si>
    <t>Rav</t>
  </si>
  <si>
    <t>Bhopal</t>
  </si>
  <si>
    <t>Surrey Street</t>
  </si>
  <si>
    <t>Oxford</t>
  </si>
  <si>
    <t>Oxfordshire</t>
  </si>
  <si>
    <t>06389 761222</t>
  </si>
  <si>
    <t>rav.bhopal@somecompany.com</t>
  </si>
  <si>
    <t>Huxtable</t>
  </si>
  <si>
    <t>Baker Street</t>
  </si>
  <si>
    <t>Bath</t>
  </si>
  <si>
    <t>Somerset</t>
  </si>
  <si>
    <t>02888 301572</t>
  </si>
  <si>
    <t>claire.huxtable@somecompany.com</t>
  </si>
  <si>
    <t>Jennifer</t>
  </si>
  <si>
    <t>Flowers</t>
  </si>
  <si>
    <t>Willow Way</t>
  </si>
  <si>
    <t>Weybridge</t>
  </si>
  <si>
    <t>Surrey</t>
  </si>
  <si>
    <t>03711 841047</t>
  </si>
  <si>
    <t>jennifer.flowers@somecompany.com</t>
  </si>
  <si>
    <t>Susie</t>
  </si>
  <si>
    <t>Smith</t>
  </si>
  <si>
    <t>Kings Walk</t>
  </si>
  <si>
    <t>Guildford</t>
  </si>
  <si>
    <t>08528 991995</t>
  </si>
  <si>
    <t>susie.smith@somecompany.com</t>
  </si>
  <si>
    <t>Sorting Using a Custom List</t>
  </si>
  <si>
    <t>Sorting Using the SORT and SORTBY Function</t>
  </si>
  <si>
    <t>SORT</t>
  </si>
  <si>
    <t>SORTBY</t>
  </si>
  <si>
    <t>Block</t>
  </si>
  <si>
    <t>Exam</t>
  </si>
  <si>
    <t>Maths</t>
  </si>
  <si>
    <t>English</t>
  </si>
  <si>
    <t>Sally</t>
  </si>
  <si>
    <t>French</t>
  </si>
  <si>
    <t>June</t>
  </si>
  <si>
    <t>Christine</t>
  </si>
  <si>
    <t>Vin</t>
  </si>
  <si>
    <t>Lucas</t>
  </si>
  <si>
    <t>Noah</t>
  </si>
  <si>
    <t>History</t>
  </si>
  <si>
    <t>Eve</t>
  </si>
  <si>
    <t>Ava</t>
  </si>
  <si>
    <t>Franklin</t>
  </si>
  <si>
    <t>Josh</t>
  </si>
  <si>
    <t>Terry</t>
  </si>
  <si>
    <t>Elizabeth</t>
  </si>
  <si>
    <t>Susan</t>
  </si>
  <si>
    <t>Tom</t>
  </si>
  <si>
    <t>Fleur</t>
  </si>
  <si>
    <t>West Wing</t>
  </si>
  <si>
    <t xml:space="preserve">West Wing </t>
  </si>
  <si>
    <t>Extracting a Unique List using the Advanced Filter</t>
  </si>
  <si>
    <t>Region</t>
  </si>
  <si>
    <t>Unique List of Sales Reps</t>
  </si>
  <si>
    <t>North America</t>
  </si>
  <si>
    <t>Europe</t>
  </si>
  <si>
    <t>Asia</t>
  </si>
  <si>
    <t>Extracting Unique Values using the UNIQUE Function</t>
  </si>
  <si>
    <t>Matthew</t>
  </si>
  <si>
    <t>Filtering Using the FILTER Function</t>
  </si>
  <si>
    <t>Filter and Sort</t>
  </si>
  <si>
    <t>Filter By:</t>
  </si>
  <si>
    <t>Multiple Criteria</t>
  </si>
  <si>
    <t>Applying Custom Date Formats</t>
  </si>
  <si>
    <t>Date:</t>
  </si>
  <si>
    <t>Time:</t>
  </si>
  <si>
    <t xml:space="preserve">Date and Time: </t>
  </si>
  <si>
    <t>Invoice Tracker</t>
  </si>
  <si>
    <t>Due Date</t>
  </si>
  <si>
    <t>Company A</t>
  </si>
  <si>
    <t>Company B</t>
  </si>
  <si>
    <t>Company C</t>
  </si>
  <si>
    <t>Company D</t>
  </si>
  <si>
    <t>Company E</t>
  </si>
  <si>
    <t>Company F</t>
  </si>
  <si>
    <t>Company G</t>
  </si>
  <si>
    <t>Company H</t>
  </si>
  <si>
    <t>Company I</t>
  </si>
  <si>
    <t>Company J</t>
  </si>
  <si>
    <t>Company K</t>
  </si>
  <si>
    <t>Company L</t>
  </si>
  <si>
    <t>Invoice Total</t>
  </si>
  <si>
    <t>Day_Number</t>
  </si>
  <si>
    <t>Day_Name</t>
  </si>
  <si>
    <t>Month_Number</t>
  </si>
  <si>
    <t>Month_Name</t>
  </si>
  <si>
    <t>Weekday</t>
  </si>
  <si>
    <t>Is Weekend?</t>
  </si>
  <si>
    <t>Hour</t>
  </si>
  <si>
    <t>Minute</t>
  </si>
  <si>
    <t>Second</t>
  </si>
  <si>
    <t>Time</t>
  </si>
  <si>
    <t>Using the WORKDAY and NETWORK Functions</t>
  </si>
  <si>
    <t>Task Name</t>
  </si>
  <si>
    <t>Start Date</t>
  </si>
  <si>
    <t>Work Days</t>
  </si>
  <si>
    <t>Work Days (INTL)</t>
  </si>
  <si>
    <t>Finish Date</t>
  </si>
  <si>
    <t>UK Holidays (2020)</t>
  </si>
  <si>
    <t>Research</t>
  </si>
  <si>
    <t>Book Venue</t>
  </si>
  <si>
    <t>New Year's Day</t>
  </si>
  <si>
    <t>Order Wedding Dress</t>
  </si>
  <si>
    <t>Good Friday'2 April (Friday): Good Friday</t>
  </si>
  <si>
    <t>Order Bridesmaids Dress</t>
  </si>
  <si>
    <t>Easter Monday'5 April (Monday): Easter Monday</t>
  </si>
  <si>
    <t>Book Caterer</t>
  </si>
  <si>
    <t>May Day bank holiday'3 May (Monday): May Day bank holiday</t>
  </si>
  <si>
    <t>Book Photographer</t>
  </si>
  <si>
    <t>Spring Bank Holiday'31 May (Monday): Spring Bank Holiday</t>
  </si>
  <si>
    <t>Order Flowers</t>
  </si>
  <si>
    <t>Summer Bank Holiday (not Scotland)'30 August (Monday): Summer Bank Holiday (not Scotland)</t>
  </si>
  <si>
    <t>Order Cake</t>
  </si>
  <si>
    <t>Christmas Day'25 December (Saturday): Christmas Day</t>
  </si>
  <si>
    <t>Send Invitations</t>
  </si>
  <si>
    <t>Boxing Day'26 December (Sunday): Boxing Day</t>
  </si>
  <si>
    <t>Finalize Guest List</t>
  </si>
  <si>
    <t>Christmas Day holiday'27 December (Monday): Christmas Day holiday</t>
  </si>
  <si>
    <t>Book Honeymoon</t>
  </si>
  <si>
    <t>Boxing Day holiday'28 December (Tuesday): Boxing Day holiday</t>
  </si>
  <si>
    <t>End Date</t>
  </si>
  <si>
    <t>Network Days</t>
  </si>
  <si>
    <t>Network Days (INTL)</t>
  </si>
  <si>
    <t>Using the DATEDIF Function</t>
  </si>
  <si>
    <t>Todays Date:</t>
  </si>
  <si>
    <t xml:space="preserve">Employee No. </t>
  </si>
  <si>
    <t>Date of Birth</t>
  </si>
  <si>
    <t>Age</t>
  </si>
  <si>
    <t>EMP-0001</t>
  </si>
  <si>
    <t>Mack</t>
  </si>
  <si>
    <t>Berry</t>
  </si>
  <si>
    <t>EMP-0002</t>
  </si>
  <si>
    <t>Kelly</t>
  </si>
  <si>
    <t>EMP-0003</t>
  </si>
  <si>
    <t>Monique</t>
  </si>
  <si>
    <t>Wheeler</t>
  </si>
  <si>
    <t>EMP-0004</t>
  </si>
  <si>
    <t>Tyler</t>
  </si>
  <si>
    <t>Black</t>
  </si>
  <si>
    <t>EMP-0005</t>
  </si>
  <si>
    <t>Cora</t>
  </si>
  <si>
    <t>EMP-0006</t>
  </si>
  <si>
    <t>Jody</t>
  </si>
  <si>
    <t>Mason</t>
  </si>
  <si>
    <t>EMP-0007</t>
  </si>
  <si>
    <t>Norman</t>
  </si>
  <si>
    <t>EMP-0008</t>
  </si>
  <si>
    <t>Lorenzo</t>
  </si>
  <si>
    <t>Vaughn</t>
  </si>
  <si>
    <t>EMP-0009</t>
  </si>
  <si>
    <t>Kristopher</t>
  </si>
  <si>
    <t>Patton</t>
  </si>
  <si>
    <t>EMP-0010</t>
  </si>
  <si>
    <t>Fred</t>
  </si>
  <si>
    <t>Newton</t>
  </si>
  <si>
    <t>EMP-0011</t>
  </si>
  <si>
    <t>Jessica</t>
  </si>
  <si>
    <t>Hale</t>
  </si>
  <si>
    <t>EMP-0012</t>
  </si>
  <si>
    <t>Alison</t>
  </si>
  <si>
    <t>Wood</t>
  </si>
  <si>
    <t>EMP-0013</t>
  </si>
  <si>
    <t>Rochelle</t>
  </si>
  <si>
    <t>Houston</t>
  </si>
  <si>
    <t>EMP-0014</t>
  </si>
  <si>
    <t>Merle</t>
  </si>
  <si>
    <t>Johnston</t>
  </si>
  <si>
    <t>EMP-0015</t>
  </si>
  <si>
    <t>Hart</t>
  </si>
  <si>
    <t>EMP-0016</t>
  </si>
  <si>
    <t>Shaun</t>
  </si>
  <si>
    <t>Yates</t>
  </si>
  <si>
    <t>EMP-0017</t>
  </si>
  <si>
    <t>Lynch</t>
  </si>
  <si>
    <t>EMP-0018</t>
  </si>
  <si>
    <t>Velma</t>
  </si>
  <si>
    <t>Allison</t>
  </si>
  <si>
    <t>EMP-0019</t>
  </si>
  <si>
    <t>Goodman</t>
  </si>
  <si>
    <t>EMP-0020</t>
  </si>
  <si>
    <t>Pam</t>
  </si>
  <si>
    <t>Andrews</t>
  </si>
  <si>
    <t>EMP-0021</t>
  </si>
  <si>
    <t>Daisy</t>
  </si>
  <si>
    <t>Wolfe</t>
  </si>
  <si>
    <t>EMP-0022</t>
  </si>
  <si>
    <t>Olive</t>
  </si>
  <si>
    <t>Holland</t>
  </si>
  <si>
    <t>EMP-0023</t>
  </si>
  <si>
    <t>Rhonda</t>
  </si>
  <si>
    <t>EMP-0024</t>
  </si>
  <si>
    <t>Van</t>
  </si>
  <si>
    <t>Gordon</t>
  </si>
  <si>
    <t>EMP-0025</t>
  </si>
  <si>
    <t>Marcella</t>
  </si>
  <si>
    <t>Mcguire</t>
  </si>
  <si>
    <t>EMP-0026</t>
  </si>
  <si>
    <t>Eduardo</t>
  </si>
  <si>
    <t>Holt</t>
  </si>
  <si>
    <t>Standard Formula</t>
  </si>
  <si>
    <t>Sarah Smith</t>
  </si>
  <si>
    <t>Molly Merita</t>
  </si>
  <si>
    <t>Oliver Lee</t>
  </si>
  <si>
    <t>Ben Matthews</t>
  </si>
  <si>
    <t>CSE Array</t>
  </si>
  <si>
    <t>Julie Sawyer</t>
  </si>
  <si>
    <t>Lauren Boynton</t>
  </si>
  <si>
    <t>Jam</t>
  </si>
  <si>
    <t>Rosa Hernandez</t>
  </si>
  <si>
    <t>Bread</t>
  </si>
  <si>
    <t>Michael Flack</t>
  </si>
  <si>
    <t>Butter</t>
  </si>
  <si>
    <t>Patrick O'Neil</t>
  </si>
  <si>
    <t>Cream</t>
  </si>
  <si>
    <t>Susan Potter</t>
  </si>
  <si>
    <t>Tea</t>
  </si>
  <si>
    <t>Faye Winter</t>
  </si>
  <si>
    <t>Coffee</t>
  </si>
  <si>
    <t>SEQUENCE FUNCTION</t>
  </si>
  <si>
    <t>Training Course</t>
  </si>
  <si>
    <t>Training Date</t>
  </si>
  <si>
    <t>Course</t>
  </si>
  <si>
    <t>Microsoft Excel</t>
  </si>
  <si>
    <t>Microsoft Word</t>
  </si>
  <si>
    <t>Microsoft PowerPoint</t>
  </si>
  <si>
    <t>Microsoft Outlook</t>
  </si>
  <si>
    <t>Adobe Photoshop</t>
  </si>
  <si>
    <t>Microsoft OneNote</t>
  </si>
  <si>
    <t>Microsoft Power BI</t>
  </si>
  <si>
    <t>Microsoft 365</t>
  </si>
  <si>
    <t>Adobe In-Design</t>
  </si>
  <si>
    <t>Adobe Illustrator</t>
  </si>
  <si>
    <t>Business Analysis</t>
  </si>
  <si>
    <t>Project Management</t>
  </si>
  <si>
    <t>Microsoft Project</t>
  </si>
  <si>
    <t>Microsoft Access</t>
  </si>
  <si>
    <t>Level</t>
  </si>
  <si>
    <t>Location</t>
  </si>
  <si>
    <t>Excel</t>
  </si>
  <si>
    <t>Beginner</t>
  </si>
  <si>
    <t>Word</t>
  </si>
  <si>
    <t>Manchester</t>
  </si>
  <si>
    <t>PowerPoint</t>
  </si>
  <si>
    <t>Liverpool</t>
  </si>
  <si>
    <t>Outlook</t>
  </si>
  <si>
    <t>All Levels</t>
  </si>
  <si>
    <t>Project</t>
  </si>
  <si>
    <t>Access</t>
  </si>
  <si>
    <t>Big Drop Bungee</t>
  </si>
  <si>
    <t>Jumpers</t>
  </si>
  <si>
    <t>Jump Order</t>
  </si>
  <si>
    <t>Lonnie Mason</t>
  </si>
  <si>
    <t>Antonio Burton</t>
  </si>
  <si>
    <t>Tomas Mullins</t>
  </si>
  <si>
    <t>Marcos Harrison</t>
  </si>
  <si>
    <t>Joe Mcbride</t>
  </si>
  <si>
    <t>Kay Johnson</t>
  </si>
  <si>
    <t>Duane Gutierrez</t>
  </si>
  <si>
    <t>Malcolm Little</t>
  </si>
  <si>
    <t>Lori Strickland</t>
  </si>
  <si>
    <t>Celia Moody</t>
  </si>
  <si>
    <t>Terry Nelson</t>
  </si>
  <si>
    <t>Brian Gibson</t>
  </si>
  <si>
    <t>Kristine Parker</t>
  </si>
  <si>
    <t>Margaret Brown</t>
  </si>
  <si>
    <t>Leticia Robbins</t>
  </si>
  <si>
    <t>Darrin Fitzgerald</t>
  </si>
  <si>
    <t>Clifton Rios</t>
  </si>
  <si>
    <t>Andrea Ingram</t>
  </si>
  <si>
    <t>Alejandro Turner</t>
  </si>
  <si>
    <t>Johnnie Saunders</t>
  </si>
  <si>
    <t>Creating Random Data</t>
  </si>
  <si>
    <t>Date Hired</t>
  </si>
  <si>
    <t>Example 1</t>
  </si>
  <si>
    <t>Spotify</t>
  </si>
  <si>
    <t>One Drive</t>
  </si>
  <si>
    <t>Powerpoint</t>
  </si>
  <si>
    <t>Example 2</t>
  </si>
  <si>
    <t># Employees</t>
  </si>
  <si>
    <t>Brooke Burns</t>
  </si>
  <si>
    <t>Frank Smith</t>
  </si>
  <si>
    <t>Example 3</t>
  </si>
  <si>
    <t>Location (Block)</t>
  </si>
  <si>
    <t>Finance</t>
  </si>
  <si>
    <t>GoExplore</t>
  </si>
  <si>
    <t>Wanderlust</t>
  </si>
  <si>
    <t>Footsteps</t>
  </si>
  <si>
    <t>Air2Go</t>
  </si>
  <si>
    <t>Sun and Sails</t>
  </si>
  <si>
    <t>Trekker</t>
  </si>
  <si>
    <t>Travelo</t>
  </si>
  <si>
    <t>Flight Shop</t>
  </si>
  <si>
    <t>Code</t>
  </si>
  <si>
    <t>Jamie Dean</t>
  </si>
  <si>
    <t>Salvatore Reynolds</t>
  </si>
  <si>
    <t>Bessie Hicks</t>
  </si>
  <si>
    <t>Dan Curtis</t>
  </si>
  <si>
    <t>Janie Alvarado</t>
  </si>
  <si>
    <t>Byron Bowen</t>
  </si>
  <si>
    <t>Essie Perry</t>
  </si>
  <si>
    <t>Ana Underwood</t>
  </si>
  <si>
    <t>Marcus Morgan</t>
  </si>
  <si>
    <t>Clifton James</t>
  </si>
  <si>
    <t>Hector Copeland</t>
  </si>
  <si>
    <t>Henrietta Fields</t>
  </si>
  <si>
    <t>Orville Kelly</t>
  </si>
  <si>
    <t>Gregg Carr</t>
  </si>
  <si>
    <t>Priscilla Reed</t>
  </si>
  <si>
    <t>Development</t>
  </si>
  <si>
    <t>With Xlookup</t>
  </si>
  <si>
    <t>Rating</t>
  </si>
  <si>
    <t>Movies</t>
  </si>
  <si>
    <t>IMDB Score</t>
  </si>
  <si>
    <t>Excellent</t>
  </si>
  <si>
    <t>12 Angry Men</t>
  </si>
  <si>
    <t>Very Good</t>
  </si>
  <si>
    <t>American History X</t>
  </si>
  <si>
    <t>Good</t>
  </si>
  <si>
    <t>Back to the Future</t>
  </si>
  <si>
    <t>OK</t>
  </si>
  <si>
    <t>Casablanca</t>
  </si>
  <si>
    <t>Poor</t>
  </si>
  <si>
    <t>City Lights</t>
  </si>
  <si>
    <t>City of God</t>
  </si>
  <si>
    <t>Fight Club</t>
  </si>
  <si>
    <t>Forrest Gump</t>
  </si>
  <si>
    <t>Gladiator</t>
  </si>
  <si>
    <t>GoodFellas</t>
  </si>
  <si>
    <t>Grave of the Fireflies</t>
  </si>
  <si>
    <t>Hamilton</t>
  </si>
  <si>
    <t>Harakiri</t>
  </si>
  <si>
    <t>Inception</t>
  </si>
  <si>
    <t>Interstellar</t>
  </si>
  <si>
    <t>It’s a Wonderful Life</t>
  </si>
  <si>
    <t>Léon: The Professional</t>
  </si>
  <si>
    <t>Life Is Beautiful</t>
  </si>
  <si>
    <t>Modern Times</t>
  </si>
  <si>
    <t>Once Upon a Time in the West</t>
  </si>
  <si>
    <t>One Flew Over the Cuckoo’s Nest</t>
  </si>
  <si>
    <t>Parasite</t>
  </si>
  <si>
    <t>Psycho</t>
  </si>
  <si>
    <t>Pulp Fiction</t>
  </si>
  <si>
    <t>Saving Private Ryan</t>
  </si>
  <si>
    <t>Schindler’s List</t>
  </si>
  <si>
    <t>Se7en</t>
  </si>
  <si>
    <t>Seven Samurai</t>
  </si>
  <si>
    <t>Spirited Away</t>
  </si>
  <si>
    <t>Star Wars: Episode IV - A New Hope</t>
  </si>
  <si>
    <t>Star Wars: Episode V - The Empire Strikes Back</t>
  </si>
  <si>
    <t>Terminator 2: Judgment Day</t>
  </si>
  <si>
    <t>The Dark Knight</t>
  </si>
  <si>
    <t>The Departed</t>
  </si>
  <si>
    <t>The Godfather</t>
  </si>
  <si>
    <t>The Godfather: Part II</t>
  </si>
  <si>
    <t>The Good, the Bad and the Ugly</t>
  </si>
  <si>
    <t>The Green Mile</t>
  </si>
  <si>
    <t>The Intouchables</t>
  </si>
  <si>
    <t>The Lion King</t>
  </si>
  <si>
    <t>The Lord of the Rings: The Fellowship of the Ring</t>
  </si>
  <si>
    <t>The Lord of the Rings: The Return of the King</t>
  </si>
  <si>
    <t>The Lord of the Rings: The Two Towers</t>
  </si>
  <si>
    <t>The Matrix</t>
  </si>
  <si>
    <t>The Pianist</t>
  </si>
  <si>
    <t>The Prestige</t>
  </si>
  <si>
    <t>The Shawshank Redemption</t>
  </si>
  <si>
    <t>The Silence of the Lambs</t>
  </si>
  <si>
    <t>The Usual Suspects</t>
  </si>
  <si>
    <t>Whiplash</t>
  </si>
  <si>
    <t>Steps Per Day</t>
  </si>
  <si>
    <t>Median</t>
  </si>
  <si>
    <t>Mode(Single)</t>
  </si>
  <si>
    <t>Mode(Multiple)</t>
  </si>
  <si>
    <t>Artist</t>
  </si>
  <si>
    <t>Album</t>
  </si>
  <si>
    <t>Top 5 Sales</t>
  </si>
  <si>
    <t>Bottom 5 Sales</t>
  </si>
  <si>
    <t>Arashi</t>
  </si>
  <si>
    <t>5x20 All the BEST!! 1999-2019</t>
  </si>
  <si>
    <t>J-Pop</t>
  </si>
  <si>
    <t>Taylor Swift</t>
  </si>
  <si>
    <t>Lover</t>
  </si>
  <si>
    <t>Pop</t>
  </si>
  <si>
    <t>BTS</t>
  </si>
  <si>
    <t>MAP OF THE SOUL: PERSONA</t>
  </si>
  <si>
    <t>K-Pop</t>
  </si>
  <si>
    <t>Lady Gaga</t>
  </si>
  <si>
    <t>A Star is Born OST</t>
  </si>
  <si>
    <t>Billie Eilish</t>
  </si>
  <si>
    <t>When We All Fall Asleep, Where Do We Go?</t>
  </si>
  <si>
    <t>Alternative</t>
  </si>
  <si>
    <t>Queen</t>
  </si>
  <si>
    <t>Bohemian Rhapsody</t>
  </si>
  <si>
    <t>Rock</t>
  </si>
  <si>
    <t>Ed Sheeran</t>
  </si>
  <si>
    <t>Sheeran No Collaborations: Project</t>
  </si>
  <si>
    <t>Ariana Grande</t>
  </si>
  <si>
    <t>thank u, next</t>
  </si>
  <si>
    <t>Rammstein</t>
  </si>
  <si>
    <t>Industrial Metal</t>
  </si>
  <si>
    <t>Highest Sales in "Pop" Genre</t>
  </si>
  <si>
    <t>Lowest Sales in "Hip hop" Genre</t>
  </si>
  <si>
    <t>The Beatles</t>
  </si>
  <si>
    <t>Abbey Road</t>
  </si>
  <si>
    <t>Various Artists</t>
  </si>
  <si>
    <t>Soundtrack, The Greatest Showman</t>
  </si>
  <si>
    <t>Musical</t>
  </si>
  <si>
    <t>Lady Gaga &amp; Bradley Cooper</t>
  </si>
  <si>
    <t>A Star Is Born (Soundtrack)</t>
  </si>
  <si>
    <t xml:space="preserve">Eminem </t>
  </si>
  <si>
    <t>Kamikaze</t>
  </si>
  <si>
    <t>Hip hop</t>
  </si>
  <si>
    <t xml:space="preserve">Travis Scott </t>
  </si>
  <si>
    <t>Astroworld</t>
  </si>
  <si>
    <t>Jason Aldean</t>
  </si>
  <si>
    <t>Rearview Town</t>
  </si>
  <si>
    <t>Justin Timberlake</t>
  </si>
  <si>
    <t>Man of the Woods</t>
  </si>
  <si>
    <t>Carrie Underwood</t>
  </si>
  <si>
    <t>Cry Pretty</t>
  </si>
  <si>
    <t>Post Malone</t>
  </si>
  <si>
    <t>beerbongs &amp; bentleys</t>
  </si>
  <si>
    <t>Dave Matthews Band</t>
  </si>
  <si>
    <t>Come Tomorrow</t>
  </si>
  <si>
    <t>÷ (Divide)</t>
  </si>
  <si>
    <t>Reputation</t>
  </si>
  <si>
    <t>Pink</t>
  </si>
  <si>
    <t>Beautiful Trauma</t>
  </si>
  <si>
    <t>Rag'n'Bone Man</t>
  </si>
  <si>
    <t>Human</t>
  </si>
  <si>
    <t>Blues</t>
  </si>
  <si>
    <t>Sam Smith</t>
  </si>
  <si>
    <t>The Thrill of It All</t>
  </si>
  <si>
    <t>U2</t>
  </si>
  <si>
    <t>Songs of Experience</t>
  </si>
  <si>
    <t>Kendrick Lamar</t>
  </si>
  <si>
    <t>DAMN</t>
  </si>
  <si>
    <t>Eminem</t>
  </si>
  <si>
    <t>Revival</t>
  </si>
  <si>
    <t>Harry Styles</t>
  </si>
  <si>
    <t>Bruno Mars</t>
  </si>
  <si>
    <t>24k Magic</t>
  </si>
  <si>
    <t>Rank.EQ</t>
  </si>
  <si>
    <t>5* Reviews</t>
  </si>
  <si>
    <t>Movie Rank</t>
  </si>
  <si>
    <t>Rank.AVG</t>
  </si>
  <si>
    <t>Calls Logged</t>
  </si>
  <si>
    <t>Rank</t>
  </si>
  <si>
    <t>Rank Avg</t>
  </si>
  <si>
    <t>Order ID</t>
  </si>
  <si>
    <t xml:space="preserve">Email </t>
  </si>
  <si>
    <t>No Email</t>
  </si>
  <si>
    <t>Thur</t>
  </si>
  <si>
    <t>Merle Gregory</t>
  </si>
  <si>
    <t>m.gregory@gmail.com</t>
  </si>
  <si>
    <t>Y</t>
  </si>
  <si>
    <t>Estelle Patton</t>
  </si>
  <si>
    <t>e.patton@gmail.com</t>
  </si>
  <si>
    <t>Patty Gordon</t>
  </si>
  <si>
    <t>Jan Klein</t>
  </si>
  <si>
    <t>j.klein@gmail.com</t>
  </si>
  <si>
    <t>Matt Rivera</t>
  </si>
  <si>
    <t>m.rivera@gmail.com</t>
  </si>
  <si>
    <t>Nathaniel Bates</t>
  </si>
  <si>
    <t>Emma Montgomery</t>
  </si>
  <si>
    <t>e.montgomery@gmail.com</t>
  </si>
  <si>
    <t>Guadalupe Fuller</t>
  </si>
  <si>
    <t>g.fuller@gmail.com</t>
  </si>
  <si>
    <t>Martha Curtis</t>
  </si>
  <si>
    <t>Tanya Summers</t>
  </si>
  <si>
    <t>t.summers@gmail.com</t>
  </si>
  <si>
    <t>Carla Lyons</t>
  </si>
  <si>
    <t>c.lyons@gmail.com</t>
  </si>
  <si>
    <t>Matthew Gardner</t>
  </si>
  <si>
    <t>Bennie Moreno</t>
  </si>
  <si>
    <t>b.moreno@gmail.com</t>
  </si>
  <si>
    <t>Glenda Hicks</t>
  </si>
  <si>
    <t>Jaime Poole</t>
  </si>
  <si>
    <t>Patrick Jimenez</t>
  </si>
  <si>
    <t>p.jimenez@gmail.com</t>
  </si>
  <si>
    <t>Anna Reeves</t>
  </si>
  <si>
    <t>a.reeves@gmail.com</t>
  </si>
  <si>
    <t>Sheldon Alvarez</t>
  </si>
  <si>
    <t>s.alvarez@gmail.com</t>
  </si>
  <si>
    <t>Ryan Green</t>
  </si>
  <si>
    <t>r.green@gmail.com</t>
  </si>
  <si>
    <t>Derrick Clark</t>
  </si>
  <si>
    <t>luiscoimbrascd@gmail.com</t>
  </si>
  <si>
    <t>No. of Employees Off</t>
  </si>
  <si>
    <t>Volume</t>
  </si>
  <si>
    <t>Number of sales without round</t>
  </si>
  <si>
    <t>Price + Tax</t>
  </si>
  <si>
    <t>Number of sales with round</t>
  </si>
  <si>
    <t>RoundUP</t>
  </si>
  <si>
    <t>RounDown</t>
  </si>
  <si>
    <t>Special Rounding</t>
  </si>
  <si>
    <t>Price + Tax(floor)</t>
  </si>
  <si>
    <t>MROUND</t>
  </si>
  <si>
    <t>Ceiling</t>
  </si>
  <si>
    <t>CEILING</t>
  </si>
  <si>
    <t>FLOOR</t>
  </si>
  <si>
    <t>Item</t>
  </si>
  <si>
    <t>Blouse</t>
  </si>
  <si>
    <t>Hat</t>
  </si>
  <si>
    <t>Gloves</t>
  </si>
  <si>
    <t>Dress</t>
  </si>
  <si>
    <t>Jumpsuit</t>
  </si>
  <si>
    <t>Nightwear</t>
  </si>
  <si>
    <t>Sportswear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</si>
</sst>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4">
    <numFmt numFmtId="164" formatCode="_-* #,##0.00\ [$€-816]_-;\-* #,##0.00\ [$€-816]_-;_-* &quot;-&quot;??\ [$€-816]_-;_-@"/>
    <numFmt numFmtId="165" formatCode="&quot;£&quot;#,##0.00"/>
    <numFmt numFmtId="166" formatCode="0.0%"/>
    <numFmt numFmtId="167" formatCode="_(* #,##0_);_(* \(#,##0\);_(* &quot;-&quot;??_);_(@_)"/>
    <numFmt numFmtId="168" formatCode="_-&quot;£&quot;* #,##0.00_-;\-&quot;£&quot;* #,##0.00_-;_-&quot;£&quot;* &quot;-&quot;??_-;_-@"/>
    <numFmt numFmtId="169" formatCode="&quot;$&quot;#,##0"/>
    <numFmt numFmtId="170" formatCode="[$-F400]h:mm:ss\ AM/PM"/>
    <numFmt numFmtId="171" formatCode="_-* #,##0.00\ &quot;€&quot;_-;\-* #,##0.00\ &quot;€&quot;_-;_-* &quot;-&quot;??\ &quot;€&quot;_-;_-@"/>
    <numFmt numFmtId="172" formatCode="_(&quot;$&quot;* #,##0.00_);_(&quot;$&quot;* \(#,##0.00\);_(&quot;$&quot;* &quot;-&quot;??_);_(@_)"/>
    <numFmt numFmtId="173" formatCode="#,##0.0\ &quot;€&quot;"/>
    <numFmt numFmtId="174" formatCode="_-* #,##0_-;\-* #,##0_-;_-* &quot;-&quot;??_-;_-@"/>
    <numFmt numFmtId="175" formatCode="[$-F800]dddd\,\ mmmm\ dd\,\ yyyy"/>
    <numFmt numFmtId="176" formatCode="#,##0.00\ &quot;€&quot;"/>
    <numFmt numFmtId="177" formatCode="_(* #,##0.00_);_(* \(#,##0.00\);_(* &quot;-&quot;??_);_(@_)"/>
    <numFmt numFmtId="178" formatCode="_-[$£-809]* #,##0.00_-;\-[$£-809]* #,##0.00_-;_-[$£-809]* &quot;-&quot;??_-;_-@"/>
    <numFmt numFmtId="179" formatCode="m/d/yy"/>
    <numFmt numFmtId="180" formatCode="_(* #,##0.0_);_(* \(#,##0.0\);_(* &quot;-&quot;??_);_(@_)"/>
    <numFmt numFmtId="181" formatCode="_-[$$-409]* #,##0.00_ ;_-[$$-409]* \-#,##0.00\ ;_-[$$-409]* &quot;-&quot;??_ ;_-@_ "/>
    <numFmt numFmtId="182" formatCode="mm/yyyy"/>
    <numFmt numFmtId="183" formatCode="_(&quot;$&quot;* #,##0_);_(&quot;$&quot;* \(#,##0\);_(&quot;$&quot;* &quot;-&quot;??_);_(@_)"/>
    <numFmt numFmtId="184" formatCode="yyyy\-mm\-dd"/>
    <numFmt numFmtId="185" formatCode="_(&quot;$&quot;* #,##0.0_);_(&quot;$&quot;* \(#,##0.0\);_(&quot;$&quot;* &quot;-&quot;??_);_(@_)"/>
    <numFmt numFmtId="186" formatCode="\QGeneral"/>
    <numFmt numFmtId="187" formatCode="0.0"/>
  </numFmts>
  <fonts count="49">
    <font>
      <sz val="11.0"/>
      <color theme="1"/>
      <name val="Calibri"/>
      <scheme val="minor"/>
    </font>
    <font>
      <b/>
      <u/>
      <sz val="16.0"/>
      <color theme="0"/>
      <name val="Times New Roman"/>
    </font>
    <font>
      <b/>
      <u/>
      <sz val="16.0"/>
      <color theme="0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b/>
      <u/>
      <sz val="16.0"/>
      <color theme="0"/>
      <name val="Times New Roman"/>
    </font>
    <font>
      <sz val="11.0"/>
      <color theme="1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theme="1"/>
      <name val="Calibri"/>
    </font>
    <font>
      <b/>
      <sz val="11.0"/>
      <color theme="0"/>
      <name val="Arial"/>
    </font>
    <font>
      <sz val="11.0"/>
      <color theme="1"/>
      <name val="Arial"/>
    </font>
    <font>
      <sz val="11.0"/>
      <color theme="0"/>
      <name val="Arial"/>
    </font>
    <font>
      <sz val="11.0"/>
      <color rgb="FF3F3F76"/>
      <name val="Calibri"/>
    </font>
    <font>
      <sz val="11.0"/>
      <color theme="0"/>
      <name val="Calibri"/>
    </font>
    <font>
      <b/>
      <sz val="12.0"/>
      <color theme="0"/>
      <name val="Quattrocento Sans"/>
    </font>
    <font>
      <sz val="11.0"/>
      <color theme="1"/>
      <name val="Quattrocento Sans"/>
    </font>
    <font>
      <sz val="12.0"/>
      <color theme="1"/>
      <name val="Quattrocento Sans"/>
    </font>
    <font>
      <b/>
      <sz val="11.0"/>
      <color theme="1"/>
      <name val="Arial"/>
    </font>
    <font>
      <u/>
      <sz val="11.0"/>
      <color theme="10"/>
      <name val="Arial"/>
    </font>
    <font>
      <sz val="14.0"/>
      <color theme="1"/>
      <name val="Calibri"/>
    </font>
    <font/>
    <font>
      <sz val="14.0"/>
      <color rgb="FFFF0000"/>
      <name val="Calibri"/>
    </font>
    <font>
      <b/>
      <sz val="12.0"/>
      <color theme="1"/>
      <name val="Calibri"/>
    </font>
    <font>
      <b/>
      <i/>
      <sz val="12.0"/>
      <color theme="0"/>
      <name val="Calibri"/>
    </font>
    <font>
      <i/>
      <sz val="12.0"/>
      <color theme="0"/>
      <name val="Arial Black"/>
    </font>
    <font>
      <sz val="16.0"/>
      <color theme="1"/>
      <name val="Arial"/>
    </font>
    <font>
      <sz val="16.0"/>
      <color theme="0"/>
      <name val="Arial"/>
    </font>
    <font>
      <b/>
      <sz val="12.0"/>
      <color theme="0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0"/>
      <name val="Calibri"/>
    </font>
    <font>
      <b/>
      <sz val="14.0"/>
      <color theme="1"/>
      <name val="Calibri"/>
    </font>
    <font>
      <sz val="14.0"/>
      <color theme="1"/>
      <name val="Lato"/>
    </font>
    <font>
      <b/>
      <sz val="11.0"/>
      <color theme="0"/>
      <name val="Calibri"/>
    </font>
    <font>
      <i/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</font>
    <font>
      <b/>
      <sz val="13.0"/>
      <color theme="1"/>
      <name val="Calibri"/>
    </font>
    <font>
      <b/>
      <sz val="11.0"/>
      <color rgb="FFD9E2F3"/>
      <name val="Arial"/>
    </font>
    <font>
      <u/>
      <sz val="11.0"/>
      <color theme="1"/>
      <name val="Arial"/>
    </font>
    <font>
      <u/>
      <sz val="11.0"/>
      <color theme="1"/>
      <name val="Arial"/>
    </font>
    <font>
      <b/>
      <u/>
      <sz val="11.0"/>
      <color theme="1"/>
      <name val="Arial"/>
    </font>
    <font>
      <b/>
      <sz val="16.0"/>
      <color theme="1"/>
      <name val="Calibri"/>
    </font>
    <font>
      <b/>
      <sz val="14.0"/>
      <color theme="1"/>
      <name val="Arial"/>
    </font>
    <font>
      <b/>
      <sz val="14.0"/>
      <color theme="0"/>
      <name val="Arial"/>
    </font>
    <font>
      <sz val="11.0"/>
      <color rgb="FF3F3F76"/>
      <name val="Arial"/>
    </font>
    <font>
      <u/>
      <sz val="11.0"/>
      <color theme="10"/>
      <name val="Arial"/>
    </font>
  </fonts>
  <fills count="4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00B050"/>
        <bgColor rgb="FF00B050"/>
      </patternFill>
    </fill>
    <fill>
      <patternFill patternType="solid">
        <fgColor rgb="FF2E75B5"/>
        <bgColor rgb="FF2E75B5"/>
      </patternFill>
    </fill>
    <fill>
      <patternFill patternType="solid">
        <fgColor rgb="FF008000"/>
        <bgColor rgb="FF008000"/>
      </patternFill>
    </fill>
    <fill>
      <patternFill patternType="solid">
        <fgColor rgb="FFFFCC99"/>
        <bgColor rgb="FFFFCC99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theme="7"/>
        <bgColor theme="7"/>
      </patternFill>
    </fill>
    <fill>
      <patternFill patternType="solid">
        <fgColor rgb="FFDEEAF6"/>
        <bgColor rgb="FFDEEAF6"/>
      </patternFill>
    </fill>
    <fill>
      <patternFill patternType="solid">
        <fgColor rgb="FF833C0B"/>
        <bgColor rgb="FF833C0B"/>
      </patternFill>
    </fill>
    <fill>
      <patternFill patternType="solid">
        <fgColor rgb="FFC55A11"/>
        <bgColor rgb="FFC55A11"/>
      </patternFill>
    </fill>
    <fill>
      <patternFill patternType="solid">
        <fgColor rgb="FFD6DCE4"/>
        <bgColor rgb="FFD6DCE4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385623"/>
        <bgColor rgb="FF385623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638EC6"/>
        <bgColor rgb="FF638EC6"/>
      </patternFill>
    </fill>
    <fill>
      <patternFill patternType="solid">
        <fgColor rgb="FFD2DEEE"/>
        <bgColor rgb="FFD2DEEE"/>
      </patternFill>
    </fill>
    <fill>
      <patternFill patternType="solid">
        <fgColor rgb="FFFF5050"/>
        <bgColor rgb="FFFF5050"/>
      </patternFill>
    </fill>
    <fill>
      <patternFill patternType="solid">
        <fgColor rgb="FFFEF2CB"/>
        <bgColor rgb="FFFEF2CB"/>
      </patternFill>
    </fill>
    <fill>
      <patternFill patternType="solid">
        <fgColor rgb="FF1E4E79"/>
        <bgColor rgb="FF1E4E79"/>
      </patternFill>
    </fill>
    <fill>
      <patternFill patternType="solid">
        <fgColor rgb="FF006699"/>
        <bgColor rgb="FF006699"/>
      </patternFill>
    </fill>
    <fill>
      <patternFill patternType="solid">
        <fgColor rgb="FF0066CC"/>
        <bgColor rgb="FF0066CC"/>
      </patternFill>
    </fill>
    <fill>
      <patternFill patternType="solid">
        <fgColor rgb="FFD9E2F3"/>
        <bgColor rgb="FFD9E2F3"/>
      </patternFill>
    </fill>
    <fill>
      <patternFill patternType="solid">
        <fgColor rgb="FF7030A0"/>
        <bgColor rgb="FF7030A0"/>
      </patternFill>
    </fill>
    <fill>
      <patternFill patternType="solid">
        <fgColor rgb="FFFBE4D5"/>
        <bgColor rgb="FFFBE4D5"/>
      </patternFill>
    </fill>
    <fill>
      <patternFill patternType="solid">
        <fgColor rgb="FFC00000"/>
        <bgColor rgb="FFC00000"/>
      </patternFill>
    </fill>
    <fill>
      <patternFill patternType="solid">
        <fgColor rgb="FFC85478"/>
        <bgColor rgb="FFC85478"/>
      </patternFill>
    </fill>
    <fill>
      <patternFill patternType="solid">
        <fgColor rgb="FFFFE598"/>
        <bgColor rgb="FFFFE598"/>
      </patternFill>
    </fill>
    <fill>
      <patternFill patternType="solid">
        <fgColor rgb="FFDADADA"/>
        <bgColor rgb="FFDADADA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</fills>
  <borders count="103">
    <border/>
    <border>
      <left style="thin">
        <color rgb="FFA8D08D"/>
      </left>
      <right style="thin">
        <color rgb="FFA8D08D"/>
      </right>
      <top/>
      <bottom style="thin">
        <color rgb="FFA8D08D"/>
      </bottom>
    </border>
    <border>
      <left style="thin">
        <color rgb="FFA8D08D"/>
      </left>
      <right/>
      <top/>
      <bottom style="thin">
        <color rgb="FFA8D08D"/>
      </bottom>
    </border>
    <border>
      <left style="thin">
        <color rgb="FFA8D08D"/>
      </left>
      <right style="thin">
        <color rgb="FFA8D08D"/>
      </right>
      <top style="thin">
        <color rgb="FFA8D08D"/>
      </top>
      <bottom style="thin">
        <color rgb="FFA8D08D"/>
      </bottom>
    </border>
    <border>
      <left style="thin">
        <color rgb="FFA8D08D"/>
      </left>
      <top style="thin">
        <color rgb="FFA8D08D"/>
      </top>
      <bottom style="thin">
        <color rgb="FFA8D08D"/>
      </bottom>
    </border>
    <border>
      <left style="thin">
        <color rgb="FFA8D08D"/>
      </left>
      <right style="thin">
        <color rgb="FFA8D08D"/>
      </right>
    </border>
    <border>
      <left style="thin">
        <color rgb="FFA8D08D"/>
      </left>
      <right style="thin">
        <color rgb="FFA8D08D"/>
      </right>
      <top style="thin">
        <color rgb="FFA8D08D"/>
      </top>
    </border>
    <border>
      <left style="thin">
        <color rgb="FFA8D08D"/>
      </left>
      <right/>
      <top style="thin">
        <color rgb="FFA8D08D"/>
      </top>
      <bottom style="thin">
        <color rgb="FFA8D08D"/>
      </bottom>
    </border>
    <border>
      <left/>
      <right/>
      <top/>
      <bottom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</border>
    <border>
      <left style="thin">
        <color rgb="FFFFD965"/>
      </left>
      <right/>
      <top style="thin">
        <color rgb="FFFFD965"/>
      </top>
      <bottom/>
    </border>
    <border>
      <left/>
      <right style="thin">
        <color rgb="FFFFD965"/>
      </right>
      <top style="thin">
        <color rgb="FFFFD965"/>
      </top>
      <bottom/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548135"/>
      </left>
      <right style="medium">
        <color rgb="FF548135"/>
      </right>
      <top style="medium">
        <color rgb="FF548135"/>
      </top>
      <bottom style="medium">
        <color rgb="FF548135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833C0B"/>
      </left>
      <right style="thin">
        <color theme="4"/>
      </right>
      <top style="medium">
        <color rgb="FF833C0B"/>
      </top>
      <bottom style="thin">
        <color theme="4"/>
      </bottom>
    </border>
    <border>
      <left style="thin">
        <color theme="4"/>
      </left>
      <right style="thin">
        <color theme="4"/>
      </right>
      <top style="medium">
        <color rgb="FF833C0B"/>
      </top>
      <bottom style="thin">
        <color theme="4"/>
      </bottom>
    </border>
    <border>
      <bottom style="thin">
        <color rgb="FF595959"/>
      </bottom>
    </border>
    <border>
      <left/>
      <right/>
      <top style="thin">
        <color rgb="FF7030A0"/>
      </top>
      <bottom style="thin">
        <color rgb="FF7030A0"/>
      </bottom>
    </border>
    <border>
      <bottom style="medium">
        <color rgb="FFBF9000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</border>
    <border>
      <left style="thin">
        <color rgb="FF595959"/>
      </left>
      <right/>
      <top style="thin">
        <color rgb="FF595959"/>
      </top>
      <bottom style="thin">
        <color rgb="FF000000"/>
      </bottom>
    </border>
    <border>
      <top style="thick">
        <color rgb="FF548135"/>
      </top>
      <bottom style="thick">
        <color rgb="FF548135"/>
      </bottom>
    </border>
    <border>
      <left/>
      <right/>
      <top style="thick">
        <color rgb="FF548135"/>
      </top>
      <bottom style="thick">
        <color rgb="FF548135"/>
      </bottom>
    </border>
    <border>
      <left style="thin">
        <color rgb="FF548135"/>
      </left>
      <right style="thin">
        <color rgb="FF548135"/>
      </right>
      <top style="thick">
        <color rgb="FF548135"/>
      </top>
      <bottom style="thin">
        <color rgb="FF548135"/>
      </bottom>
    </border>
    <border>
      <left style="thin">
        <color rgb="FF548135"/>
      </left>
      <right style="thin">
        <color rgb="FF548135"/>
      </right>
      <top style="thin">
        <color rgb="FF548135"/>
      </top>
      <bottom style="thin">
        <color rgb="FF548135"/>
      </bottom>
    </border>
    <border>
      <left style="thin">
        <color rgb="FF548135"/>
      </left>
      <right style="thin">
        <color rgb="FF548135"/>
      </right>
      <top style="thin">
        <color rgb="FF548135"/>
      </top>
      <bottom style="thick">
        <color rgb="FF548135"/>
      </bottom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</border>
    <border>
      <bottom style="thin">
        <color rgb="FFE7E6E6"/>
      </bottom>
    </border>
    <border>
      <left style="medium">
        <color rgb="FF385623"/>
      </left>
      <right style="medium">
        <color rgb="FF385623"/>
      </right>
      <top style="medium">
        <color rgb="FF385623"/>
      </top>
      <bottom style="medium">
        <color rgb="FF385623"/>
      </bottom>
    </border>
    <border>
      <left/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1BBCC"/>
      </left>
      <right/>
      <top/>
      <bottom/>
    </border>
    <border>
      <left style="thin">
        <color rgb="FF833C0B"/>
      </left>
      <right style="thin">
        <color rgb="FF833C0B"/>
      </right>
      <top style="thin">
        <color rgb="FF833C0B"/>
      </top>
      <bottom style="thin">
        <color rgb="FF833C0B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left/>
      <right style="thin">
        <color rgb="FFBF9000"/>
      </right>
      <top/>
      <bottom style="thin">
        <color rgb="FFBF9000"/>
      </bottom>
    </border>
    <border>
      <left style="thin">
        <color rgb="FFBF9000"/>
      </left>
      <right style="thin">
        <color rgb="FFBF9000"/>
      </right>
      <top/>
      <bottom style="thin">
        <color rgb="FFBF9000"/>
      </bottom>
    </border>
    <border>
      <left style="thin">
        <color rgb="FFBF9000"/>
      </left>
      <right/>
      <top/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left style="thin">
        <color rgb="FFBF9000"/>
      </left>
      <right/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</border>
    <border>
      <left style="thin">
        <color rgb="FFBF9000"/>
      </left>
      <right style="thin">
        <color rgb="FFBF9000"/>
      </right>
      <top style="thin">
        <color rgb="FFBF9000"/>
      </top>
    </border>
    <border>
      <left style="thin">
        <color rgb="FFBF9000"/>
      </left>
      <right style="thin">
        <color rgb="FFBF9000"/>
      </right>
      <top style="thin">
        <color rgb="FFBF9000"/>
      </top>
      <bottom/>
    </border>
    <border>
      <left style="thin">
        <color rgb="FFBF9000"/>
      </left>
      <right/>
      <top style="thin">
        <color rgb="FFBF9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 style="thin">
        <color rgb="FF8EAADB"/>
      </right>
      <top style="thin">
        <color rgb="FF8EAADB"/>
      </top>
      <bottom/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right style="thin">
        <color rgb="FF8EAADB"/>
      </right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8EAADB"/>
      </left>
      <right/>
      <top/>
      <bottom/>
    </border>
    <border>
      <left/>
      <right style="thin">
        <color rgb="FF8EAADB"/>
      </right>
      <top/>
      <bottom/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262626"/>
      </left>
      <top style="thin">
        <color rgb="FF262626"/>
      </top>
      <bottom style="thin">
        <color rgb="FF262626"/>
      </bottom>
    </border>
    <border>
      <right style="thin">
        <color rgb="FF262626"/>
      </right>
      <top style="thin">
        <color rgb="FF262626"/>
      </top>
      <bottom style="thin">
        <color rgb="FF262626"/>
      </bottom>
    </border>
    <border>
      <left style="thin">
        <color rgb="FF262626"/>
      </left>
      <right style="thin">
        <color rgb="FF262626"/>
      </right>
      <top style="thin">
        <color rgb="FF262626"/>
      </top>
      <bottom style="thin">
        <color rgb="FF262626"/>
      </bottom>
    </border>
    <border>
      <left style="thin">
        <color theme="4"/>
      </left>
      <right/>
      <top style="thin">
        <color theme="4"/>
      </top>
      <bottom/>
    </border>
    <border>
      <left/>
      <right style="thin">
        <color theme="4"/>
      </right>
      <top style="thin">
        <color theme="4"/>
      </top>
      <bottom/>
    </border>
    <border>
      <left style="thin">
        <color rgb="FF8EAADB"/>
      </left>
      <right/>
      <top style="double">
        <color rgb="FF000000"/>
      </top>
      <bottom/>
    </border>
    <border>
      <left/>
      <right style="thin">
        <color rgb="FF8EAADB"/>
      </right>
      <top style="double">
        <color rgb="FF000000"/>
      </top>
      <bottom/>
    </border>
    <border>
      <left style="thin">
        <color theme="4"/>
      </left>
      <top style="thin">
        <color theme="4"/>
      </top>
    </border>
    <border>
      <right style="thin">
        <color theme="4"/>
      </right>
      <top style="thin">
        <color theme="4"/>
      </top>
    </border>
    <border>
      <left style="thin">
        <color theme="4"/>
      </left>
      <top style="thin">
        <color theme="4"/>
      </top>
      <bottom style="thin">
        <color theme="4"/>
      </bottom>
    </border>
    <border>
      <right style="thin">
        <color theme="4"/>
      </right>
      <top style="thin">
        <color theme="4"/>
      </top>
      <bottom style="thin">
        <color theme="4"/>
      </bottom>
    </border>
    <border>
      <bottom style="double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C8C8C8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4" numFmtId="0" xfId="0" applyBorder="1" applyFont="1"/>
    <xf borderId="3" fillId="2" fontId="5" numFmtId="0" xfId="0" applyAlignment="1" applyBorder="1" applyFont="1">
      <alignment horizontal="center"/>
    </xf>
    <xf borderId="3" fillId="3" fontId="6" numFmtId="0" xfId="0" applyBorder="1" applyFill="1" applyFont="1"/>
    <xf borderId="3" fillId="0" fontId="6" numFmtId="0" xfId="0" applyBorder="1" applyFont="1"/>
    <xf borderId="5" fillId="0" fontId="6" numFmtId="0" xfId="0" applyAlignment="1" applyBorder="1" applyFont="1">
      <alignment horizontal="left"/>
    </xf>
    <xf borderId="6" fillId="0" fontId="7" numFmtId="0" xfId="0" applyBorder="1" applyFont="1"/>
    <xf borderId="0" fillId="0" fontId="8" numFmtId="0" xfId="0" applyFont="1"/>
    <xf borderId="7" fillId="3" fontId="6" numFmtId="0" xfId="0" applyBorder="1" applyFont="1"/>
    <xf borderId="4" fillId="0" fontId="6" numFmtId="0" xfId="0" applyBorder="1" applyFont="1"/>
    <xf borderId="4" fillId="0" fontId="6" numFmtId="0" xfId="0" applyBorder="1" applyFont="1"/>
    <xf borderId="8" fillId="4" fontId="7" numFmtId="0" xfId="0" applyBorder="1" applyFill="1" applyFont="1"/>
    <xf borderId="8" fillId="5" fontId="7" numFmtId="0" xfId="0" applyBorder="1" applyFill="1" applyFont="1"/>
    <xf borderId="0" fillId="0" fontId="8" numFmtId="0" xfId="0" applyFont="1"/>
    <xf borderId="0" fillId="0" fontId="7" numFmtId="14" xfId="0" applyFont="1" applyNumberFormat="1"/>
    <xf borderId="8" fillId="4" fontId="9" numFmtId="0" xfId="0" applyBorder="1" applyFont="1"/>
    <xf borderId="0" fillId="0" fontId="9" numFmtId="0" xfId="0" applyFont="1"/>
    <xf borderId="8" fillId="6" fontId="7" numFmtId="0" xfId="0" applyBorder="1" applyFill="1" applyFont="1"/>
    <xf borderId="0" fillId="0" fontId="7" numFmtId="0" xfId="0" applyFont="1"/>
    <xf borderId="0" fillId="0" fontId="7" numFmtId="0" xfId="0" applyAlignment="1" applyFont="1">
      <alignment horizontal="center"/>
    </xf>
    <xf borderId="0" fillId="0" fontId="10" numFmtId="14" xfId="0" applyFont="1" applyNumberFormat="1"/>
    <xf borderId="0" fillId="0" fontId="10" numFmtId="0" xfId="0" applyFont="1"/>
    <xf borderId="9" fillId="7" fontId="11" numFmtId="49" xfId="0" applyBorder="1" applyFill="1" applyFont="1" applyNumberFormat="1"/>
    <xf borderId="9" fillId="7" fontId="11" numFmtId="0" xfId="0" applyBorder="1" applyFont="1"/>
    <xf borderId="9" fillId="7" fontId="11" numFmtId="14" xfId="0" applyBorder="1" applyFont="1" applyNumberFormat="1"/>
    <xf borderId="9" fillId="0" fontId="7" numFmtId="49" xfId="0" applyBorder="1" applyFont="1" applyNumberFormat="1"/>
    <xf borderId="9" fillId="0" fontId="7" numFmtId="0" xfId="0" applyBorder="1" applyFont="1"/>
    <xf borderId="9" fillId="0" fontId="7" numFmtId="14" xfId="0" applyBorder="1" applyFont="1" applyNumberFormat="1"/>
    <xf borderId="0" fillId="0" fontId="7" numFmtId="22" xfId="0" applyFont="1" applyNumberFormat="1"/>
    <xf borderId="10" fillId="8" fontId="11" numFmtId="0" xfId="0" applyBorder="1" applyFill="1" applyFont="1"/>
    <xf borderId="11" fillId="8" fontId="11" numFmtId="0" xfId="0" applyBorder="1" applyFont="1"/>
    <xf borderId="0" fillId="0" fontId="12" numFmtId="0" xfId="0" applyFont="1"/>
    <xf borderId="12" fillId="9" fontId="13" numFmtId="0" xfId="0" applyBorder="1" applyFill="1" applyFont="1"/>
    <xf borderId="13" fillId="10" fontId="14" numFmtId="0" xfId="0" applyBorder="1" applyFill="1" applyFont="1"/>
    <xf borderId="14" fillId="0" fontId="7" numFmtId="0" xfId="0" applyBorder="1" applyFont="1"/>
    <xf borderId="14" fillId="11" fontId="7" numFmtId="0" xfId="0" applyBorder="1" applyFill="1" applyFont="1"/>
    <xf borderId="15" fillId="0" fontId="7" numFmtId="0" xfId="0" applyBorder="1" applyFont="1"/>
    <xf borderId="16" fillId="12" fontId="7" numFmtId="0" xfId="0" applyBorder="1" applyFill="1" applyFont="1"/>
    <xf borderId="17" fillId="0" fontId="7" numFmtId="0" xfId="0" applyBorder="1" applyFont="1"/>
    <xf borderId="16" fillId="0" fontId="7" numFmtId="0" xfId="0" applyBorder="1" applyFont="1"/>
    <xf borderId="14" fillId="13" fontId="15" numFmtId="0" xfId="0" applyBorder="1" applyFill="1" applyFont="1"/>
    <xf borderId="14" fillId="14" fontId="7" numFmtId="0" xfId="0" applyBorder="1" applyFill="1" applyFont="1"/>
    <xf borderId="14" fillId="15" fontId="7" numFmtId="0" xfId="0" applyBorder="1" applyFill="1" applyFont="1"/>
    <xf borderId="8" fillId="15" fontId="7" numFmtId="0" xfId="0" applyBorder="1" applyFont="1"/>
    <xf borderId="8" fillId="8" fontId="16" numFmtId="0" xfId="0" applyBorder="1" applyFont="1"/>
    <xf borderId="8" fillId="8" fontId="16" numFmtId="164" xfId="0" applyBorder="1" applyFont="1" applyNumberFormat="1"/>
    <xf borderId="8" fillId="8" fontId="16" numFmtId="165" xfId="0" applyBorder="1" applyFont="1" applyNumberFormat="1"/>
    <xf borderId="0" fillId="0" fontId="17" numFmtId="0" xfId="0" applyFont="1"/>
    <xf borderId="18" fillId="8" fontId="16" numFmtId="0" xfId="0" applyBorder="1" applyFont="1"/>
    <xf borderId="19" fillId="0" fontId="18" numFmtId="166" xfId="0" applyBorder="1" applyFont="1" applyNumberFormat="1"/>
    <xf borderId="0" fillId="0" fontId="17" numFmtId="164" xfId="0" applyFont="1" applyNumberFormat="1"/>
    <xf borderId="0" fillId="0" fontId="17" numFmtId="165" xfId="0" applyFont="1" applyNumberFormat="1"/>
    <xf borderId="0" fillId="0" fontId="19" numFmtId="0" xfId="0" applyFont="1"/>
    <xf borderId="8" fillId="16" fontId="10" numFmtId="0" xfId="0" applyBorder="1" applyFill="1" applyFont="1"/>
    <xf borderId="20" fillId="0" fontId="19" numFmtId="0" xfId="0" applyAlignment="1" applyBorder="1" applyFont="1">
      <alignment vertical="center"/>
    </xf>
    <xf borderId="21" fillId="17" fontId="7" numFmtId="0" xfId="0" applyBorder="1" applyFill="1" applyFont="1"/>
    <xf borderId="8" fillId="17" fontId="7" numFmtId="0" xfId="0" applyBorder="1" applyFont="1"/>
    <xf borderId="0" fillId="0" fontId="20" numFmtId="0" xfId="0" applyFont="1"/>
    <xf borderId="22" fillId="0" fontId="21" numFmtId="0" xfId="0" applyAlignment="1" applyBorder="1" applyFont="1">
      <alignment vertical="center"/>
    </xf>
    <xf borderId="22" fillId="0" fontId="22" numFmtId="0" xfId="0" applyBorder="1" applyFont="1"/>
    <xf borderId="0" fillId="0" fontId="7" numFmtId="18" xfId="0" applyFont="1" applyNumberFormat="1"/>
    <xf borderId="23" fillId="18" fontId="15" numFmtId="0" xfId="0" applyBorder="1" applyFill="1" applyFont="1"/>
    <xf borderId="23" fillId="19" fontId="15" numFmtId="0" xfId="0" applyBorder="1" applyFill="1" applyFont="1"/>
    <xf borderId="23" fillId="19" fontId="15" numFmtId="18" xfId="0" applyBorder="1" applyFont="1" applyNumberFormat="1"/>
    <xf borderId="23" fillId="0" fontId="7" numFmtId="167" xfId="0" applyBorder="1" applyFont="1" applyNumberFormat="1"/>
    <xf borderId="23" fillId="0" fontId="7" numFmtId="0" xfId="0" applyBorder="1" applyFont="1"/>
    <xf borderId="23" fillId="0" fontId="7" numFmtId="168" xfId="0" applyBorder="1" applyFont="1" applyNumberFormat="1"/>
    <xf borderId="23" fillId="20" fontId="7" numFmtId="168" xfId="0" applyBorder="1" applyFill="1" applyFont="1" applyNumberFormat="1"/>
    <xf borderId="23" fillId="0" fontId="7" numFmtId="169" xfId="0" applyBorder="1" applyFont="1" applyNumberFormat="1"/>
    <xf borderId="24" fillId="0" fontId="7" numFmtId="169" xfId="0" applyBorder="1" applyFont="1" applyNumberFormat="1"/>
    <xf borderId="25" fillId="19" fontId="15" numFmtId="18" xfId="0" applyBorder="1" applyFont="1" applyNumberFormat="1"/>
    <xf borderId="0" fillId="0" fontId="7" numFmtId="170" xfId="0" applyFont="1" applyNumberFormat="1"/>
    <xf borderId="0" fillId="0" fontId="7" numFmtId="169" xfId="0" applyFont="1" applyNumberFormat="1"/>
    <xf borderId="0" fillId="0" fontId="23" numFmtId="0" xfId="0" applyFont="1"/>
    <xf borderId="8" fillId="21" fontId="7" numFmtId="0" xfId="0" applyBorder="1" applyFill="1" applyFont="1"/>
    <xf borderId="26" fillId="0" fontId="10" numFmtId="0" xfId="0" applyAlignment="1" applyBorder="1" applyFont="1">
      <alignment vertical="center"/>
    </xf>
    <xf borderId="27" fillId="15" fontId="7" numFmtId="10" xfId="0" applyBorder="1" applyFont="1" applyNumberFormat="1"/>
    <xf borderId="0" fillId="0" fontId="7" numFmtId="171" xfId="0" applyFont="1" applyNumberFormat="1"/>
    <xf borderId="0" fillId="0" fontId="7" numFmtId="172" xfId="0" applyFont="1" applyNumberFormat="1"/>
    <xf borderId="28" fillId="0" fontId="7" numFmtId="0" xfId="0" applyAlignment="1" applyBorder="1" applyFont="1">
      <alignment vertical="center"/>
    </xf>
    <xf borderId="28" fillId="15" fontId="7" numFmtId="172" xfId="0" applyBorder="1" applyFont="1" applyNumberFormat="1"/>
    <xf borderId="29" fillId="0" fontId="7" numFmtId="0" xfId="0" applyBorder="1" applyFont="1"/>
    <xf borderId="29" fillId="15" fontId="7" numFmtId="1" xfId="0" applyBorder="1" applyFont="1" applyNumberFormat="1"/>
    <xf borderId="29" fillId="15" fontId="7" numFmtId="172" xfId="0" applyBorder="1" applyFont="1" applyNumberFormat="1"/>
    <xf borderId="30" fillId="0" fontId="7" numFmtId="0" xfId="0" applyBorder="1" applyFont="1"/>
    <xf borderId="30" fillId="15" fontId="7" numFmtId="0" xfId="0" applyBorder="1" applyFont="1"/>
    <xf borderId="21" fillId="17" fontId="24" numFmtId="2" xfId="0" applyBorder="1" applyFont="1" applyNumberFormat="1"/>
    <xf borderId="21" fillId="17" fontId="24" numFmtId="173" xfId="0" applyBorder="1" applyFont="1" applyNumberFormat="1"/>
    <xf borderId="21" fillId="17" fontId="24" numFmtId="171" xfId="0" applyBorder="1" applyFont="1" applyNumberFormat="1"/>
    <xf borderId="21" fillId="22" fontId="24" numFmtId="0" xfId="0" applyBorder="1" applyFill="1" applyFont="1"/>
    <xf borderId="21" fillId="15" fontId="24" numFmtId="0" xfId="0" applyBorder="1" applyFont="1"/>
    <xf borderId="0" fillId="0" fontId="7" numFmtId="2" xfId="0" applyFont="1" applyNumberFormat="1"/>
    <xf borderId="0" fillId="0" fontId="7" numFmtId="173" xfId="0" applyFont="1" applyNumberFormat="1"/>
    <xf borderId="8" fillId="22" fontId="7" numFmtId="0" xfId="0" applyBorder="1" applyFont="1"/>
    <xf borderId="0" fillId="0" fontId="7" numFmtId="9" xfId="0" applyFont="1" applyNumberFormat="1"/>
    <xf borderId="0" fillId="0" fontId="7" numFmtId="174" xfId="0" applyFont="1" applyNumberFormat="1"/>
    <xf borderId="20" fillId="0" fontId="19" numFmtId="14" xfId="0" applyAlignment="1" applyBorder="1" applyFont="1" applyNumberFormat="1">
      <alignment vertical="center"/>
    </xf>
    <xf borderId="21" fillId="17" fontId="10" numFmtId="0" xfId="0" applyBorder="1" applyFont="1"/>
    <xf borderId="0" fillId="0" fontId="7" numFmtId="175" xfId="0" applyFont="1" applyNumberFormat="1"/>
    <xf borderId="31" fillId="13" fontId="25" numFmtId="0" xfId="0" applyBorder="1" applyFont="1"/>
    <xf borderId="31" fillId="0" fontId="7" numFmtId="14" xfId="0" applyBorder="1" applyFont="1" applyNumberFormat="1"/>
    <xf borderId="31" fillId="0" fontId="7" numFmtId="0" xfId="0" applyBorder="1" applyFont="1"/>
    <xf borderId="31" fillId="0" fontId="7" numFmtId="176" xfId="0" applyBorder="1" applyFont="1" applyNumberFormat="1"/>
    <xf borderId="32" fillId="0" fontId="7" numFmtId="0" xfId="0" applyBorder="1" applyFont="1"/>
    <xf borderId="33" fillId="23" fontId="26" numFmtId="0" xfId="0" applyBorder="1" applyFill="1" applyFont="1"/>
    <xf borderId="33" fillId="0" fontId="7" numFmtId="14" xfId="0" applyBorder="1" applyFont="1" applyNumberFormat="1"/>
    <xf borderId="33" fillId="0" fontId="7" numFmtId="0" xfId="0" applyBorder="1" applyFont="1"/>
    <xf borderId="33" fillId="0" fontId="7" numFmtId="165" xfId="0" applyBorder="1" applyFont="1" applyNumberFormat="1"/>
    <xf borderId="0" fillId="0" fontId="27" numFmtId="0" xfId="0" applyFont="1"/>
    <xf borderId="16" fillId="24" fontId="11" numFmtId="0" xfId="0" applyBorder="1" applyFill="1" applyFont="1"/>
    <xf borderId="16" fillId="0" fontId="7" numFmtId="171" xfId="0" applyBorder="1" applyFont="1" applyNumberFormat="1"/>
    <xf borderId="0" fillId="0" fontId="8" numFmtId="171" xfId="0" applyFont="1" applyNumberFormat="1"/>
    <xf borderId="34" fillId="8" fontId="28" numFmtId="0" xfId="0" applyBorder="1" applyFont="1"/>
    <xf borderId="35" fillId="14" fontId="12" numFmtId="0" xfId="0" applyAlignment="1" applyBorder="1" applyFont="1">
      <alignment horizontal="center"/>
    </xf>
    <xf borderId="36" fillId="0" fontId="22" numFmtId="0" xfId="0" applyBorder="1" applyFont="1"/>
    <xf borderId="37" fillId="0" fontId="22" numFmtId="0" xfId="0" applyBorder="1" applyFont="1"/>
    <xf borderId="8" fillId="4" fontId="12" numFmtId="0" xfId="0" applyBorder="1" applyFont="1"/>
    <xf borderId="0" fillId="0" fontId="12" numFmtId="171" xfId="0" applyFont="1" applyNumberFormat="1"/>
    <xf borderId="8" fillId="15" fontId="12" numFmtId="0" xfId="0" applyBorder="1" applyFont="1"/>
    <xf borderId="8" fillId="25" fontId="7" numFmtId="0" xfId="0" applyBorder="1" applyFill="1" applyFont="1"/>
    <xf borderId="34" fillId="8" fontId="29" numFmtId="0" xfId="0" applyBorder="1" applyFont="1"/>
    <xf borderId="34" fillId="8" fontId="13" numFmtId="0" xfId="0" applyBorder="1" applyFont="1"/>
    <xf borderId="16" fillId="0" fontId="30" numFmtId="0" xfId="0" applyAlignment="1" applyBorder="1" applyFont="1">
      <alignment horizontal="left"/>
    </xf>
    <xf borderId="0" fillId="0" fontId="30" numFmtId="0" xfId="0" applyAlignment="1" applyFont="1">
      <alignment horizontal="left"/>
    </xf>
    <xf borderId="0" fillId="0" fontId="31" numFmtId="0" xfId="0" applyFont="1"/>
    <xf borderId="16" fillId="0" fontId="12" numFmtId="0" xfId="0" applyBorder="1" applyFont="1"/>
    <xf borderId="16" fillId="4" fontId="12" numFmtId="0" xfId="0" applyBorder="1" applyFont="1"/>
    <xf borderId="38" fillId="0" fontId="12" numFmtId="0" xfId="0" applyBorder="1" applyFont="1"/>
    <xf borderId="16" fillId="0" fontId="12" numFmtId="171" xfId="0" applyBorder="1" applyFont="1" applyNumberFormat="1"/>
    <xf borderId="16" fillId="4" fontId="12" numFmtId="168" xfId="0" applyBorder="1" applyFont="1" applyNumberFormat="1"/>
    <xf borderId="0" fillId="0" fontId="12" numFmtId="9" xfId="0" applyFont="1" applyNumberFormat="1"/>
    <xf borderId="16" fillId="15" fontId="12" numFmtId="0" xfId="0" applyBorder="1" applyFont="1"/>
    <xf borderId="39" fillId="23" fontId="29" numFmtId="0" xfId="0" applyAlignment="1" applyBorder="1" applyFont="1">
      <alignment horizontal="center" vertical="center"/>
    </xf>
    <xf borderId="40" fillId="0" fontId="22" numFmtId="0" xfId="0" applyBorder="1" applyFont="1"/>
    <xf borderId="41" fillId="0" fontId="22" numFmtId="0" xfId="0" applyBorder="1" applyFont="1"/>
    <xf borderId="0" fillId="0" fontId="12" numFmtId="177" xfId="0" applyFont="1" applyNumberFormat="1"/>
    <xf borderId="16" fillId="0" fontId="19" numFmtId="0" xfId="0" applyAlignment="1" applyBorder="1" applyFont="1">
      <alignment horizontal="center" vertical="center"/>
    </xf>
    <xf borderId="16" fillId="0" fontId="19" numFmtId="0" xfId="0" applyAlignment="1" applyBorder="1" applyFont="1">
      <alignment horizontal="center"/>
    </xf>
    <xf borderId="16" fillId="0" fontId="19" numFmtId="177" xfId="0" applyAlignment="1" applyBorder="1" applyFont="1" applyNumberFormat="1">
      <alignment vertical="center"/>
    </xf>
    <xf borderId="16" fillId="0" fontId="19" numFmtId="177" xfId="0" applyAlignment="1" applyBorder="1" applyFont="1" applyNumberFormat="1">
      <alignment horizontal="center" vertical="center"/>
    </xf>
    <xf borderId="16" fillId="0" fontId="19" numFmtId="171" xfId="0" applyAlignment="1" applyBorder="1" applyFont="1" applyNumberFormat="1">
      <alignment horizontal="center" vertical="center"/>
    </xf>
    <xf borderId="42" fillId="0" fontId="12" numFmtId="0" xfId="0" applyBorder="1" applyFont="1"/>
    <xf borderId="0" fillId="0" fontId="12" numFmtId="14" xfId="0" applyFont="1" applyNumberFormat="1"/>
    <xf borderId="42" fillId="0" fontId="12" numFmtId="178" xfId="0" applyBorder="1" applyFont="1" applyNumberFormat="1"/>
    <xf borderId="42" fillId="0" fontId="12" numFmtId="171" xfId="0" applyBorder="1" applyFont="1" applyNumberFormat="1"/>
    <xf borderId="43" fillId="0" fontId="12" numFmtId="0" xfId="0" applyBorder="1" applyFont="1"/>
    <xf borderId="43" fillId="0" fontId="12" numFmtId="178" xfId="0" applyBorder="1" applyFont="1" applyNumberFormat="1"/>
    <xf borderId="0" fillId="0" fontId="12" numFmtId="15" xfId="0" applyFont="1" applyNumberFormat="1"/>
    <xf borderId="0" fillId="0" fontId="12" numFmtId="167" xfId="0" applyFont="1" applyNumberFormat="1"/>
    <xf borderId="0" fillId="0" fontId="12" numFmtId="179" xfId="0" applyFont="1" applyNumberFormat="1"/>
    <xf borderId="16" fillId="19" fontId="32" numFmtId="0" xfId="0" applyAlignment="1" applyBorder="1" applyFont="1">
      <alignment horizontal="left" vertical="top"/>
    </xf>
    <xf borderId="16" fillId="19" fontId="32" numFmtId="0" xfId="0" applyAlignment="1" applyBorder="1" applyFont="1">
      <alignment horizontal="center" vertical="top"/>
    </xf>
    <xf borderId="16" fillId="19" fontId="32" numFmtId="0" xfId="0" applyAlignment="1" applyBorder="1" applyFont="1">
      <alignment vertical="top"/>
    </xf>
    <xf borderId="16" fillId="19" fontId="32" numFmtId="14" xfId="0" applyAlignment="1" applyBorder="1" applyFont="1" applyNumberFormat="1">
      <alignment horizontal="center" vertical="top"/>
    </xf>
    <xf borderId="16" fillId="19" fontId="32" numFmtId="171" xfId="0" applyAlignment="1" applyBorder="1" applyFont="1" applyNumberFormat="1">
      <alignment horizontal="center" vertical="top"/>
    </xf>
    <xf borderId="16" fillId="19" fontId="32" numFmtId="180" xfId="0" applyAlignment="1" applyBorder="1" applyFont="1" applyNumberFormat="1">
      <alignment horizontal="center" vertical="top"/>
    </xf>
    <xf borderId="16" fillId="0" fontId="7" numFmtId="0" xfId="0" applyAlignment="1" applyBorder="1" applyFont="1">
      <alignment horizontal="center"/>
    </xf>
    <xf borderId="16" fillId="0" fontId="7" numFmtId="14" xfId="0" applyBorder="1" applyFont="1" applyNumberFormat="1"/>
    <xf borderId="16" fillId="0" fontId="7" numFmtId="167" xfId="0" applyBorder="1" applyFont="1" applyNumberFormat="1"/>
    <xf borderId="0" fillId="0" fontId="7" numFmtId="180" xfId="0" applyFont="1" applyNumberFormat="1"/>
    <xf borderId="0" fillId="0" fontId="33" numFmtId="0" xfId="0" applyFont="1"/>
    <xf borderId="0" fillId="0" fontId="33" numFmtId="0" xfId="0" applyAlignment="1" applyFont="1">
      <alignment horizontal="center"/>
    </xf>
    <xf borderId="0" fillId="0" fontId="33" numFmtId="14" xfId="0" applyFont="1" applyNumberFormat="1"/>
    <xf borderId="0" fillId="0" fontId="33" numFmtId="172" xfId="0" applyFont="1" applyNumberFormat="1"/>
    <xf borderId="0" fillId="0" fontId="33" numFmtId="180" xfId="0" applyFont="1" applyNumberFormat="1"/>
    <xf borderId="16" fillId="19" fontId="32" numFmtId="172" xfId="0" applyAlignment="1" applyBorder="1" applyFont="1" applyNumberFormat="1">
      <alignment horizontal="center" vertical="top"/>
    </xf>
    <xf borderId="16" fillId="26" fontId="32" numFmtId="180" xfId="0" applyAlignment="1" applyBorder="1" applyFill="1" applyFont="1" applyNumberFormat="1">
      <alignment horizontal="center" vertical="top"/>
    </xf>
    <xf borderId="16" fillId="0" fontId="7" numFmtId="172" xfId="0" applyBorder="1" applyFont="1" applyNumberFormat="1"/>
    <xf borderId="0" fillId="0" fontId="7" numFmtId="167" xfId="0" applyFont="1" applyNumberFormat="1"/>
    <xf borderId="0" fillId="0" fontId="34" numFmtId="0" xfId="0" applyAlignment="1" applyFont="1">
      <alignment vertical="center"/>
    </xf>
    <xf borderId="16" fillId="7" fontId="35" numFmtId="0" xfId="0" applyBorder="1" applyFont="1"/>
    <xf borderId="44" fillId="4" fontId="10" numFmtId="0" xfId="0" applyAlignment="1" applyBorder="1" applyFont="1">
      <alignment horizontal="center"/>
    </xf>
    <xf borderId="45" fillId="0" fontId="22" numFmtId="0" xfId="0" applyBorder="1" applyFont="1"/>
    <xf borderId="16" fillId="4" fontId="10" numFmtId="0" xfId="0" applyAlignment="1" applyBorder="1" applyFont="1">
      <alignment horizontal="center"/>
    </xf>
    <xf borderId="16" fillId="0" fontId="35" numFmtId="0" xfId="0" applyBorder="1" applyFont="1"/>
    <xf borderId="0" fillId="0" fontId="36" numFmtId="0" xfId="0" applyFont="1"/>
    <xf borderId="0" fillId="0" fontId="24" numFmtId="0" xfId="0" applyFont="1"/>
    <xf borderId="0" fillId="0" fontId="24" numFmtId="0" xfId="0" applyAlignment="1" applyFont="1">
      <alignment horizontal="left" shrinkToFit="0" wrapText="1"/>
    </xf>
    <xf borderId="0" fillId="0" fontId="7" numFmtId="0" xfId="0" applyAlignment="1" applyFont="1">
      <alignment horizontal="left" shrinkToFit="0" wrapText="1"/>
    </xf>
    <xf borderId="16" fillId="8" fontId="32" numFmtId="0" xfId="0" applyAlignment="1" applyBorder="1" applyFont="1">
      <alignment horizontal="center" vertical="center"/>
    </xf>
    <xf borderId="16" fillId="8" fontId="32" numFmtId="0" xfId="0" applyAlignment="1" applyBorder="1" applyFont="1">
      <alignment horizontal="center" shrinkToFit="0" vertical="center" wrapText="1"/>
    </xf>
    <xf borderId="0" fillId="0" fontId="7" numFmtId="181" xfId="0" applyFont="1" applyNumberFormat="1"/>
    <xf borderId="0" fillId="0" fontId="24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16" fillId="8" fontId="32" numFmtId="0" xfId="0" applyAlignment="1" applyBorder="1" applyFont="1">
      <alignment horizontal="left" vertical="center"/>
    </xf>
    <xf borderId="16" fillId="8" fontId="32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vertical="top"/>
    </xf>
    <xf borderId="46" fillId="27" fontId="37" numFmtId="0" xfId="0" applyAlignment="1" applyBorder="1" applyFill="1" applyFont="1">
      <alignment horizontal="center" shrinkToFit="0" vertical="top" wrapText="1"/>
    </xf>
    <xf borderId="46" fillId="27" fontId="37" numFmtId="0" xfId="0" applyAlignment="1" applyBorder="1" applyFont="1">
      <alignment shrinkToFit="0" vertical="top" wrapText="1"/>
    </xf>
    <xf borderId="0" fillId="0" fontId="38" numFmtId="0" xfId="0" applyFont="1"/>
    <xf borderId="47" fillId="18" fontId="32" numFmtId="0" xfId="0" applyAlignment="1" applyBorder="1" applyFont="1">
      <alignment horizontal="left" vertical="top"/>
    </xf>
    <xf borderId="47" fillId="0" fontId="7" numFmtId="172" xfId="0" applyBorder="1" applyFont="1" applyNumberFormat="1"/>
    <xf borderId="47" fillId="0" fontId="7" numFmtId="9" xfId="0" applyBorder="1" applyFont="1" applyNumberFormat="1"/>
    <xf borderId="47" fillId="0" fontId="7" numFmtId="165" xfId="0" applyBorder="1" applyFont="1" applyNumberFormat="1"/>
    <xf borderId="47" fillId="0" fontId="7" numFmtId="0" xfId="0" applyBorder="1" applyFont="1"/>
    <xf borderId="0" fillId="0" fontId="38" numFmtId="165" xfId="0" applyFont="1" applyNumberFormat="1"/>
    <xf borderId="0" fillId="0" fontId="30" numFmtId="0" xfId="0" applyFont="1"/>
    <xf borderId="48" fillId="7" fontId="11" numFmtId="0" xfId="0" applyBorder="1" applyFont="1"/>
    <xf borderId="48" fillId="0" fontId="7" numFmtId="0" xfId="0" applyBorder="1" applyFont="1"/>
    <xf borderId="48" fillId="0" fontId="7" numFmtId="49" xfId="0" applyBorder="1" applyFont="1" applyNumberFormat="1"/>
    <xf borderId="9" fillId="4" fontId="11" numFmtId="49" xfId="0" applyBorder="1" applyFont="1" applyNumberFormat="1"/>
    <xf borderId="9" fillId="4" fontId="11" numFmtId="0" xfId="0" applyBorder="1" applyFont="1"/>
    <xf borderId="9" fillId="4" fontId="11" numFmtId="14" xfId="0" applyBorder="1" applyFont="1" applyNumberFormat="1"/>
    <xf borderId="9" fillId="4" fontId="7" numFmtId="49" xfId="0" applyBorder="1" applyFont="1" applyNumberFormat="1"/>
    <xf borderId="9" fillId="4" fontId="7" numFmtId="0" xfId="0" applyBorder="1" applyFont="1"/>
    <xf borderId="9" fillId="4" fontId="7" numFmtId="14" xfId="0" applyBorder="1" applyFont="1" applyNumberFormat="1"/>
    <xf borderId="15" fillId="0" fontId="24" numFmtId="0" xfId="0" applyBorder="1" applyFont="1"/>
    <xf borderId="15" fillId="0" fontId="39" numFmtId="0" xfId="0" applyBorder="1" applyFont="1"/>
    <xf borderId="49" fillId="26" fontId="35" numFmtId="0" xfId="0" applyBorder="1" applyFont="1"/>
    <xf borderId="49" fillId="26" fontId="35" numFmtId="0" xfId="0" applyAlignment="1" applyBorder="1" applyFont="1">
      <alignment horizontal="left" shrinkToFit="0" wrapText="1"/>
    </xf>
    <xf borderId="0" fillId="0" fontId="10" numFmtId="0" xfId="0" applyAlignment="1" applyFont="1">
      <alignment horizontal="left"/>
    </xf>
    <xf borderId="49" fillId="0" fontId="7" numFmtId="0" xfId="0" applyBorder="1" applyFont="1"/>
    <xf borderId="49" fillId="3" fontId="7" numFmtId="172" xfId="0" applyBorder="1" applyFont="1" applyNumberFormat="1"/>
    <xf borderId="0" fillId="0" fontId="7" numFmtId="0" xfId="0" applyAlignment="1" applyFont="1">
      <alignment horizontal="left"/>
    </xf>
    <xf borderId="49" fillId="3" fontId="7" numFmtId="3" xfId="0" applyBorder="1" applyFont="1" applyNumberFormat="1"/>
    <xf borderId="0" fillId="0" fontId="39" numFmtId="0" xfId="0" applyFont="1"/>
    <xf borderId="8" fillId="28" fontId="35" numFmtId="0" xfId="0" applyBorder="1" applyFill="1" applyFont="1"/>
    <xf borderId="15" fillId="0" fontId="10" numFmtId="0" xfId="0" applyBorder="1" applyFont="1"/>
    <xf borderId="36" fillId="0" fontId="10" numFmtId="0" xfId="0" applyBorder="1" applyFont="1"/>
    <xf borderId="0" fillId="0" fontId="7" numFmtId="3" xfId="0" applyFont="1" applyNumberFormat="1"/>
    <xf borderId="8" fillId="29" fontId="7" numFmtId="3" xfId="0" applyBorder="1" applyFill="1" applyFont="1" applyNumberFormat="1"/>
    <xf borderId="50" fillId="26" fontId="35" numFmtId="0" xfId="0" applyBorder="1" applyFont="1"/>
    <xf borderId="51" fillId="26" fontId="35" numFmtId="0" xfId="0" applyAlignment="1" applyBorder="1" applyFont="1">
      <alignment horizontal="left" shrinkToFit="0" wrapText="1"/>
    </xf>
    <xf borderId="51" fillId="26" fontId="35" numFmtId="0" xfId="0" applyBorder="1" applyFont="1"/>
    <xf borderId="52" fillId="26" fontId="35" numFmtId="0" xfId="0" applyBorder="1" applyFont="1"/>
    <xf borderId="53" fillId="0" fontId="7" numFmtId="0" xfId="0" applyBorder="1" applyFont="1"/>
    <xf borderId="49" fillId="0" fontId="7" numFmtId="0" xfId="0" applyBorder="1" applyFont="1"/>
    <xf borderId="49" fillId="3" fontId="7" numFmtId="172" xfId="0" applyBorder="1" applyFont="1" applyNumberFormat="1"/>
    <xf borderId="54" fillId="3" fontId="7" numFmtId="172" xfId="0" applyBorder="1" applyFont="1" applyNumberFormat="1"/>
    <xf borderId="55" fillId="0" fontId="7" numFmtId="0" xfId="0" applyBorder="1" applyFont="1"/>
    <xf borderId="56" fillId="0" fontId="7" numFmtId="0" xfId="0" applyBorder="1" applyFont="1"/>
    <xf borderId="57" fillId="3" fontId="7" numFmtId="172" xfId="0" applyBorder="1" applyFont="1" applyNumberFormat="1"/>
    <xf borderId="58" fillId="3" fontId="7" numFmtId="172" xfId="0" applyBorder="1" applyFont="1" applyNumberFormat="1"/>
    <xf borderId="48" fillId="30" fontId="11" numFmtId="0" xfId="0" applyBorder="1" applyFill="1" applyFont="1"/>
    <xf borderId="48" fillId="0" fontId="12" numFmtId="0" xfId="0" applyBorder="1" applyFont="1"/>
    <xf borderId="8" fillId="16" fontId="7" numFmtId="0" xfId="0" applyBorder="1" applyFont="1"/>
    <xf borderId="48" fillId="30" fontId="11" numFmtId="0" xfId="0" applyAlignment="1" applyBorder="1" applyFont="1">
      <alignment shrinkToFit="0" wrapText="1"/>
    </xf>
    <xf borderId="48" fillId="4" fontId="12" numFmtId="182" xfId="0" applyBorder="1" applyFont="1" applyNumberFormat="1"/>
    <xf borderId="48" fillId="0" fontId="12" numFmtId="183" xfId="0" applyBorder="1" applyFont="1" applyNumberFormat="1"/>
    <xf borderId="8" fillId="4" fontId="21" numFmtId="0" xfId="0" applyBorder="1" applyFont="1"/>
    <xf borderId="59" fillId="31" fontId="10" numFmtId="0" xfId="0" applyAlignment="1" applyBorder="1" applyFill="1" applyFont="1">
      <alignment horizontal="center"/>
    </xf>
    <xf borderId="60" fillId="31" fontId="10" numFmtId="0" xfId="0" applyAlignment="1" applyBorder="1" applyFont="1">
      <alignment horizontal="center"/>
    </xf>
    <xf borderId="61" fillId="31" fontId="10" numFmtId="0" xfId="0" applyAlignment="1" applyBorder="1" applyFont="1">
      <alignment horizontal="center"/>
    </xf>
    <xf borderId="16" fillId="31" fontId="7" numFmtId="0" xfId="0" applyBorder="1" applyFont="1"/>
    <xf borderId="62" fillId="31" fontId="7" numFmtId="0" xfId="0" applyAlignment="1" applyBorder="1" applyFont="1">
      <alignment horizontal="center"/>
    </xf>
    <xf borderId="63" fillId="0" fontId="7" numFmtId="172" xfId="0" applyBorder="1" applyFont="1" applyNumberFormat="1"/>
    <xf borderId="64" fillId="0" fontId="7" numFmtId="172" xfId="0" applyBorder="1" applyFont="1" applyNumberFormat="1"/>
    <xf borderId="65" fillId="0" fontId="7" numFmtId="172" xfId="0" applyBorder="1" applyFont="1" applyNumberFormat="1"/>
    <xf borderId="16" fillId="31" fontId="10" numFmtId="0" xfId="0" applyBorder="1" applyFont="1"/>
    <xf borderId="16" fillId="0" fontId="9" numFmtId="172" xfId="0" applyBorder="1" applyFont="1" applyNumberFormat="1"/>
    <xf borderId="66" fillId="31" fontId="7" numFmtId="0" xfId="0" applyAlignment="1" applyBorder="1" applyFont="1">
      <alignment horizontal="center"/>
    </xf>
    <xf borderId="38" fillId="0" fontId="7" numFmtId="172" xfId="0" applyBorder="1" applyFont="1" applyNumberFormat="1"/>
    <xf borderId="67" fillId="0" fontId="7" numFmtId="172" xfId="0" applyBorder="1" applyFont="1" applyNumberFormat="1"/>
    <xf borderId="68" fillId="31" fontId="7" numFmtId="0" xfId="0" applyAlignment="1" applyBorder="1" applyFont="1">
      <alignment horizontal="center"/>
    </xf>
    <xf borderId="69" fillId="0" fontId="7" numFmtId="172" xfId="0" applyBorder="1" applyFont="1" applyNumberFormat="1"/>
    <xf borderId="15" fillId="0" fontId="7" numFmtId="172" xfId="0" applyBorder="1" applyFont="1" applyNumberFormat="1"/>
    <xf borderId="17" fillId="0" fontId="7" numFmtId="172" xfId="0" applyBorder="1" applyFont="1" applyNumberFormat="1"/>
    <xf borderId="70" fillId="11" fontId="7" numFmtId="0" xfId="0" applyBorder="1" applyFont="1"/>
    <xf borderId="59" fillId="11" fontId="10" numFmtId="0" xfId="0" applyBorder="1" applyFont="1"/>
    <xf borderId="60" fillId="11" fontId="10" numFmtId="0" xfId="0" applyBorder="1" applyFont="1"/>
    <xf borderId="61" fillId="11" fontId="10" numFmtId="0" xfId="0" applyBorder="1" applyFont="1"/>
    <xf borderId="16" fillId="11" fontId="7" numFmtId="0" xfId="0" applyAlignment="1" applyBorder="1" applyFont="1">
      <alignment horizontal="center"/>
    </xf>
    <xf borderId="62" fillId="11" fontId="10" numFmtId="0" xfId="0" applyBorder="1" applyFont="1"/>
    <xf borderId="71" fillId="16" fontId="7" numFmtId="172" xfId="0" applyBorder="1" applyFont="1" applyNumberFormat="1"/>
    <xf borderId="66" fillId="11" fontId="10" numFmtId="0" xfId="0" applyBorder="1" applyFont="1"/>
    <xf borderId="68" fillId="11" fontId="10" numFmtId="0" xfId="0" applyBorder="1" applyFont="1"/>
    <xf borderId="72" fillId="16" fontId="7" numFmtId="172" xfId="0" applyBorder="1" applyFont="1" applyNumberFormat="1"/>
    <xf borderId="73" fillId="11" fontId="10" numFmtId="0" xfId="0" applyBorder="1" applyFont="1"/>
    <xf borderId="74" fillId="0" fontId="10" numFmtId="172" xfId="0" applyBorder="1" applyFont="1" applyNumberFormat="1"/>
    <xf borderId="75" fillId="16" fontId="10" numFmtId="172" xfId="0" applyBorder="1" applyFont="1" applyNumberFormat="1"/>
    <xf borderId="8" fillId="32" fontId="40" numFmtId="0" xfId="0" applyBorder="1" applyFill="1" applyFont="1"/>
    <xf borderId="8" fillId="16" fontId="12" numFmtId="0" xfId="0" applyBorder="1" applyFont="1"/>
    <xf borderId="8" fillId="16" fontId="41" numFmtId="0" xfId="0" applyBorder="1" applyFont="1"/>
    <xf borderId="0" fillId="0" fontId="42" numFmtId="0" xfId="0" applyFont="1"/>
    <xf borderId="34" fillId="33" fontId="11" numFmtId="0" xfId="0" applyBorder="1" applyFill="1" applyFont="1"/>
    <xf borderId="60" fillId="33" fontId="35" numFmtId="0" xfId="0" applyBorder="1" applyFont="1"/>
    <xf borderId="0" fillId="0" fontId="12" numFmtId="0" xfId="0" applyFont="1"/>
    <xf borderId="60" fillId="18" fontId="11" numFmtId="0" xfId="0" applyBorder="1" applyFont="1"/>
    <xf borderId="76" fillId="34" fontId="11" numFmtId="0" xfId="0" applyBorder="1" applyFill="1" applyFont="1"/>
    <xf borderId="77" fillId="34" fontId="11" numFmtId="0" xfId="0" applyBorder="1" applyFont="1"/>
    <xf borderId="78" fillId="34" fontId="11" numFmtId="0" xfId="0" applyBorder="1" applyFont="1"/>
    <xf borderId="76" fillId="35" fontId="12" numFmtId="14" xfId="0" applyBorder="1" applyFill="1" applyFont="1" applyNumberFormat="1"/>
    <xf borderId="77" fillId="35" fontId="12" numFmtId="0" xfId="0" applyBorder="1" applyFont="1"/>
    <xf borderId="78" fillId="35" fontId="12" numFmtId="1" xfId="0" applyBorder="1" applyFont="1" applyNumberFormat="1"/>
    <xf borderId="79" fillId="0" fontId="12" numFmtId="14" xfId="0" applyBorder="1" applyFont="1" applyNumberFormat="1"/>
    <xf borderId="80" fillId="0" fontId="12" numFmtId="0" xfId="0" applyBorder="1" applyFont="1"/>
    <xf borderId="81" fillId="0" fontId="12" numFmtId="1" xfId="0" applyBorder="1" applyFont="1" applyNumberFormat="1"/>
    <xf borderId="0" fillId="0" fontId="12" numFmtId="1" xfId="0" applyFont="1" applyNumberFormat="1"/>
    <xf borderId="82" fillId="0" fontId="12" numFmtId="14" xfId="0" applyBorder="1" applyFont="1" applyNumberFormat="1"/>
    <xf borderId="83" fillId="0" fontId="12" numFmtId="0" xfId="0" applyBorder="1" applyFont="1"/>
    <xf borderId="84" fillId="0" fontId="12" numFmtId="1" xfId="0" applyBorder="1" applyFont="1" applyNumberFormat="1"/>
    <xf borderId="85" fillId="36" fontId="11" numFmtId="0" xfId="0" applyBorder="1" applyFill="1" applyFont="1"/>
    <xf borderId="8" fillId="36" fontId="11" numFmtId="0" xfId="0" applyBorder="1" applyFont="1"/>
    <xf borderId="86" fillId="36" fontId="11" numFmtId="0" xfId="0" applyBorder="1" applyFont="1"/>
    <xf borderId="0" fillId="0" fontId="7" numFmtId="14" xfId="0" applyFont="1" applyNumberFormat="1"/>
    <xf borderId="8" fillId="37" fontId="7" numFmtId="0" xfId="0" applyBorder="1" applyFill="1" applyFont="1"/>
    <xf borderId="8" fillId="12" fontId="7" numFmtId="0" xfId="0" applyBorder="1" applyFont="1"/>
    <xf borderId="0" fillId="0" fontId="7" numFmtId="1" xfId="0" applyFont="1" applyNumberFormat="1"/>
    <xf borderId="8" fillId="12" fontId="12" numFmtId="0" xfId="0" applyBorder="1" applyFont="1"/>
    <xf borderId="60" fillId="33" fontId="11" numFmtId="0" xfId="0" applyBorder="1" applyFont="1"/>
    <xf borderId="8" fillId="33" fontId="11" numFmtId="0" xfId="0" applyBorder="1" applyFont="1"/>
    <xf borderId="16" fillId="8" fontId="13" numFmtId="0" xfId="0" applyBorder="1" applyFont="1"/>
    <xf borderId="16" fillId="21" fontId="12" numFmtId="14" xfId="0" applyBorder="1" applyFont="1" applyNumberFormat="1"/>
    <xf borderId="16" fillId="21" fontId="12" numFmtId="22" xfId="0" applyBorder="1" applyFont="1" applyNumberFormat="1"/>
    <xf borderId="16" fillId="0" fontId="12" numFmtId="14" xfId="0" applyBorder="1" applyFont="1" applyNumberFormat="1"/>
    <xf borderId="16" fillId="0" fontId="12" numFmtId="172" xfId="0" applyBorder="1" applyFont="1" applyNumberFormat="1"/>
    <xf borderId="87" fillId="34" fontId="11" numFmtId="0" xfId="0" applyBorder="1" applyFont="1"/>
    <xf borderId="87" fillId="0" fontId="12" numFmtId="14" xfId="0" applyBorder="1" applyFont="1" applyNumberFormat="1"/>
    <xf borderId="87" fillId="0" fontId="12" numFmtId="183" xfId="0" applyBorder="1" applyFont="1" applyNumberFormat="1"/>
    <xf borderId="87" fillId="4" fontId="12" numFmtId="0" xfId="0" applyBorder="1" applyFont="1"/>
    <xf borderId="87" fillId="4" fontId="12" numFmtId="184" xfId="0" applyBorder="1" applyFont="1" applyNumberFormat="1"/>
    <xf borderId="87" fillId="0" fontId="12" numFmtId="0" xfId="0" applyBorder="1" applyFont="1"/>
    <xf borderId="87" fillId="4" fontId="12" numFmtId="14" xfId="0" applyBorder="1" applyFont="1" applyNumberFormat="1"/>
    <xf borderId="87" fillId="4" fontId="12" numFmtId="18" xfId="0" applyBorder="1" applyFont="1" applyNumberFormat="1"/>
    <xf borderId="29" fillId="24" fontId="11" numFmtId="0" xfId="0" applyBorder="1" applyFont="1"/>
    <xf borderId="29" fillId="0" fontId="12" numFmtId="21" xfId="0" applyBorder="1" applyFont="1" applyNumberFormat="1"/>
    <xf borderId="29" fillId="4" fontId="12" numFmtId="0" xfId="0" applyBorder="1" applyFont="1"/>
    <xf borderId="0" fillId="0" fontId="12" numFmtId="183" xfId="0" applyFont="1" applyNumberFormat="1"/>
    <xf borderId="29" fillId="38" fontId="29" numFmtId="0" xfId="0" applyBorder="1" applyFill="1" applyFont="1"/>
    <xf borderId="88" fillId="12" fontId="30" numFmtId="0" xfId="0" applyAlignment="1" applyBorder="1" applyFont="1">
      <alignment horizontal="center"/>
    </xf>
    <xf borderId="89" fillId="0" fontId="22" numFmtId="0" xfId="0" applyBorder="1" applyFont="1"/>
    <xf borderId="29" fillId="0" fontId="31" numFmtId="0" xfId="0" applyBorder="1" applyFont="1"/>
    <xf borderId="29" fillId="0" fontId="31" numFmtId="14" xfId="0" applyBorder="1" applyFont="1" applyNumberFormat="1"/>
    <xf borderId="29" fillId="25" fontId="31" numFmtId="14" xfId="0" applyBorder="1" applyFont="1" applyNumberFormat="1"/>
    <xf borderId="90" fillId="0" fontId="12" numFmtId="0" xfId="0" applyAlignment="1" applyBorder="1" applyFont="1">
      <alignment horizontal="center"/>
    </xf>
    <xf borderId="90" fillId="0" fontId="12" numFmtId="14" xfId="0" applyAlignment="1" applyBorder="1" applyFont="1" applyNumberFormat="1">
      <alignment horizontal="center"/>
    </xf>
    <xf borderId="90" fillId="0" fontId="12" numFmtId="0" xfId="0" applyAlignment="1" applyBorder="1" applyFont="1">
      <alignment horizontal="left"/>
    </xf>
    <xf borderId="29" fillId="25" fontId="31" numFmtId="0" xfId="0" applyBorder="1" applyFont="1"/>
    <xf borderId="29" fillId="39" fontId="11" numFmtId="0" xfId="0" applyBorder="1" applyFill="1" applyFont="1"/>
    <xf borderId="29" fillId="0" fontId="12" numFmtId="14" xfId="0" applyBorder="1" applyFont="1" applyNumberFormat="1"/>
    <xf borderId="29" fillId="0" fontId="12" numFmtId="0" xfId="0" applyBorder="1" applyFont="1"/>
    <xf borderId="29" fillId="25" fontId="12" numFmtId="0" xfId="0" applyBorder="1" applyFont="1"/>
    <xf borderId="0" fillId="0" fontId="43" numFmtId="0" xfId="0" applyFont="1"/>
    <xf borderId="60" fillId="40" fontId="19" numFmtId="0" xfId="0" applyBorder="1" applyFill="1" applyFont="1"/>
    <xf borderId="34" fillId="40" fontId="19" numFmtId="0" xfId="0" applyBorder="1" applyFont="1"/>
    <xf borderId="0" fillId="0" fontId="12" numFmtId="172" xfId="0" applyFont="1" applyNumberFormat="1"/>
    <xf borderId="36" fillId="0" fontId="19" numFmtId="0" xfId="0" applyBorder="1" applyFont="1"/>
    <xf borderId="36" fillId="0" fontId="12" numFmtId="0" xfId="0" applyBorder="1" applyFont="1"/>
    <xf borderId="60" fillId="25" fontId="12" numFmtId="172" xfId="0" applyBorder="1" applyFont="1" applyNumberFormat="1"/>
    <xf borderId="0" fillId="0" fontId="44" numFmtId="0" xfId="0" applyFont="1"/>
    <xf borderId="8" fillId="41" fontId="19" numFmtId="0" xfId="0" applyBorder="1" applyFill="1" applyFont="1"/>
    <xf borderId="0" fillId="0" fontId="12" numFmtId="185" xfId="0" applyFont="1" applyNumberFormat="1"/>
    <xf borderId="8" fillId="42" fontId="11" numFmtId="0" xfId="0" applyBorder="1" applyFill="1" applyFont="1"/>
    <xf borderId="8" fillId="42" fontId="13" numFmtId="0" xfId="0" applyBorder="1" applyFont="1"/>
    <xf borderId="0" fillId="0" fontId="45" numFmtId="0" xfId="0" applyAlignment="1" applyFont="1">
      <alignment vertical="center"/>
    </xf>
    <xf borderId="76" fillId="43" fontId="11" numFmtId="0" xfId="0" applyBorder="1" applyFill="1" applyFont="1"/>
    <xf borderId="78" fillId="43" fontId="11" numFmtId="0" xfId="0" applyBorder="1" applyFont="1"/>
    <xf borderId="91" fillId="43" fontId="35" numFmtId="0" xfId="0" applyBorder="1" applyFont="1"/>
    <xf borderId="92" fillId="43" fontId="35" numFmtId="0" xfId="0" applyBorder="1" applyFont="1"/>
    <xf borderId="93" fillId="35" fontId="12" numFmtId="0" xfId="0" applyBorder="1" applyFont="1"/>
    <xf borderId="94" fillId="35" fontId="7" numFmtId="0" xfId="0" applyBorder="1" applyFont="1"/>
    <xf borderId="95" fillId="0" fontId="7" numFmtId="0" xfId="0" applyBorder="1" applyFont="1"/>
    <xf borderId="96" fillId="0" fontId="7" numFmtId="0" xfId="0" applyBorder="1" applyFont="1"/>
    <xf borderId="79" fillId="0" fontId="12" numFmtId="0" xfId="0" applyBorder="1" applyFont="1"/>
    <xf borderId="81" fillId="0" fontId="7" numFmtId="0" xfId="0" applyBorder="1" applyFont="1"/>
    <xf borderId="76" fillId="35" fontId="12" numFmtId="0" xfId="0" applyBorder="1" applyFont="1"/>
    <xf borderId="78" fillId="35" fontId="7" numFmtId="0" xfId="0" applyBorder="1" applyFont="1"/>
    <xf borderId="95" fillId="0" fontId="12" numFmtId="0" xfId="0" applyBorder="1" applyFont="1"/>
    <xf borderId="82" fillId="0" fontId="12" numFmtId="0" xfId="0" applyBorder="1" applyFont="1"/>
    <xf borderId="84" fillId="0" fontId="7" numFmtId="0" xfId="0" applyBorder="1" applyFont="1"/>
    <xf borderId="97" fillId="0" fontId="7" numFmtId="0" xfId="0" applyBorder="1" applyFont="1"/>
    <xf borderId="98" fillId="0" fontId="7" numFmtId="0" xfId="0" applyBorder="1" applyFont="1"/>
    <xf borderId="0" fillId="0" fontId="45" numFmtId="0" xfId="0" applyFont="1"/>
    <xf borderId="99" fillId="0" fontId="19" numFmtId="0" xfId="0" applyBorder="1" applyFont="1"/>
    <xf borderId="100" fillId="0" fontId="7" numFmtId="0" xfId="0" applyBorder="1" applyFont="1"/>
    <xf borderId="101" fillId="0" fontId="7" numFmtId="183" xfId="0" applyBorder="1" applyFont="1" applyNumberFormat="1"/>
    <xf borderId="0" fillId="0" fontId="7" numFmtId="183" xfId="0" applyFont="1" applyNumberFormat="1"/>
    <xf borderId="101" fillId="9" fontId="13" numFmtId="0" xfId="0" applyBorder="1" applyFont="1"/>
    <xf borderId="101" fillId="0" fontId="7" numFmtId="0" xfId="0" applyBorder="1" applyFont="1"/>
    <xf borderId="8" fillId="9" fontId="13" numFmtId="0" xfId="0" applyBorder="1" applyFont="1"/>
    <xf borderId="72" fillId="4" fontId="12" numFmtId="0" xfId="0" applyBorder="1" applyFont="1"/>
    <xf borderId="34" fillId="16" fontId="13" numFmtId="0" xfId="0" applyBorder="1" applyFont="1"/>
    <xf borderId="0" fillId="0" fontId="12" numFmtId="183" xfId="0" applyFont="1" applyNumberFormat="1"/>
    <xf borderId="60" fillId="16" fontId="11" numFmtId="0" xfId="0" applyBorder="1" applyFont="1"/>
    <xf borderId="16" fillId="16" fontId="13" numFmtId="186" xfId="0" applyBorder="1" applyFont="1" applyNumberFormat="1"/>
    <xf borderId="16" fillId="16" fontId="13" numFmtId="0" xfId="0" applyBorder="1" applyFont="1"/>
    <xf borderId="16" fillId="0" fontId="12" numFmtId="183" xfId="0" applyBorder="1" applyFont="1" applyNumberFormat="1"/>
    <xf borderId="102" fillId="16" fontId="11" numFmtId="0" xfId="0" applyBorder="1" applyFont="1"/>
    <xf borderId="8" fillId="25" fontId="12" numFmtId="0" xfId="0" applyBorder="1" applyFont="1"/>
    <xf borderId="16" fillId="43" fontId="11" numFmtId="0" xfId="0" applyAlignment="1" applyBorder="1" applyFont="1">
      <alignment horizontal="center"/>
    </xf>
    <xf borderId="8" fillId="43" fontId="11" numFmtId="0" xfId="0" applyBorder="1" applyFont="1"/>
    <xf borderId="8" fillId="43" fontId="11" numFmtId="187" xfId="0" applyBorder="1" applyFont="1" applyNumberFormat="1"/>
    <xf borderId="16" fillId="14" fontId="12" numFmtId="187" xfId="0" applyBorder="1" applyFont="1" applyNumberFormat="1"/>
    <xf borderId="0" fillId="0" fontId="12" numFmtId="187" xfId="0" applyFont="1" applyNumberFormat="1"/>
    <xf borderId="39" fillId="24" fontId="46" numFmtId="0" xfId="0" applyAlignment="1" applyBorder="1" applyFont="1">
      <alignment horizontal="center" vertical="center"/>
    </xf>
    <xf borderId="8" fillId="24" fontId="11" numFmtId="0" xfId="0" applyAlignment="1" applyBorder="1" applyFont="1">
      <alignment horizontal="center" vertical="center"/>
    </xf>
    <xf borderId="0" fillId="0" fontId="7" numFmtId="1" xfId="0" applyAlignment="1" applyFont="1" applyNumberFormat="1">
      <alignment horizontal="center" vertical="center"/>
    </xf>
    <xf borderId="8" fillId="8" fontId="32" numFmtId="0" xfId="0" applyBorder="1" applyFont="1"/>
    <xf borderId="0" fillId="0" fontId="7" numFmtId="3" xfId="0" applyAlignment="1" applyFont="1" applyNumberFormat="1">
      <alignment horizontal="center"/>
    </xf>
    <xf borderId="13" fillId="10" fontId="47" numFmtId="0" xfId="0" applyBorder="1" applyFont="1"/>
    <xf borderId="8" fillId="8" fontId="11" numFmtId="0" xfId="0" applyBorder="1" applyFont="1"/>
    <xf borderId="8" fillId="43" fontId="11" numFmtId="0" xfId="0" applyBorder="1" applyFont="1"/>
    <xf borderId="0" fillId="0" fontId="48" numFmtId="0" xfId="0" applyFont="1"/>
    <xf borderId="0" fillId="0" fontId="12" numFmtId="10" xfId="0" applyFont="1" applyNumberFormat="1"/>
    <xf borderId="0" fillId="0" fontId="12" numFmtId="2" xfId="0" applyFont="1" applyNumberFormat="1"/>
    <xf borderId="0" fillId="0" fontId="19" numFmtId="10" xfId="0" applyFont="1" applyNumberFormat="1"/>
    <xf borderId="0" fillId="0" fontId="7" numFmtId="10" xfId="0" applyFont="1" applyNumberForma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tableStyles count="7">
    <tableStyle count="3" pivot="0" name="Indice_Navigation-style">
      <tableStyleElement dxfId="1" type="headerRow"/>
      <tableStyleElement dxfId="2" type="firstRowStripe"/>
      <tableStyleElement dxfId="3" type="secondRowStripe"/>
    </tableStyle>
    <tableStyle count="3" pivot="0" name="XLOOKUP -style">
      <tableStyleElement dxfId="5" type="headerRow"/>
      <tableStyleElement dxfId="6" type="firstRowStripe"/>
      <tableStyleElement dxfId="3" type="secondRowStripe"/>
    </tableStyle>
    <tableStyle count="3" pivot="0" name="SORT and SORTBY functions-style">
      <tableStyleElement dxfId="7" type="headerRow"/>
      <tableStyleElement dxfId="6" type="firstRowStripe"/>
      <tableStyleElement dxfId="3" type="secondRowStripe"/>
    </tableStyle>
    <tableStyle count="3" pivot="0" name="UniqueFunction-style">
      <tableStyleElement dxfId="8" type="headerRow"/>
      <tableStyleElement dxfId="3" type="firstRowStripe"/>
      <tableStyleElement dxfId="3" type="secondRowStripe"/>
    </tableStyle>
    <tableStyle count="3" pivot="0" name="CSE array and Dynamic Array-style">
      <tableStyleElement dxfId="9" type="headerRow"/>
      <tableStyleElement dxfId="2" type="firstRowStripe"/>
      <tableStyleElement dxfId="3" type="secondRowStripe"/>
    </tableStyle>
    <tableStyle count="3" pivot="0" name="2wayLookups-style">
      <tableStyleElement dxfId="9" type="headerRow"/>
      <tableStyleElement dxfId="2" type="firstRowStripe"/>
      <tableStyleElement dxfId="3" type="secondRowStripe"/>
    </tableStyle>
    <tableStyle count="3" pivot="0" name="COUNTBLANK function-style">
      <tableStyleElement dxfId="8" type="headerRow"/>
      <tableStyleElement dxfId="3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customschemas.google.com/relationships/workbookmetadata" Target="metadata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3</xdr:row>
      <xdr:rowOff>9525</xdr:rowOff>
    </xdr:from>
    <xdr:ext cx="8829675" cy="1323975"/>
    <xdr:sp>
      <xdr:nvSpPr>
        <xdr:cNvPr id="3" name="Shape 3"/>
        <xdr:cNvSpPr txBox="1"/>
      </xdr:nvSpPr>
      <xdr:spPr>
        <a:xfrm>
          <a:off x="931163" y="3122775"/>
          <a:ext cx="8829675" cy="13144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7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My Personal</a:t>
          </a:r>
          <a:r>
            <a:rPr lang="en-US" sz="7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Workbook</a:t>
          </a:r>
          <a:endParaRPr sz="7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476250</xdr:colOff>
      <xdr:row>12</xdr:row>
      <xdr:rowOff>9525</xdr:rowOff>
    </xdr:from>
    <xdr:ext cx="3571875" cy="2085975"/>
    <xdr:pic>
      <xdr:nvPicPr>
        <xdr:cNvPr descr="Tutorial: Como criar facilmente uma lista pendente no Excel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47625</xdr:rowOff>
    </xdr:from>
    <xdr:ext cx="8467725" cy="314325"/>
    <xdr:sp>
      <xdr:nvSpPr>
        <xdr:cNvPr id="4" name="Shape 4"/>
        <xdr:cNvSpPr txBox="1"/>
      </xdr:nvSpPr>
      <xdr:spPr>
        <a:xfrm>
          <a:off x="1116900" y="3627600"/>
          <a:ext cx="8458200" cy="3048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Navigation helps people go to a specific</a:t>
          </a:r>
          <a:r>
            <a:rPr b="1" lang="en-US" sz="1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location </a:t>
          </a:r>
          <a:r>
            <a:rPr b="0" lang="en-US" sz="16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           </a:t>
          </a:r>
          <a:r>
            <a:rPr lang="en-US" sz="1200">
              <a:solidFill>
                <a:schemeClr val="dk1"/>
              </a:solidFill>
              <a:latin typeface="Times New Roman"/>
              <a:ea typeface="Times New Roman"/>
              <a:cs typeface="Times New Roman"/>
              <a:sym typeface="Times New Roman"/>
            </a:rPr>
            <a:t>INSERT - LINK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0</xdr:colOff>
      <xdr:row>4</xdr:row>
      <xdr:rowOff>161925</xdr:rowOff>
    </xdr:from>
    <xdr:ext cx="1171575" cy="542925"/>
    <xdr:sp>
      <xdr:nvSpPr>
        <xdr:cNvPr id="5" name="Shape 5"/>
        <xdr:cNvSpPr/>
      </xdr:nvSpPr>
      <xdr:spPr>
        <a:xfrm>
          <a:off x="4764975" y="3508538"/>
          <a:ext cx="1162050" cy="542925"/>
        </a:xfrm>
        <a:prstGeom prst="bentArrow">
          <a:avLst>
            <a:gd fmla="val 25000" name="adj1"/>
            <a:gd fmla="val 25000" name="adj2"/>
            <a:gd fmla="val 25000" name="adj3"/>
            <a:gd fmla="val 43750" name="adj4"/>
          </a:avLst>
        </a:prstGeom>
        <a:solidFill>
          <a:srgbClr val="7F7F7F"/>
        </a:solidFill>
        <a:ln cap="flat" cmpd="sng" w="12700">
          <a:solidFill>
            <a:srgbClr val="1C305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  <xdr:oneCellAnchor>
    <xdr:from>
      <xdr:col>2</xdr:col>
      <xdr:colOff>0</xdr:colOff>
      <xdr:row>8</xdr:row>
      <xdr:rowOff>47625</xdr:rowOff>
    </xdr:from>
    <xdr:ext cx="1114425" cy="762000"/>
    <xdr:sp>
      <xdr:nvSpPr>
        <xdr:cNvPr id="6" name="Shape 6"/>
        <xdr:cNvSpPr txBox="1"/>
      </xdr:nvSpPr>
      <xdr:spPr>
        <a:xfrm>
          <a:off x="4793550" y="3399000"/>
          <a:ext cx="1104900" cy="762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Click in any Text to Navigate</a:t>
          </a:r>
          <a:r>
            <a:rPr b="1" lang="en-US" sz="18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 to it!</a:t>
          </a:r>
          <a:endParaRPr b="1" sz="180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238125</xdr:colOff>
      <xdr:row>5</xdr:row>
      <xdr:rowOff>38100</xdr:rowOff>
    </xdr:from>
    <xdr:ext cx="1428750" cy="1476375"/>
    <xdr:sp>
      <xdr:nvSpPr>
        <xdr:cNvPr id="7" name="Shape 7"/>
        <xdr:cNvSpPr txBox="1"/>
      </xdr:nvSpPr>
      <xdr:spPr>
        <a:xfrm>
          <a:off x="4636388" y="3046575"/>
          <a:ext cx="1419225" cy="14668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Click</a:t>
          </a:r>
          <a:r>
            <a:rPr b="1" lang="en-US" sz="16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 here in any worksheet to get back into Nagivation Page</a:t>
          </a:r>
          <a:endParaRPr b="1" sz="160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409575</xdr:colOff>
      <xdr:row>1</xdr:row>
      <xdr:rowOff>19050</xdr:rowOff>
    </xdr:from>
    <xdr:ext cx="733425" cy="77152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161925</xdr:rowOff>
    </xdr:from>
    <xdr:ext cx="3267075" cy="523875"/>
    <xdr:sp>
      <xdr:nvSpPr>
        <xdr:cNvPr id="8" name="Shape 8"/>
        <xdr:cNvSpPr txBox="1"/>
      </xdr:nvSpPr>
      <xdr:spPr>
        <a:xfrm>
          <a:off x="3712463" y="3522825"/>
          <a:ext cx="3267075" cy="5143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Make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rows and collunms autofit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Format-Autofit</a:t>
          </a:r>
          <a:endParaRPr sz="1400"/>
        </a:p>
      </xdr:txBody>
    </xdr:sp>
    <xdr:clientData fLocksWithSheet="0"/>
  </xdr:oneCellAnchor>
  <xdr:oneCellAnchor>
    <xdr:from>
      <xdr:col>0</xdr:col>
      <xdr:colOff>190500</xdr:colOff>
      <xdr:row>5</xdr:row>
      <xdr:rowOff>9525</xdr:rowOff>
    </xdr:from>
    <xdr:ext cx="3267075" cy="495300"/>
    <xdr:sp>
      <xdr:nvSpPr>
        <xdr:cNvPr id="9" name="Shape 9"/>
        <xdr:cNvSpPr txBox="1"/>
      </xdr:nvSpPr>
      <xdr:spPr>
        <a:xfrm>
          <a:off x="3712463" y="3537113"/>
          <a:ext cx="3267075" cy="4857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Delete things in ()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Find e select - Replace - (*)</a:t>
          </a:r>
          <a:endParaRPr sz="1400"/>
        </a:p>
      </xdr:txBody>
    </xdr:sp>
    <xdr:clientData fLocksWithSheet="0"/>
  </xdr:oneCellAnchor>
  <xdr:oneCellAnchor>
    <xdr:from>
      <xdr:col>0</xdr:col>
      <xdr:colOff>276225</xdr:colOff>
      <xdr:row>9</xdr:row>
      <xdr:rowOff>9525</xdr:rowOff>
    </xdr:from>
    <xdr:ext cx="3267075" cy="619125"/>
    <xdr:sp>
      <xdr:nvSpPr>
        <xdr:cNvPr id="10" name="Shape 10"/>
        <xdr:cNvSpPr txBox="1"/>
      </xdr:nvSpPr>
      <xdr:spPr>
        <a:xfrm>
          <a:off x="3712463" y="3475200"/>
          <a:ext cx="3267075" cy="6096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Excell has autofill for some things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Months just put Jan in a cell and push below </a:t>
          </a:r>
          <a:endParaRPr sz="1400"/>
        </a:p>
      </xdr:txBody>
    </xdr:sp>
    <xdr:clientData fLocksWithSheet="0"/>
  </xdr:oneCellAnchor>
  <xdr:oneCellAnchor>
    <xdr:from>
      <xdr:col>0</xdr:col>
      <xdr:colOff>257175</xdr:colOff>
      <xdr:row>14</xdr:row>
      <xdr:rowOff>85725</xdr:rowOff>
    </xdr:from>
    <xdr:ext cx="3267075" cy="447675"/>
    <xdr:sp>
      <xdr:nvSpPr>
        <xdr:cNvPr id="11" name="Shape 11"/>
        <xdr:cNvSpPr txBox="1"/>
      </xdr:nvSpPr>
      <xdr:spPr>
        <a:xfrm>
          <a:off x="3712463" y="3560925"/>
          <a:ext cx="3267075" cy="4381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Double Click Edge of for example I and J , to autofill column width</a:t>
          </a:r>
          <a:endParaRPr sz="1400"/>
        </a:p>
      </xdr:txBody>
    </xdr:sp>
    <xdr:clientData fLocksWithSheet="0"/>
  </xdr:oneCellAnchor>
  <xdr:oneCellAnchor>
    <xdr:from>
      <xdr:col>0</xdr:col>
      <xdr:colOff>314325</xdr:colOff>
      <xdr:row>19</xdr:row>
      <xdr:rowOff>142875</xdr:rowOff>
    </xdr:from>
    <xdr:ext cx="3067050" cy="304800"/>
    <xdr:sp>
      <xdr:nvSpPr>
        <xdr:cNvPr id="12" name="Shape 12"/>
        <xdr:cNvSpPr txBox="1"/>
      </xdr:nvSpPr>
      <xdr:spPr>
        <a:xfrm>
          <a:off x="3817238" y="3632363"/>
          <a:ext cx="3057525" cy="2952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TEXTSPLIT 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| By column or by row</a:t>
          </a:r>
          <a:endParaRPr sz="1400"/>
        </a:p>
      </xdr:txBody>
    </xdr:sp>
    <xdr:clientData fLocksWithSheet="0"/>
  </xdr:oneCellAnchor>
  <xdr:oneCellAnchor>
    <xdr:from>
      <xdr:col>0</xdr:col>
      <xdr:colOff>285750</xdr:colOff>
      <xdr:row>26</xdr:row>
      <xdr:rowOff>142875</xdr:rowOff>
    </xdr:from>
    <xdr:ext cx="3267075" cy="657225"/>
    <xdr:sp>
      <xdr:nvSpPr>
        <xdr:cNvPr id="13" name="Shape 13"/>
        <xdr:cNvSpPr txBox="1"/>
      </xdr:nvSpPr>
      <xdr:spPr>
        <a:xfrm>
          <a:off x="3712463" y="3456150"/>
          <a:ext cx="3267075" cy="6477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TEXTBEFORE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|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TEXTAFTER</a:t>
          </a:r>
          <a:endParaRPr b="0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 want to separate something thats behind or after  for example a comma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0</xdr:col>
      <xdr:colOff>238125</xdr:colOff>
      <xdr:row>36</xdr:row>
      <xdr:rowOff>95250</xdr:rowOff>
    </xdr:from>
    <xdr:ext cx="1447800" cy="485775"/>
    <xdr:sp>
      <xdr:nvSpPr>
        <xdr:cNvPr id="14" name="Shape 14"/>
        <xdr:cNvSpPr txBox="1"/>
      </xdr:nvSpPr>
      <xdr:spPr>
        <a:xfrm>
          <a:off x="4626863" y="3541875"/>
          <a:ext cx="1438275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IMAGE</a:t>
          </a:r>
          <a:r>
            <a:rPr b="0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("copy image adrees")</a:t>
          </a:r>
          <a:endParaRPr sz="1400"/>
        </a:p>
      </xdr:txBody>
    </xdr:sp>
    <xdr:clientData fLocksWithSheet="0"/>
  </xdr:oneCellAnchor>
  <xdr:oneCellAnchor>
    <xdr:from>
      <xdr:col>0</xdr:col>
      <xdr:colOff>285750</xdr:colOff>
      <xdr:row>43</xdr:row>
      <xdr:rowOff>0</xdr:rowOff>
    </xdr:from>
    <xdr:ext cx="1447800" cy="476250"/>
    <xdr:sp>
      <xdr:nvSpPr>
        <xdr:cNvPr id="15" name="Shape 15"/>
        <xdr:cNvSpPr txBox="1"/>
      </xdr:nvSpPr>
      <xdr:spPr>
        <a:xfrm>
          <a:off x="4626863" y="3541875"/>
          <a:ext cx="1438275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IMAGE</a:t>
          </a:r>
          <a:r>
            <a:rPr b="0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 TEXT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data-From picture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64</xdr:row>
      <xdr:rowOff>0</xdr:rowOff>
    </xdr:from>
    <xdr:ext cx="2457450" cy="1000125"/>
    <xdr:sp>
      <xdr:nvSpPr>
        <xdr:cNvPr id="16" name="Shape 16"/>
        <xdr:cNvSpPr txBox="1"/>
      </xdr:nvSpPr>
      <xdr:spPr>
        <a:xfrm>
          <a:off x="4122038" y="3284700"/>
          <a:ext cx="2447925" cy="9906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Press Ctrl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 select information that isnt next to each other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Press Ctrl shift arrow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100"/>
        </a:p>
      </xdr:txBody>
    </xdr:sp>
    <xdr:clientData fLocksWithSheet="0"/>
  </xdr:oneCellAnchor>
  <xdr:oneCellAnchor>
    <xdr:from>
      <xdr:col>1</xdr:col>
      <xdr:colOff>0</xdr:colOff>
      <xdr:row>77</xdr:row>
      <xdr:rowOff>0</xdr:rowOff>
    </xdr:from>
    <xdr:ext cx="2333625" cy="800100"/>
    <xdr:sp>
      <xdr:nvSpPr>
        <xdr:cNvPr id="17" name="Shape 17"/>
        <xdr:cNvSpPr txBox="1"/>
      </xdr:nvSpPr>
      <xdr:spPr>
        <a:xfrm>
          <a:off x="4179188" y="3384713"/>
          <a:ext cx="2333625" cy="79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Custom AutoFill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Options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, advanced , pull down , edit custom lists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0</xdr:col>
      <xdr:colOff>409575</xdr:colOff>
      <xdr:row>83</xdr:row>
      <xdr:rowOff>95250</xdr:rowOff>
    </xdr:from>
    <xdr:ext cx="5943600" cy="276225"/>
    <xdr:sp>
      <xdr:nvSpPr>
        <xdr:cNvPr id="18" name="Shape 18"/>
        <xdr:cNvSpPr txBox="1"/>
      </xdr:nvSpPr>
      <xdr:spPr>
        <a:xfrm>
          <a:off x="2378963" y="3646650"/>
          <a:ext cx="5934075" cy="2667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Reverse a table .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copy table , paste special , transpose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</xdr:col>
      <xdr:colOff>0</xdr:colOff>
      <xdr:row>113</xdr:row>
      <xdr:rowOff>0</xdr:rowOff>
    </xdr:from>
    <xdr:ext cx="3524250" cy="438150"/>
    <xdr:sp>
      <xdr:nvSpPr>
        <xdr:cNvPr id="19" name="Shape 19"/>
        <xdr:cNvSpPr txBox="1"/>
      </xdr:nvSpPr>
      <xdr:spPr>
        <a:xfrm>
          <a:off x="3588638" y="3565688"/>
          <a:ext cx="3514725" cy="4286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Insert today´s date, time (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It´s dynamic meaning it changes with the passing days)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7</xdr:col>
      <xdr:colOff>0</xdr:colOff>
      <xdr:row>113</xdr:row>
      <xdr:rowOff>0</xdr:rowOff>
    </xdr:from>
    <xdr:ext cx="5562600" cy="390525"/>
    <xdr:sp>
      <xdr:nvSpPr>
        <xdr:cNvPr id="20" name="Shape 20"/>
        <xdr:cNvSpPr txBox="1"/>
      </xdr:nvSpPr>
      <xdr:spPr>
        <a:xfrm>
          <a:off x="2564700" y="3589500"/>
          <a:ext cx="5562600" cy="381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we want to insert todays date , but it will never change = Ctrl + shift + ;    or CTL + shit + ; + 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3</xdr:col>
      <xdr:colOff>523875</xdr:colOff>
      <xdr:row>122</xdr:row>
      <xdr:rowOff>85725</xdr:rowOff>
    </xdr:from>
    <xdr:ext cx="3505200" cy="438150"/>
    <xdr:sp>
      <xdr:nvSpPr>
        <xdr:cNvPr id="21" name="Shape 21"/>
        <xdr:cNvSpPr txBox="1"/>
      </xdr:nvSpPr>
      <xdr:spPr>
        <a:xfrm>
          <a:off x="3598163" y="3565688"/>
          <a:ext cx="3495675" cy="4286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Proper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function = puts first letter in Upper Case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</xdr:col>
      <xdr:colOff>762000</xdr:colOff>
      <xdr:row>149</xdr:row>
      <xdr:rowOff>28575</xdr:rowOff>
    </xdr:from>
    <xdr:ext cx="4095750" cy="476250"/>
    <xdr:sp>
      <xdr:nvSpPr>
        <xdr:cNvPr id="22" name="Shape 22"/>
        <xdr:cNvSpPr txBox="1"/>
      </xdr:nvSpPr>
      <xdr:spPr>
        <a:xfrm>
          <a:off x="3302888" y="3541875"/>
          <a:ext cx="4086225" cy="4762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Wildcard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character = </a:t>
          </a: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 </a:t>
          </a: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wildcard</a:t>
          </a: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is a special </a:t>
          </a: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character</a:t>
          </a: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that lets you perform "fuzzy" matching on text in your </a:t>
          </a: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Excel</a:t>
          </a: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formulas</a:t>
          </a:r>
          <a:endParaRPr sz="1100"/>
        </a:p>
      </xdr:txBody>
    </xdr:sp>
    <xdr:clientData fLocksWithSheet="0"/>
  </xdr:oneCellAnchor>
  <xdr:oneCellAnchor>
    <xdr:from>
      <xdr:col>16</xdr:col>
      <xdr:colOff>190500</xdr:colOff>
      <xdr:row>0</xdr:row>
      <xdr:rowOff>0</xdr:rowOff>
    </xdr:from>
    <xdr:ext cx="914400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16</xdr:row>
      <xdr:rowOff>9525</xdr:rowOff>
    </xdr:from>
    <xdr:ext cx="5534025" cy="619125"/>
    <xdr:sp>
      <xdr:nvSpPr>
        <xdr:cNvPr id="23" name="Shape 23"/>
        <xdr:cNvSpPr txBox="1"/>
      </xdr:nvSpPr>
      <xdr:spPr>
        <a:xfrm>
          <a:off x="2578988" y="3475200"/>
          <a:ext cx="5534025" cy="609600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40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Begginer</a:t>
          </a:r>
          <a:r>
            <a:rPr b="1" lang="en-US" sz="40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 work and Tips </a:t>
          </a:r>
          <a:endParaRPr b="1" sz="400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104775</xdr:colOff>
      <xdr:row>2</xdr:row>
      <xdr:rowOff>95250</xdr:rowOff>
    </xdr:from>
    <xdr:ext cx="7429500" cy="1924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314325</xdr:colOff>
      <xdr:row>0</xdr:row>
      <xdr:rowOff>152400</xdr:rowOff>
    </xdr:from>
    <xdr:ext cx="857250" cy="904875"/>
    <xdr:pic>
      <xdr:nvPicPr>
        <xdr:cNvPr descr="Back with solid fill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57150</xdr:colOff>
      <xdr:row>0</xdr:row>
      <xdr:rowOff>152400</xdr:rowOff>
    </xdr:from>
    <xdr:ext cx="885825" cy="8953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228600</xdr:colOff>
      <xdr:row>0</xdr:row>
      <xdr:rowOff>114300</xdr:rowOff>
    </xdr:from>
    <xdr:ext cx="885825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514350</xdr:colOff>
      <xdr:row>1</xdr:row>
      <xdr:rowOff>0</xdr:rowOff>
    </xdr:from>
    <xdr:ext cx="857250" cy="8763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314325</xdr:colOff>
      <xdr:row>0</xdr:row>
      <xdr:rowOff>114300</xdr:rowOff>
    </xdr:from>
    <xdr:ext cx="857250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428625</xdr:colOff>
      <xdr:row>2</xdr:row>
      <xdr:rowOff>85725</xdr:rowOff>
    </xdr:from>
    <xdr:ext cx="4743450" cy="1524000"/>
    <xdr:sp>
      <xdr:nvSpPr>
        <xdr:cNvPr id="24" name="Shape 24"/>
        <xdr:cNvSpPr txBox="1"/>
      </xdr:nvSpPr>
      <xdr:spPr>
        <a:xfrm>
          <a:off x="2979038" y="3022763"/>
          <a:ext cx="4733925" cy="15144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#NAME?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 usually means error in formula or range chosen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#REF! (reference)   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DEC is missing , DEC was there when the formula was made but it was deleted so it tells this error    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#DIV/0!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- 0</a:t>
          </a:r>
          <a:endParaRPr b="1" sz="1100"/>
        </a:p>
      </xdr:txBody>
    </xdr:sp>
    <xdr:clientData fLocksWithSheet="0"/>
  </xdr:oneCellAnchor>
  <xdr:oneCellAnchor>
    <xdr:from>
      <xdr:col>7</xdr:col>
      <xdr:colOff>257175</xdr:colOff>
      <xdr:row>11</xdr:row>
      <xdr:rowOff>66675</xdr:rowOff>
    </xdr:from>
    <xdr:ext cx="2028825" cy="981075"/>
    <xdr:sp>
      <xdr:nvSpPr>
        <xdr:cNvPr id="25" name="Shape 25"/>
        <xdr:cNvSpPr txBox="1"/>
      </xdr:nvSpPr>
      <xdr:spPr>
        <a:xfrm>
          <a:off x="4336350" y="3294225"/>
          <a:ext cx="2019300" cy="9715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-Trace precedents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-Evaluate Formula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(tells me where is the error)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19</xdr:col>
      <xdr:colOff>85725</xdr:colOff>
      <xdr:row>1</xdr:row>
      <xdr:rowOff>123825</xdr:rowOff>
    </xdr:from>
    <xdr:ext cx="885825" cy="8667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5</xdr:row>
      <xdr:rowOff>85725</xdr:rowOff>
    </xdr:from>
    <xdr:ext cx="2076450" cy="466725"/>
    <xdr:sp>
      <xdr:nvSpPr>
        <xdr:cNvPr id="26" name="Shape 26"/>
        <xdr:cNvSpPr txBox="1"/>
      </xdr:nvSpPr>
      <xdr:spPr>
        <a:xfrm>
          <a:off x="4307775" y="3551400"/>
          <a:ext cx="2076450" cy="457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Clicking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f4 for J2 , means that we are making it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absolute!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10</xdr:col>
      <xdr:colOff>76200</xdr:colOff>
      <xdr:row>3</xdr:row>
      <xdr:rowOff>152400</xdr:rowOff>
    </xdr:from>
    <xdr:ext cx="885825" cy="8953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190500</xdr:colOff>
      <xdr:row>2</xdr:row>
      <xdr:rowOff>19050</xdr:rowOff>
    </xdr:from>
    <xdr:ext cx="1828800" cy="800100"/>
    <xdr:sp>
      <xdr:nvSpPr>
        <xdr:cNvPr id="27" name="Shape 27"/>
        <xdr:cNvSpPr txBox="1"/>
      </xdr:nvSpPr>
      <xdr:spPr>
        <a:xfrm>
          <a:off x="4436363" y="3384713"/>
          <a:ext cx="1819275" cy="79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Numbers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Fill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series _ HOME _ FILL</a:t>
          </a:r>
          <a:endParaRPr b="0" sz="1100"/>
        </a:p>
      </xdr:txBody>
    </xdr:sp>
    <xdr:clientData fLocksWithSheet="0"/>
  </xdr:oneCellAnchor>
  <xdr:oneCellAnchor>
    <xdr:from>
      <xdr:col>10</xdr:col>
      <xdr:colOff>200025</xdr:colOff>
      <xdr:row>3</xdr:row>
      <xdr:rowOff>161925</xdr:rowOff>
    </xdr:from>
    <xdr:ext cx="1828800" cy="1343025"/>
    <xdr:sp>
      <xdr:nvSpPr>
        <xdr:cNvPr id="28" name="Shape 28"/>
        <xdr:cNvSpPr txBox="1"/>
      </xdr:nvSpPr>
      <xdr:spPr>
        <a:xfrm>
          <a:off x="4436363" y="3113250"/>
          <a:ext cx="1819275" cy="13335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 can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choose how we formate the days , just put 31/01/2021, drag down and click on the pop up and choose the format we want</a:t>
          </a:r>
          <a:endParaRPr b="0" sz="1100"/>
        </a:p>
      </xdr:txBody>
    </xdr:sp>
    <xdr:clientData fLocksWithSheet="0"/>
  </xdr:oneCellAnchor>
  <xdr:oneCellAnchor>
    <xdr:from>
      <xdr:col>6</xdr:col>
      <xdr:colOff>257175</xdr:colOff>
      <xdr:row>8</xdr:row>
      <xdr:rowOff>161925</xdr:rowOff>
    </xdr:from>
    <xdr:ext cx="1828800" cy="800100"/>
    <xdr:sp>
      <xdr:nvSpPr>
        <xdr:cNvPr id="29" name="Shape 29"/>
        <xdr:cNvSpPr txBox="1"/>
      </xdr:nvSpPr>
      <xdr:spPr>
        <a:xfrm>
          <a:off x="4436363" y="3384713"/>
          <a:ext cx="1819275" cy="7905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Custom AutoFill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Options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, advanced , pull down , edit custom lists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14</xdr:col>
      <xdr:colOff>228600</xdr:colOff>
      <xdr:row>1</xdr:row>
      <xdr:rowOff>38100</xdr:rowOff>
    </xdr:from>
    <xdr:ext cx="885825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266700</xdr:colOff>
      <xdr:row>1</xdr:row>
      <xdr:rowOff>142875</xdr:rowOff>
    </xdr:from>
    <xdr:ext cx="885825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219075</xdr:colOff>
      <xdr:row>10</xdr:row>
      <xdr:rowOff>57150</xdr:rowOff>
    </xdr:from>
    <xdr:ext cx="3438525" cy="981075"/>
    <xdr:sp>
      <xdr:nvSpPr>
        <xdr:cNvPr id="30" name="Shape 30"/>
        <xdr:cNvSpPr txBox="1"/>
      </xdr:nvSpPr>
      <xdr:spPr>
        <a:xfrm>
          <a:off x="3631500" y="3294225"/>
          <a:ext cx="3429000" cy="9715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Named ranges =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Is used to give a name to a speficic range of cells.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See square(nameboxe) above collumn 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Or go to Formulas and "NAME MANAGER"	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1" sz="1100"/>
        </a:p>
      </xdr:txBody>
    </xdr:sp>
    <xdr:clientData fLocksWithSheet="0"/>
  </xdr:oneCellAnchor>
  <xdr:oneCellAnchor>
    <xdr:from>
      <xdr:col>2</xdr:col>
      <xdr:colOff>390525</xdr:colOff>
      <xdr:row>19</xdr:row>
      <xdr:rowOff>38100</xdr:rowOff>
    </xdr:from>
    <xdr:ext cx="3171825" cy="838200"/>
    <xdr:sp>
      <xdr:nvSpPr>
        <xdr:cNvPr id="31" name="Shape 31"/>
        <xdr:cNvSpPr txBox="1"/>
      </xdr:nvSpPr>
      <xdr:spPr>
        <a:xfrm>
          <a:off x="3764850" y="3365663"/>
          <a:ext cx="3162300" cy="8286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Just select the cells u want to give the name and type the name on the "namebox"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i="1" sz="1100"/>
        </a:p>
      </xdr:txBody>
    </xdr:sp>
    <xdr:clientData fLocksWithSheet="0"/>
  </xdr:oneCellAnchor>
  <xdr:oneCellAnchor>
    <xdr:from>
      <xdr:col>2</xdr:col>
      <xdr:colOff>495300</xdr:colOff>
      <xdr:row>0</xdr:row>
      <xdr:rowOff>19050</xdr:rowOff>
    </xdr:from>
    <xdr:ext cx="323850" cy="457200"/>
    <xdr:pic>
      <xdr:nvPicPr>
        <xdr:cNvPr descr="Palette with solid fill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628650</xdr:colOff>
      <xdr:row>1</xdr:row>
      <xdr:rowOff>152400</xdr:rowOff>
    </xdr:from>
    <xdr:ext cx="866775" cy="904875"/>
    <xdr:pic>
      <xdr:nvPicPr>
        <xdr:cNvPr descr="Back with solid fill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57150</xdr:colOff>
      <xdr:row>1</xdr:row>
      <xdr:rowOff>28575</xdr:rowOff>
    </xdr:from>
    <xdr:ext cx="2590800" cy="1085850"/>
    <xdr:sp>
      <xdr:nvSpPr>
        <xdr:cNvPr id="32" name="Shape 32"/>
        <xdr:cNvSpPr txBox="1"/>
      </xdr:nvSpPr>
      <xdr:spPr>
        <a:xfrm>
          <a:off x="4050600" y="3241838"/>
          <a:ext cx="2590800" cy="10763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we put percentage on this collumn , it will give us 1000%.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What we need to do is divide this numbers by 100.</a:t>
          </a:r>
          <a:endParaRPr sz="1100"/>
        </a:p>
      </xdr:txBody>
    </xdr:sp>
    <xdr:clientData fLocksWithSheet="0"/>
  </xdr:oneCellAnchor>
  <xdr:oneCellAnchor>
    <xdr:from>
      <xdr:col>11</xdr:col>
      <xdr:colOff>514350</xdr:colOff>
      <xdr:row>2</xdr:row>
      <xdr:rowOff>0</xdr:rowOff>
    </xdr:from>
    <xdr:ext cx="857250" cy="88582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2314575" cy="1209675"/>
    <xdr:sp>
      <xdr:nvSpPr>
        <xdr:cNvPr id="33" name="Shape 33"/>
        <xdr:cNvSpPr txBox="1"/>
      </xdr:nvSpPr>
      <xdr:spPr>
        <a:xfrm>
          <a:off x="4188713" y="3179925"/>
          <a:ext cx="2314575" cy="12001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we see numbers instead of dates(short date) we have the incorrect number formatting.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 excel the start of the universe was 1/01/1900</a:t>
          </a:r>
          <a:endParaRPr b="1" sz="1100"/>
        </a:p>
      </xdr:txBody>
    </xdr:sp>
    <xdr:clientData fLocksWithSheet="0"/>
  </xdr:oneCellAnchor>
  <xdr:oneCellAnchor>
    <xdr:from>
      <xdr:col>4</xdr:col>
      <xdr:colOff>28575</xdr:colOff>
      <xdr:row>11</xdr:row>
      <xdr:rowOff>95250</xdr:rowOff>
    </xdr:from>
    <xdr:ext cx="2314575" cy="685800"/>
    <xdr:sp>
      <xdr:nvSpPr>
        <xdr:cNvPr id="34" name="Shape 34"/>
        <xdr:cNvSpPr txBox="1"/>
      </xdr:nvSpPr>
      <xdr:spPr>
        <a:xfrm>
          <a:off x="4188713" y="3441863"/>
          <a:ext cx="2314575" cy="6762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Choose correct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formats : Short date collumn = short date ; long date = long date and time = time format.</a:t>
          </a:r>
          <a:endParaRPr b="1" sz="1100"/>
        </a:p>
      </xdr:txBody>
    </xdr:sp>
    <xdr:clientData fLocksWithSheet="0"/>
  </xdr:oneCellAnchor>
  <xdr:oneCellAnchor>
    <xdr:from>
      <xdr:col>8</xdr:col>
      <xdr:colOff>676275</xdr:colOff>
      <xdr:row>2</xdr:row>
      <xdr:rowOff>161925</xdr:rowOff>
    </xdr:from>
    <xdr:ext cx="866775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228600</xdr:colOff>
      <xdr:row>0</xdr:row>
      <xdr:rowOff>142875</xdr:rowOff>
    </xdr:from>
    <xdr:ext cx="885825" cy="88582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1</xdr:row>
      <xdr:rowOff>38100</xdr:rowOff>
    </xdr:from>
    <xdr:ext cx="3971925" cy="723900"/>
    <xdr:sp>
      <xdr:nvSpPr>
        <xdr:cNvPr id="35" name="Shape 35"/>
        <xdr:cNvSpPr txBox="1"/>
      </xdr:nvSpPr>
      <xdr:spPr>
        <a:xfrm>
          <a:off x="3364800" y="3418050"/>
          <a:ext cx="3962400" cy="7239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Using Format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Painter enables to copy a table format to another.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Double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click to multiple formatting</a:t>
          </a:r>
          <a:endParaRPr b="1" sz="1100"/>
        </a:p>
      </xdr:txBody>
    </xdr:sp>
    <xdr:clientData fLocksWithSheet="0"/>
  </xdr:oneCellAnchor>
  <xdr:oneCellAnchor>
    <xdr:from>
      <xdr:col>7</xdr:col>
      <xdr:colOff>457200</xdr:colOff>
      <xdr:row>2</xdr:row>
      <xdr:rowOff>76200</xdr:rowOff>
    </xdr:from>
    <xdr:ext cx="857250" cy="8382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16</xdr:row>
      <xdr:rowOff>47625</xdr:rowOff>
    </xdr:from>
    <xdr:ext cx="6553200" cy="619125"/>
    <xdr:sp>
      <xdr:nvSpPr>
        <xdr:cNvPr id="36" name="Shape 36"/>
        <xdr:cNvSpPr txBox="1"/>
      </xdr:nvSpPr>
      <xdr:spPr>
        <a:xfrm>
          <a:off x="2074163" y="3475200"/>
          <a:ext cx="6543675" cy="609600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40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Intermediate work and Tips </a:t>
          </a:r>
          <a:endParaRPr b="1" sz="400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21</xdr:col>
      <xdr:colOff>0</xdr:colOff>
      <xdr:row>1</xdr:row>
      <xdr:rowOff>0</xdr:rowOff>
    </xdr:from>
    <xdr:ext cx="885825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3</xdr:row>
      <xdr:rowOff>152400</xdr:rowOff>
    </xdr:from>
    <xdr:ext cx="7429500" cy="19240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114300</xdr:colOff>
      <xdr:row>1</xdr:row>
      <xdr:rowOff>0</xdr:rowOff>
    </xdr:from>
    <xdr:ext cx="2895600" cy="1057275"/>
    <xdr:sp>
      <xdr:nvSpPr>
        <xdr:cNvPr id="37" name="Shape 37"/>
        <xdr:cNvSpPr txBox="1"/>
      </xdr:nvSpPr>
      <xdr:spPr>
        <a:xfrm>
          <a:off x="3902963" y="3251363"/>
          <a:ext cx="2886075" cy="10572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Data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validation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is necessary so people who search for a certain "Employee Name" get a bit of help to what the name is they are searching for.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Data - Datavalidation - Create (in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this case is List)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285750</xdr:colOff>
      <xdr:row>8</xdr:row>
      <xdr:rowOff>85725</xdr:rowOff>
    </xdr:from>
    <xdr:ext cx="3962400" cy="1924050"/>
    <xdr:sp>
      <xdr:nvSpPr>
        <xdr:cNvPr id="38" name="Shape 38"/>
        <xdr:cNvSpPr txBox="1"/>
      </xdr:nvSpPr>
      <xdr:spPr>
        <a:xfrm>
          <a:off x="3369563" y="2822738"/>
          <a:ext cx="3952875" cy="19145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How to lock people from editing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worksheet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Select cells that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you want people to be able to edit_FormatCells_Protection_Remove Locked tick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(Now this cells can be edited)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this example i choose the table on left and employee cell on the right leaving Dept and Salary Locked , meaning they can´t be edited.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Then go to Review_Protect Worksheet and give password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1200150</xdr:colOff>
      <xdr:row>0</xdr:row>
      <xdr:rowOff>95250</xdr:rowOff>
    </xdr:from>
    <xdr:ext cx="80010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133350</xdr:colOff>
      <xdr:row>10</xdr:row>
      <xdr:rowOff>152400</xdr:rowOff>
    </xdr:from>
    <xdr:ext cx="885825" cy="904875"/>
    <xdr:pic>
      <xdr:nvPicPr>
        <xdr:cNvPr descr="Back with solid fill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12</xdr:row>
      <xdr:rowOff>38100</xdr:rowOff>
    </xdr:from>
    <xdr:ext cx="2228850" cy="542925"/>
    <xdr:sp>
      <xdr:nvSpPr>
        <xdr:cNvPr id="39" name="Shape 39"/>
        <xdr:cNvSpPr txBox="1"/>
      </xdr:nvSpPr>
      <xdr:spPr>
        <a:xfrm>
          <a:off x="4231575" y="3508538"/>
          <a:ext cx="2228850" cy="542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Using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 to put a condition and specific words to True and False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533400</xdr:colOff>
      <xdr:row>11</xdr:row>
      <xdr:rowOff>0</xdr:rowOff>
    </xdr:from>
    <xdr:ext cx="209550" cy="161925"/>
    <xdr:grpSp>
      <xdr:nvGrpSpPr>
        <xdr:cNvPr id="2" name="Shape 2"/>
        <xdr:cNvGrpSpPr/>
      </xdr:nvGrpSpPr>
      <xdr:grpSpPr>
        <a:xfrm>
          <a:off x="5245988" y="3703800"/>
          <a:ext cx="200025" cy="152400"/>
          <a:chOff x="5245988" y="3703800"/>
          <a:chExt cx="200025" cy="152400"/>
        </a:xfrm>
      </xdr:grpSpPr>
      <xdr:cxnSp>
        <xdr:nvCxnSpPr>
          <xdr:cNvPr id="40" name="Shape 40"/>
          <xdr:cNvCxnSpPr/>
        </xdr:nvCxnSpPr>
        <xdr:spPr>
          <a:xfrm>
            <a:off x="5245988" y="3703800"/>
            <a:ext cx="200025" cy="15240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219075</xdr:colOff>
      <xdr:row>29</xdr:row>
      <xdr:rowOff>104775</xdr:rowOff>
    </xdr:from>
    <xdr:ext cx="2038350" cy="838200"/>
    <xdr:sp>
      <xdr:nvSpPr>
        <xdr:cNvPr id="41" name="Shape 41"/>
        <xdr:cNvSpPr txBox="1"/>
      </xdr:nvSpPr>
      <xdr:spPr>
        <a:xfrm>
          <a:off x="4331588" y="3365663"/>
          <a:ext cx="2028825" cy="8286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the product weights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30Kg or more you have to pay a 20% shipping Fee of the price of the product</a:t>
          </a:r>
          <a:endParaRPr sz="1100"/>
        </a:p>
      </xdr:txBody>
    </xdr:sp>
    <xdr:clientData fLocksWithSheet="0"/>
  </xdr:oneCellAnchor>
  <xdr:oneCellAnchor>
    <xdr:from>
      <xdr:col>9</xdr:col>
      <xdr:colOff>342900</xdr:colOff>
      <xdr:row>38</xdr:row>
      <xdr:rowOff>95250</xdr:rowOff>
    </xdr:from>
    <xdr:ext cx="2019300" cy="533400"/>
    <xdr:sp>
      <xdr:nvSpPr>
        <xdr:cNvPr id="42" name="Shape 42"/>
        <xdr:cNvSpPr txBox="1"/>
      </xdr:nvSpPr>
      <xdr:spPr>
        <a:xfrm>
          <a:off x="4341113" y="3518063"/>
          <a:ext cx="2009775" cy="5238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function needs to have both conditions met</a:t>
          </a:r>
          <a:endParaRPr sz="1100"/>
        </a:p>
      </xdr:txBody>
    </xdr:sp>
    <xdr:clientData fLocksWithSheet="0"/>
  </xdr:oneCellAnchor>
  <xdr:oneCellAnchor>
    <xdr:from>
      <xdr:col>9</xdr:col>
      <xdr:colOff>400050</xdr:colOff>
      <xdr:row>46</xdr:row>
      <xdr:rowOff>152400</xdr:rowOff>
    </xdr:from>
    <xdr:ext cx="2019300" cy="533400"/>
    <xdr:sp>
      <xdr:nvSpPr>
        <xdr:cNvPr id="43" name="Shape 43"/>
        <xdr:cNvSpPr txBox="1"/>
      </xdr:nvSpPr>
      <xdr:spPr>
        <a:xfrm>
          <a:off x="4341113" y="3518063"/>
          <a:ext cx="2009775" cy="5238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OR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function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needs to have 1 of the 2 condition met</a:t>
          </a:r>
          <a:endParaRPr sz="1100"/>
        </a:p>
      </xdr:txBody>
    </xdr:sp>
    <xdr:clientData fLocksWithSheet="0"/>
  </xdr:oneCellAnchor>
  <xdr:oneCellAnchor>
    <xdr:from>
      <xdr:col>11</xdr:col>
      <xdr:colOff>152400</xdr:colOff>
      <xdr:row>1</xdr:row>
      <xdr:rowOff>19050</xdr:rowOff>
    </xdr:from>
    <xdr:ext cx="2724150" cy="18383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885825" cy="933450"/>
    <xdr:pic>
      <xdr:nvPicPr>
        <xdr:cNvPr descr="Back with solid fill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8</xdr:row>
      <xdr:rowOff>0</xdr:rowOff>
    </xdr:from>
    <xdr:ext cx="914400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552450</xdr:colOff>
      <xdr:row>10</xdr:row>
      <xdr:rowOff>133350</xdr:rowOff>
    </xdr:from>
    <xdr:ext cx="2505075" cy="971550"/>
    <xdr:sp>
      <xdr:nvSpPr>
        <xdr:cNvPr id="44" name="Shape 44"/>
        <xdr:cNvSpPr txBox="1"/>
      </xdr:nvSpPr>
      <xdr:spPr>
        <a:xfrm>
          <a:off x="4098225" y="3298988"/>
          <a:ext cx="2495550" cy="9620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Nestes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IF´S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are IF´s inside IF´S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 is a quicker and shorter way of doing this check next worksheet (IFS function)!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</xdr:txBody>
    </xdr:sp>
    <xdr:clientData fLocksWithSheet="0"/>
  </xdr:oneCellAnchor>
  <xdr:oneCellAnchor>
    <xdr:from>
      <xdr:col>12</xdr:col>
      <xdr:colOff>0</xdr:colOff>
      <xdr:row>2</xdr:row>
      <xdr:rowOff>0</xdr:rowOff>
    </xdr:from>
    <xdr:ext cx="914400" cy="8953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428625</xdr:colOff>
      <xdr:row>10</xdr:row>
      <xdr:rowOff>47625</xdr:rowOff>
    </xdr:from>
    <xdr:ext cx="2219325" cy="723900"/>
    <xdr:sp>
      <xdr:nvSpPr>
        <xdr:cNvPr id="45" name="Shape 45"/>
        <xdr:cNvSpPr txBox="1"/>
      </xdr:nvSpPr>
      <xdr:spPr>
        <a:xfrm>
          <a:off x="4241100" y="3418050"/>
          <a:ext cx="2209800" cy="7239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are the same but you don´t need to keep typing IF on formula</a:t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3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428625</xdr:colOff>
      <xdr:row>0</xdr:row>
      <xdr:rowOff>161925</xdr:rowOff>
    </xdr:from>
    <xdr:ext cx="2790825" cy="409575"/>
    <xdr:sp>
      <xdr:nvSpPr>
        <xdr:cNvPr id="46" name="Shape 46"/>
        <xdr:cNvSpPr txBox="1"/>
      </xdr:nvSpPr>
      <xdr:spPr>
        <a:xfrm>
          <a:off x="3955350" y="3579975"/>
          <a:ext cx="2781300" cy="4000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 formula that theres [sum_range] , meaning that it´s optional</a:t>
          </a:r>
          <a:endParaRPr sz="1100"/>
        </a:p>
      </xdr:txBody>
    </xdr:sp>
    <xdr:clientData fLocksWithSheet="0"/>
  </xdr:oneCellAnchor>
  <xdr:oneCellAnchor>
    <xdr:from>
      <xdr:col>9</xdr:col>
      <xdr:colOff>3762375</xdr:colOff>
      <xdr:row>0</xdr:row>
      <xdr:rowOff>123825</xdr:rowOff>
    </xdr:from>
    <xdr:ext cx="914400" cy="88582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123825</xdr:colOff>
      <xdr:row>9</xdr:row>
      <xdr:rowOff>19050</xdr:rowOff>
    </xdr:from>
    <xdr:ext cx="7943850" cy="1285875"/>
    <xdr:sp>
      <xdr:nvSpPr>
        <xdr:cNvPr id="47" name="Shape 47"/>
        <xdr:cNvSpPr txBox="1"/>
      </xdr:nvSpPr>
      <xdr:spPr>
        <a:xfrm>
          <a:off x="1374075" y="3141825"/>
          <a:ext cx="7943850" cy="12763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Sometimes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when handling data , theres some cells that do not have any result.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this example , there´s only bonus to job rating of 4 or 5 , and the other´s #N/A are correct , but other clients might think there´s an error.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 formulas like IFERROR and IFNA are important.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IFNA only works on #N/A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IFERROR works on all errors</a:t>
          </a: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11</xdr:col>
      <xdr:colOff>209550</xdr:colOff>
      <xdr:row>0</xdr:row>
      <xdr:rowOff>219075</xdr:rowOff>
    </xdr:from>
    <xdr:ext cx="914400" cy="8572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13</xdr:row>
      <xdr:rowOff>85725</xdr:rowOff>
    </xdr:from>
    <xdr:ext cx="6505575" cy="1390650"/>
    <xdr:sp>
      <xdr:nvSpPr>
        <xdr:cNvPr id="48" name="Shape 48"/>
        <xdr:cNvSpPr txBox="1"/>
      </xdr:nvSpPr>
      <xdr:spPr>
        <a:xfrm>
          <a:off x="2097975" y="3089438"/>
          <a:ext cx="6496050" cy="13811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VLOOKUP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is used to look up information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value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; table array; index is the column index(what we wan´t to return) ; and then optional ( false for exact , true for approx).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Theres an easy way for the Table array part , that is to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create a named range before doing the formula(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this means it´s not necessary to absolute(f4) the table array)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F3 to see all named ranges</a:t>
          </a:r>
          <a:endParaRPr sz="1100"/>
        </a:p>
      </xdr:txBody>
    </xdr:sp>
    <xdr:clientData fLocksWithSheet="0"/>
  </xdr:oneCellAnchor>
  <xdr:oneCellAnchor>
    <xdr:from>
      <xdr:col>5</xdr:col>
      <xdr:colOff>0</xdr:colOff>
      <xdr:row>1</xdr:row>
      <xdr:rowOff>0</xdr:rowOff>
    </xdr:from>
    <xdr:ext cx="914400" cy="8953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11</xdr:row>
      <xdr:rowOff>114300</xdr:rowOff>
    </xdr:from>
    <xdr:ext cx="4181475" cy="657225"/>
    <xdr:sp>
      <xdr:nvSpPr>
        <xdr:cNvPr id="49" name="Shape 49"/>
        <xdr:cNvSpPr txBox="1"/>
      </xdr:nvSpPr>
      <xdr:spPr>
        <a:xfrm>
          <a:off x="3260025" y="3456150"/>
          <a:ext cx="4171950" cy="6477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VLOOKUP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approx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means we are searching for a value that isn´t listed.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55000 isn´t in the Low End or High End table.</a:t>
          </a:r>
          <a:endParaRPr b="1" sz="1100"/>
        </a:p>
      </xdr:txBody>
    </xdr:sp>
    <xdr:clientData fLocksWithSheet="0"/>
  </xdr:oneCellAnchor>
  <xdr:oneCellAnchor>
    <xdr:from>
      <xdr:col>8</xdr:col>
      <xdr:colOff>171450</xdr:colOff>
      <xdr:row>0</xdr:row>
      <xdr:rowOff>152400</xdr:rowOff>
    </xdr:from>
    <xdr:ext cx="885825" cy="8572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95250</xdr:rowOff>
    </xdr:from>
    <xdr:ext cx="2971800" cy="466725"/>
    <xdr:sp>
      <xdr:nvSpPr>
        <xdr:cNvPr id="50" name="Shape 50"/>
        <xdr:cNvSpPr txBox="1"/>
      </xdr:nvSpPr>
      <xdr:spPr>
        <a:xfrm>
          <a:off x="3864863" y="3551400"/>
          <a:ext cx="2962275" cy="457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VLOOKUP (vertical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look up)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HLOOKUP ( horizontal look up)</a:t>
          </a:r>
          <a:endParaRPr b="1" sz="1100"/>
        </a:p>
      </xdr:txBody>
    </xdr:sp>
    <xdr:clientData fLocksWithSheet="0"/>
  </xdr:oneCellAnchor>
  <xdr:oneCellAnchor>
    <xdr:from>
      <xdr:col>0</xdr:col>
      <xdr:colOff>38100</xdr:colOff>
      <xdr:row>12</xdr:row>
      <xdr:rowOff>85725</xdr:rowOff>
    </xdr:from>
    <xdr:ext cx="5981700" cy="942975"/>
    <xdr:sp>
      <xdr:nvSpPr>
        <xdr:cNvPr id="51" name="Shape 51"/>
        <xdr:cNvSpPr txBox="1"/>
      </xdr:nvSpPr>
      <xdr:spPr>
        <a:xfrm>
          <a:off x="2359913" y="3308513"/>
          <a:ext cx="5972175" cy="9429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working with data it´s possible for it to come in different ways.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the table below we could use VLOOKUP, but what if it came like the table above, then we would use HLOOKUP.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 reverse the table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, copy the table and then Paste Special and Transpose</a:t>
          </a:r>
          <a:endParaRPr b="1" sz="1100"/>
        </a:p>
      </xdr:txBody>
    </xdr:sp>
    <xdr:clientData fLocksWithSheet="0"/>
  </xdr:oneCellAnchor>
  <xdr:oneCellAnchor>
    <xdr:from>
      <xdr:col>3</xdr:col>
      <xdr:colOff>361950</xdr:colOff>
      <xdr:row>0</xdr:row>
      <xdr:rowOff>28575</xdr:rowOff>
    </xdr:from>
    <xdr:ext cx="895350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409575</xdr:colOff>
      <xdr:row>15</xdr:row>
      <xdr:rowOff>47625</xdr:rowOff>
    </xdr:from>
    <xdr:ext cx="3810000" cy="4267200"/>
    <xdr:sp>
      <xdr:nvSpPr>
        <xdr:cNvPr id="52" name="Shape 52"/>
        <xdr:cNvSpPr txBox="1"/>
      </xdr:nvSpPr>
      <xdr:spPr>
        <a:xfrm>
          <a:off x="3445763" y="1651163"/>
          <a:ext cx="3800475" cy="42576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VLOOK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UP and HLOOKUP have limitations , meaning that the lookupvalue always has to be to the left of what we are searching for.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EX: we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can´t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look up price value and ask to return part Number (index can´t be -2)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That´s</a:t>
          </a:r>
          <a:r>
            <a:rPr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where INDEX and Match are important</a:t>
          </a:r>
          <a:endParaRPr sz="1100" u="sng"/>
        </a:p>
      </xdr:txBody>
    </xdr:sp>
    <xdr:clientData fLocksWithSheet="0"/>
  </xdr:oneCellAnchor>
  <xdr:oneCellAnchor>
    <xdr:from>
      <xdr:col>6</xdr:col>
      <xdr:colOff>676275</xdr:colOff>
      <xdr:row>0</xdr:row>
      <xdr:rowOff>19050</xdr:rowOff>
    </xdr:from>
    <xdr:ext cx="2371725" cy="581025"/>
    <xdr:sp>
      <xdr:nvSpPr>
        <xdr:cNvPr id="53" name="Shape 53"/>
        <xdr:cNvSpPr txBox="1"/>
      </xdr:nvSpPr>
      <xdr:spPr>
        <a:xfrm>
          <a:off x="4164900" y="3494250"/>
          <a:ext cx="2362200" cy="5715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 this case , app is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 the second column so we need to use Index and Match to find the category</a:t>
          </a:r>
          <a:endParaRPr sz="1100"/>
        </a:p>
      </xdr:txBody>
    </xdr:sp>
    <xdr:clientData fLocksWithSheet="0"/>
  </xdr:oneCellAnchor>
  <xdr:oneCellAnchor>
    <xdr:from>
      <xdr:col>7</xdr:col>
      <xdr:colOff>457200</xdr:colOff>
      <xdr:row>11</xdr:row>
      <xdr:rowOff>85725</xdr:rowOff>
    </xdr:from>
    <xdr:ext cx="1800225" cy="723900"/>
    <xdr:sp>
      <xdr:nvSpPr>
        <xdr:cNvPr id="54" name="Shape 54"/>
        <xdr:cNvSpPr txBox="1"/>
      </xdr:nvSpPr>
      <xdr:spPr>
        <a:xfrm>
          <a:off x="4450650" y="3422813"/>
          <a:ext cx="1790700" cy="7143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Manually count rows ( in this case 7) which isn´t good so we use match function.</a:t>
          </a:r>
          <a:endParaRPr sz="1400"/>
        </a:p>
      </xdr:txBody>
    </xdr:sp>
    <xdr:clientData fLocksWithSheet="0"/>
  </xdr:oneCellAnchor>
  <xdr:oneCellAnchor>
    <xdr:from>
      <xdr:col>9</xdr:col>
      <xdr:colOff>381000</xdr:colOff>
      <xdr:row>1</xdr:row>
      <xdr:rowOff>133350</xdr:rowOff>
    </xdr:from>
    <xdr:ext cx="3895725" cy="23241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228600</xdr:colOff>
      <xdr:row>0</xdr:row>
      <xdr:rowOff>85725</xdr:rowOff>
    </xdr:from>
    <xdr:ext cx="885825" cy="866775"/>
    <xdr:pic>
      <xdr:nvPicPr>
        <xdr:cNvPr descr="Back with solid fill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10</xdr:row>
      <xdr:rowOff>38100</xdr:rowOff>
    </xdr:from>
    <xdr:ext cx="2238375" cy="333375"/>
    <xdr:sp>
      <xdr:nvSpPr>
        <xdr:cNvPr id="55" name="Shape 55"/>
        <xdr:cNvSpPr txBox="1"/>
      </xdr:nvSpPr>
      <xdr:spPr>
        <a:xfrm>
          <a:off x="4231575" y="3618075"/>
          <a:ext cx="2228850" cy="3238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Easier than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Index and Match</a:t>
          </a:r>
          <a:endParaRPr sz="1100"/>
        </a:p>
      </xdr:txBody>
    </xdr:sp>
    <xdr:clientData fLocksWithSheet="0"/>
  </xdr:oneCellAnchor>
  <xdr:oneCellAnchor>
    <xdr:from>
      <xdr:col>8</xdr:col>
      <xdr:colOff>9525</xdr:colOff>
      <xdr:row>5</xdr:row>
      <xdr:rowOff>152400</xdr:rowOff>
    </xdr:from>
    <xdr:ext cx="2257425" cy="238125"/>
    <xdr:sp>
      <xdr:nvSpPr>
        <xdr:cNvPr id="56" name="Shape 56"/>
        <xdr:cNvSpPr txBox="1"/>
      </xdr:nvSpPr>
      <xdr:spPr>
        <a:xfrm>
          <a:off x="4222050" y="3665700"/>
          <a:ext cx="2247900" cy="2286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it´s a table we can do this way </a:t>
          </a:r>
          <a:endParaRPr sz="1100"/>
        </a:p>
      </xdr:txBody>
    </xdr:sp>
    <xdr:clientData fLocksWithSheet="0"/>
  </xdr:oneCellAnchor>
  <xdr:oneCellAnchor>
    <xdr:from>
      <xdr:col>10</xdr:col>
      <xdr:colOff>333375</xdr:colOff>
      <xdr:row>0</xdr:row>
      <xdr:rowOff>0</xdr:rowOff>
    </xdr:from>
    <xdr:ext cx="857250" cy="8572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0</xdr:row>
      <xdr:rowOff>57150</xdr:rowOff>
    </xdr:from>
    <xdr:ext cx="5391150" cy="504825"/>
    <xdr:sp>
      <xdr:nvSpPr>
        <xdr:cNvPr id="57" name="Shape 57"/>
        <xdr:cNvSpPr txBox="1"/>
      </xdr:nvSpPr>
      <xdr:spPr>
        <a:xfrm>
          <a:off x="2655188" y="3532350"/>
          <a:ext cx="5381625" cy="4953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Returns a reference to a range that is a specified number of rows and columns from a cell or range of cells.</a:t>
          </a:r>
          <a:endParaRPr sz="1100"/>
        </a:p>
      </xdr:txBody>
    </xdr:sp>
    <xdr:clientData fLocksWithSheet="0"/>
  </xdr:oneCellAnchor>
  <xdr:oneCellAnchor>
    <xdr:from>
      <xdr:col>5</xdr:col>
      <xdr:colOff>457200</xdr:colOff>
      <xdr:row>17</xdr:row>
      <xdr:rowOff>142875</xdr:rowOff>
    </xdr:from>
    <xdr:ext cx="2000250" cy="1781175"/>
    <xdr:sp>
      <xdr:nvSpPr>
        <xdr:cNvPr id="58" name="Shape 58"/>
        <xdr:cNvSpPr txBox="1"/>
      </xdr:nvSpPr>
      <xdr:spPr>
        <a:xfrm>
          <a:off x="4350638" y="2894175"/>
          <a:ext cx="1990725" cy="17716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This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function is perfect for this example where , if we had new data , the function for the last 3 months would update to it.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Use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COUNTA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so when new data comes it gets updated.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B21 to B34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so we can put new data and it gets updated.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6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219075</xdr:colOff>
      <xdr:row>17</xdr:row>
      <xdr:rowOff>47625</xdr:rowOff>
    </xdr:from>
    <xdr:ext cx="2324100" cy="1057275"/>
    <xdr:sp>
      <xdr:nvSpPr>
        <xdr:cNvPr id="59" name="Shape 59"/>
        <xdr:cNvSpPr txBox="1"/>
      </xdr:nvSpPr>
      <xdr:spPr>
        <a:xfrm>
          <a:off x="4183950" y="3256125"/>
          <a:ext cx="2324100" cy="10477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want the current sales , meaning we want the total sales for the last month. With this , if we keep updating the months , the formula in "current sales" keeps updating with it.</a:t>
          </a:r>
          <a:endParaRPr sz="1100"/>
        </a:p>
      </xdr:txBody>
    </xdr:sp>
    <xdr:clientData fLocksWithSheet="0"/>
  </xdr:oneCellAnchor>
  <xdr:oneCellAnchor>
    <xdr:from>
      <xdr:col>11</xdr:col>
      <xdr:colOff>0</xdr:colOff>
      <xdr:row>7</xdr:row>
      <xdr:rowOff>0</xdr:rowOff>
    </xdr:from>
    <xdr:ext cx="885825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733425</xdr:colOff>
      <xdr:row>19</xdr:row>
      <xdr:rowOff>0</xdr:rowOff>
    </xdr:from>
    <xdr:ext cx="6448425" cy="542925"/>
    <xdr:sp>
      <xdr:nvSpPr>
        <xdr:cNvPr id="60" name="Shape 60"/>
        <xdr:cNvSpPr txBox="1"/>
      </xdr:nvSpPr>
      <xdr:spPr>
        <a:xfrm>
          <a:off x="2126550" y="3508538"/>
          <a:ext cx="6438900" cy="542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Data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- Sort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( create sorting based on requirements and attention to Options button if table has titles on horizontal </a:t>
          </a:r>
          <a:endParaRPr sz="1100"/>
        </a:p>
      </xdr:txBody>
    </xdr:sp>
    <xdr:clientData fLocksWithSheet="0"/>
  </xdr:oneCellAnchor>
  <xdr:oneCellAnchor>
    <xdr:from>
      <xdr:col>11</xdr:col>
      <xdr:colOff>0</xdr:colOff>
      <xdr:row>3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409575</xdr:colOff>
      <xdr:row>2</xdr:row>
      <xdr:rowOff>38100</xdr:rowOff>
    </xdr:from>
    <xdr:ext cx="2400300" cy="1266825"/>
    <xdr:sp>
      <xdr:nvSpPr>
        <xdr:cNvPr id="61" name="Shape 61"/>
        <xdr:cNvSpPr txBox="1"/>
      </xdr:nvSpPr>
      <xdr:spPr>
        <a:xfrm>
          <a:off x="4150613" y="3151350"/>
          <a:ext cx="2390775" cy="12573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title if we sort A to Z or Z to A , none of those options make MR on top , but what if we want it ?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Create a custom List on Advanced Options .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Then Sort by cell values on a custom List</a:t>
          </a:r>
          <a:endParaRPr b="1" sz="1100"/>
        </a:p>
      </xdr:txBody>
    </xdr:sp>
    <xdr:clientData fLocksWithSheet="0"/>
  </xdr:oneCellAnchor>
  <xdr:oneCellAnchor>
    <xdr:from>
      <xdr:col>10</xdr:col>
      <xdr:colOff>0</xdr:colOff>
      <xdr:row>13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419100</xdr:colOff>
      <xdr:row>0</xdr:row>
      <xdr:rowOff>19050</xdr:rowOff>
    </xdr:from>
    <xdr:ext cx="2800350" cy="438150"/>
    <xdr:sp>
      <xdr:nvSpPr>
        <xdr:cNvPr id="62" name="Shape 62"/>
        <xdr:cNvSpPr txBox="1"/>
      </xdr:nvSpPr>
      <xdr:spPr>
        <a:xfrm>
          <a:off x="3950588" y="3560925"/>
          <a:ext cx="2790825" cy="4381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we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only put 1 argument the default is to sort by the first column from A to Z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314325</xdr:colOff>
      <xdr:row>3</xdr:row>
      <xdr:rowOff>142875</xdr:rowOff>
    </xdr:from>
    <xdr:ext cx="1228725" cy="3448050"/>
    <xdr:sp>
      <xdr:nvSpPr>
        <xdr:cNvPr id="63" name="Shape 63"/>
        <xdr:cNvSpPr txBox="1"/>
      </xdr:nvSpPr>
      <xdr:spPr>
        <a:xfrm>
          <a:off x="4736400" y="2060738"/>
          <a:ext cx="1219200" cy="34385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Since they are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dinamyc arrays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if the data changes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then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sorting is also going to change.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we want to put new data , </a:t>
          </a:r>
          <a:r>
            <a:rPr b="0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 the sorting to change we need to turn data into table!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u="sng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 u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 can´t sort data that is not adjacent (ex: Student and Mark)</a:t>
          </a:r>
          <a:endParaRPr b="0" sz="1100" u="none"/>
        </a:p>
      </xdr:txBody>
    </xdr:sp>
    <xdr:clientData fLocksWithSheet="0"/>
  </xdr:oneCellAnchor>
  <xdr:oneCellAnchor>
    <xdr:from>
      <xdr:col>17</xdr:col>
      <xdr:colOff>123825</xdr:colOff>
      <xdr:row>6</xdr:row>
      <xdr:rowOff>47625</xdr:rowOff>
    </xdr:from>
    <xdr:ext cx="2828925" cy="723900"/>
    <xdr:sp>
      <xdr:nvSpPr>
        <xdr:cNvPr id="64" name="Shape 64"/>
        <xdr:cNvSpPr txBox="1"/>
      </xdr:nvSpPr>
      <xdr:spPr>
        <a:xfrm>
          <a:off x="3936300" y="3418050"/>
          <a:ext cx="2819400" cy="7239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you use "Sort by," you can sort your data by multiple columns, with each column having its own sorting order.</a:t>
          </a:r>
          <a:endParaRPr sz="1100"/>
        </a:p>
      </xdr:txBody>
    </xdr:sp>
    <xdr:clientData fLocksWithSheet="0"/>
  </xdr:oneCellAnchor>
  <xdr:oneCellAnchor>
    <xdr:from>
      <xdr:col>18</xdr:col>
      <xdr:colOff>0</xdr:colOff>
      <xdr:row>1</xdr:row>
      <xdr:rowOff>0</xdr:rowOff>
    </xdr:from>
    <xdr:ext cx="885825" cy="8191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638175</xdr:colOff>
      <xdr:row>4</xdr:row>
      <xdr:rowOff>123825</xdr:rowOff>
    </xdr:from>
    <xdr:ext cx="2867025" cy="609600"/>
    <xdr:sp>
      <xdr:nvSpPr>
        <xdr:cNvPr id="65" name="Shape 65"/>
        <xdr:cNvSpPr txBox="1"/>
      </xdr:nvSpPr>
      <xdr:spPr>
        <a:xfrm>
          <a:off x="3917250" y="3479963"/>
          <a:ext cx="2857500" cy="6000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Data - Advanced - Define range and unique values only</a:t>
          </a:r>
          <a:endParaRPr sz="1400"/>
        </a:p>
      </xdr:txBody>
    </xdr:sp>
    <xdr:clientData fLocksWithSheet="0"/>
  </xdr:oneCellAnchor>
  <xdr:oneCellAnchor>
    <xdr:from>
      <xdr:col>6</xdr:col>
      <xdr:colOff>47625</xdr:colOff>
      <xdr:row>24</xdr:row>
      <xdr:rowOff>104775</xdr:rowOff>
    </xdr:from>
    <xdr:ext cx="2286000" cy="657225"/>
    <xdr:sp>
      <xdr:nvSpPr>
        <xdr:cNvPr id="66" name="Shape 66"/>
        <xdr:cNvSpPr txBox="1"/>
      </xdr:nvSpPr>
      <xdr:spPr>
        <a:xfrm>
          <a:off x="4203000" y="3456150"/>
          <a:ext cx="2286000" cy="6477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List range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table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Criteira range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 table above with Asia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and &gt;7000</a:t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5</xdr:row>
      <xdr:rowOff>0</xdr:rowOff>
    </xdr:from>
    <xdr:ext cx="895350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409575</xdr:colOff>
      <xdr:row>0</xdr:row>
      <xdr:rowOff>95250</xdr:rowOff>
    </xdr:from>
    <xdr:ext cx="3019425" cy="295275"/>
    <xdr:sp>
      <xdr:nvSpPr>
        <xdr:cNvPr id="67" name="Shape 67"/>
        <xdr:cNvSpPr txBox="1"/>
      </xdr:nvSpPr>
      <xdr:spPr>
        <a:xfrm>
          <a:off x="3841050" y="3637125"/>
          <a:ext cx="3009900" cy="2857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Unique function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does the same as AdvancedFilter</a:t>
          </a:r>
          <a:endParaRPr sz="1100"/>
        </a:p>
      </xdr:txBody>
    </xdr:sp>
    <xdr:clientData fLocksWithSheet="0"/>
  </xdr:oneCellAnchor>
  <xdr:oneCellAnchor>
    <xdr:from>
      <xdr:col>9</xdr:col>
      <xdr:colOff>85725</xdr:colOff>
      <xdr:row>12</xdr:row>
      <xdr:rowOff>28575</xdr:rowOff>
    </xdr:from>
    <xdr:ext cx="2247900" cy="857250"/>
    <xdr:sp>
      <xdr:nvSpPr>
        <xdr:cNvPr id="68" name="Shape 68"/>
        <xdr:cNvSpPr txBox="1"/>
      </xdr:nvSpPr>
      <xdr:spPr>
        <a:xfrm>
          <a:off x="4226813" y="3356138"/>
          <a:ext cx="2238375" cy="8477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There´s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also time we just want the values. So just copy the unique values , and paste it with values format</a:t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1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2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0</xdr:row>
      <xdr:rowOff>38100</xdr:rowOff>
    </xdr:from>
    <xdr:ext cx="2066925" cy="257175"/>
    <xdr:sp>
      <xdr:nvSpPr>
        <xdr:cNvPr id="69" name="Shape 69"/>
        <xdr:cNvSpPr txBox="1"/>
      </xdr:nvSpPr>
      <xdr:spPr>
        <a:xfrm>
          <a:off x="4312538" y="3651413"/>
          <a:ext cx="2066925" cy="2571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ddd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qui ;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dddd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quinta feira</a:t>
          </a:r>
          <a:endParaRPr sz="1100"/>
        </a:p>
      </xdr:txBody>
    </xdr:sp>
    <xdr:clientData fLocksWithSheet="0"/>
  </xdr:oneCellAnchor>
  <xdr:oneCellAnchor>
    <xdr:from>
      <xdr:col>17</xdr:col>
      <xdr:colOff>0</xdr:colOff>
      <xdr:row>2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590550</xdr:colOff>
      <xdr:row>1</xdr:row>
      <xdr:rowOff>47625</xdr:rowOff>
    </xdr:from>
    <xdr:ext cx="857250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0</xdr:row>
      <xdr:rowOff>38100</xdr:rowOff>
    </xdr:from>
    <xdr:ext cx="7629525" cy="219075"/>
    <xdr:sp>
      <xdr:nvSpPr>
        <xdr:cNvPr id="70" name="Shape 70"/>
        <xdr:cNvSpPr txBox="1"/>
      </xdr:nvSpPr>
      <xdr:spPr>
        <a:xfrm>
          <a:off x="1531238" y="3670463"/>
          <a:ext cx="7629525" cy="2190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Worday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function will calculate the finish date based on the start date and work days ,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but won´t include weekends.</a:t>
          </a:r>
          <a:endParaRPr b="1" sz="1100"/>
        </a:p>
      </xdr:txBody>
    </xdr:sp>
    <xdr:clientData fLocksWithSheet="0"/>
  </xdr:oneCellAnchor>
  <xdr:oneCellAnchor>
    <xdr:from>
      <xdr:col>7</xdr:col>
      <xdr:colOff>2209800</xdr:colOff>
      <xdr:row>15</xdr:row>
      <xdr:rowOff>19050</xdr:rowOff>
    </xdr:from>
    <xdr:ext cx="3771900" cy="1266825"/>
    <xdr:sp>
      <xdr:nvSpPr>
        <xdr:cNvPr id="71" name="Shape 71"/>
        <xdr:cNvSpPr txBox="1"/>
      </xdr:nvSpPr>
      <xdr:spPr>
        <a:xfrm>
          <a:off x="3460050" y="3146588"/>
          <a:ext cx="3771900" cy="12668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Worday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function will calculate the finish date based on the start date and work days ,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but won´t include weekends.</a:t>
          </a:r>
          <a:endParaRPr b="0"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Worday.INT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function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will calculate the finish date based on the start date and work days ,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but won´t include international weekends.EX :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middle east has weekends on sunday and monday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5</xdr:col>
      <xdr:colOff>314325</xdr:colOff>
      <xdr:row>14</xdr:row>
      <xdr:rowOff>161925</xdr:rowOff>
    </xdr:from>
    <xdr:ext cx="3133725" cy="600075"/>
    <xdr:sp>
      <xdr:nvSpPr>
        <xdr:cNvPr id="72" name="Shape 72"/>
        <xdr:cNvSpPr txBox="1"/>
      </xdr:nvSpPr>
      <xdr:spPr>
        <a:xfrm>
          <a:off x="3783900" y="3484725"/>
          <a:ext cx="3124200" cy="5905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Network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days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gives the days the work is done and days necessary to complete the task, excluding the weekends and holydays.</a:t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</xdr:txBody>
    </xdr:sp>
    <xdr:clientData fLocksWithSheet="0"/>
  </xdr:oneCellAnchor>
  <xdr:oneCellAnchor>
    <xdr:from>
      <xdr:col>2</xdr:col>
      <xdr:colOff>419100</xdr:colOff>
      <xdr:row>22</xdr:row>
      <xdr:rowOff>57150</xdr:rowOff>
    </xdr:from>
    <xdr:ext cx="1819275" cy="514350"/>
    <xdr:sp>
      <xdr:nvSpPr>
        <xdr:cNvPr id="73" name="Shape 73"/>
        <xdr:cNvSpPr txBox="1"/>
      </xdr:nvSpPr>
      <xdr:spPr>
        <a:xfrm>
          <a:off x="4441125" y="3527588"/>
          <a:ext cx="1809750" cy="5048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appears weird so apply General Formatting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18</xdr:row>
      <xdr:rowOff>152400</xdr:rowOff>
    </xdr:from>
    <xdr:ext cx="914400" cy="8572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523875</xdr:colOff>
      <xdr:row>1</xdr:row>
      <xdr:rowOff>133350</xdr:rowOff>
    </xdr:from>
    <xdr:ext cx="2581275" cy="323850"/>
    <xdr:sp>
      <xdr:nvSpPr>
        <xdr:cNvPr id="74" name="Shape 74"/>
        <xdr:cNvSpPr txBox="1"/>
      </xdr:nvSpPr>
      <xdr:spPr>
        <a:xfrm>
          <a:off x="4060125" y="3622838"/>
          <a:ext cx="2571750" cy="3143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Calculate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age , based on today´s date</a:t>
          </a:r>
          <a:endParaRPr sz="1100"/>
        </a:p>
      </xdr:txBody>
    </xdr:sp>
    <xdr:clientData fLocksWithSheet="0"/>
  </xdr:oneCellAnchor>
  <xdr:oneCellAnchor>
    <xdr:from>
      <xdr:col>9</xdr:col>
      <xdr:colOff>-19050</xdr:colOff>
      <xdr:row>0</xdr:row>
      <xdr:rowOff>28575</xdr:rowOff>
    </xdr:from>
    <xdr:ext cx="1781175" cy="1171575"/>
    <xdr:sp>
      <xdr:nvSpPr>
        <xdr:cNvPr id="75" name="Shape 75"/>
        <xdr:cNvSpPr txBox="1"/>
      </xdr:nvSpPr>
      <xdr:spPr>
        <a:xfrm>
          <a:off x="4474463" y="3213263"/>
          <a:ext cx="1743075" cy="1133475"/>
        </a:xfrm>
        <a:prstGeom prst="rect">
          <a:avLst/>
        </a:prstGeom>
        <a:solidFill>
          <a:schemeClr val="lt1"/>
        </a:solidFill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This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is a rather odd function, because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excel doesn´t have it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 his library . So it´s a case of knowing how it works alone.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</xdr:txBody>
    </xdr:sp>
    <xdr:clientData fLocksWithSheet="0"/>
  </xdr:oneCellAnchor>
  <xdr:oneCellAnchor>
    <xdr:from>
      <xdr:col>5</xdr:col>
      <xdr:colOff>238125</xdr:colOff>
      <xdr:row>8</xdr:row>
      <xdr:rowOff>0</xdr:rowOff>
    </xdr:from>
    <xdr:ext cx="2914650" cy="790575"/>
    <xdr:sp>
      <xdr:nvSpPr>
        <xdr:cNvPr id="76" name="Shape 76"/>
        <xdr:cNvSpPr txBox="1"/>
      </xdr:nvSpPr>
      <xdr:spPr>
        <a:xfrm>
          <a:off x="3893438" y="3389475"/>
          <a:ext cx="2905125" cy="7810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Datedif(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date of birth ; today´s date ;  "y" 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Switch y for m if we want months ...</a:t>
          </a:r>
          <a:endParaRPr sz="900"/>
        </a:p>
      </xdr:txBody>
    </xdr:sp>
    <xdr:clientData fLocksWithSheet="0"/>
  </xdr:oneCellAnchor>
  <xdr:oneCellAnchor>
    <xdr:from>
      <xdr:col>14</xdr:col>
      <xdr:colOff>0</xdr:colOff>
      <xdr:row>3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15</xdr:row>
      <xdr:rowOff>57150</xdr:rowOff>
    </xdr:from>
    <xdr:ext cx="6553200" cy="619125"/>
    <xdr:sp>
      <xdr:nvSpPr>
        <xdr:cNvPr id="77" name="Shape 77"/>
        <xdr:cNvSpPr txBox="1"/>
      </xdr:nvSpPr>
      <xdr:spPr>
        <a:xfrm>
          <a:off x="2074163" y="3475200"/>
          <a:ext cx="6543675" cy="609600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4000">
              <a:solidFill>
                <a:srgbClr val="FF0000"/>
              </a:solidFill>
              <a:latin typeface="Times New Roman"/>
              <a:ea typeface="Times New Roman"/>
              <a:cs typeface="Times New Roman"/>
              <a:sym typeface="Times New Roman"/>
            </a:rPr>
            <a:t>Advanced work and Tips </a:t>
          </a:r>
          <a:endParaRPr b="1" sz="4000">
            <a:solidFill>
              <a:srgbClr val="FF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190500</xdr:colOff>
      <xdr:row>3</xdr:row>
      <xdr:rowOff>114300</xdr:rowOff>
    </xdr:from>
    <xdr:ext cx="7400925" cy="1924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95250</xdr:colOff>
      <xdr:row>1</xdr:row>
      <xdr:rowOff>152400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</xdr:row>
      <xdr:rowOff>85725</xdr:rowOff>
    </xdr:from>
    <xdr:ext cx="7753350" cy="395287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381000</xdr:colOff>
      <xdr:row>2</xdr:row>
      <xdr:rowOff>161925</xdr:rowOff>
    </xdr:from>
    <xdr:ext cx="857250" cy="914400"/>
    <xdr:pic>
      <xdr:nvPicPr>
        <xdr:cNvPr descr="Back with solid fill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17</xdr:row>
      <xdr:rowOff>85725</xdr:rowOff>
    </xdr:from>
    <xdr:ext cx="2809875" cy="438150"/>
    <xdr:sp>
      <xdr:nvSpPr>
        <xdr:cNvPr id="78" name="Shape 78"/>
        <xdr:cNvSpPr txBox="1"/>
      </xdr:nvSpPr>
      <xdr:spPr>
        <a:xfrm>
          <a:off x="3945825" y="3565688"/>
          <a:ext cx="2800350" cy="4286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CSE (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control shift enter) allows us to do multiple equations at the same time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{}</a:t>
          </a:r>
          <a:endParaRPr b="1" sz="1100"/>
        </a:p>
      </xdr:txBody>
    </xdr:sp>
    <xdr:clientData fLocksWithSheet="0"/>
  </xdr:oneCellAnchor>
  <xdr:oneCellAnchor>
    <xdr:from>
      <xdr:col>10</xdr:col>
      <xdr:colOff>47625</xdr:colOff>
      <xdr:row>8</xdr:row>
      <xdr:rowOff>38100</xdr:rowOff>
    </xdr:from>
    <xdr:ext cx="3543300" cy="600075"/>
    <xdr:sp>
      <xdr:nvSpPr>
        <xdr:cNvPr id="79" name="Shape 79"/>
        <xdr:cNvSpPr txBox="1"/>
      </xdr:nvSpPr>
      <xdr:spPr>
        <a:xfrm>
          <a:off x="3579113" y="3484725"/>
          <a:ext cx="3533775" cy="5905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new information is added , the formula will adapt to it because we have made a table (dynamic)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266700</xdr:colOff>
      <xdr:row>2</xdr:row>
      <xdr:rowOff>114300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0</xdr:row>
      <xdr:rowOff>76200</xdr:rowOff>
    </xdr:from>
    <xdr:ext cx="1743075" cy="390525"/>
    <xdr:sp>
      <xdr:nvSpPr>
        <xdr:cNvPr id="80" name="Shape 80"/>
        <xdr:cNvSpPr txBox="1"/>
      </xdr:nvSpPr>
      <xdr:spPr>
        <a:xfrm>
          <a:off x="4479225" y="3589500"/>
          <a:ext cx="1733550" cy="3810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List of sequential numbers!</a:t>
          </a:r>
          <a:endParaRPr sz="1400"/>
        </a:p>
      </xdr:txBody>
    </xdr:sp>
    <xdr:clientData fLocksWithSheet="0"/>
  </xdr:oneCellAnchor>
  <xdr:oneCellAnchor>
    <xdr:from>
      <xdr:col>2</xdr:col>
      <xdr:colOff>190500</xdr:colOff>
      <xdr:row>18</xdr:row>
      <xdr:rowOff>133350</xdr:rowOff>
    </xdr:from>
    <xdr:ext cx="2943225" cy="533400"/>
    <xdr:sp>
      <xdr:nvSpPr>
        <xdr:cNvPr id="81" name="Shape 81"/>
        <xdr:cNvSpPr txBox="1"/>
      </xdr:nvSpPr>
      <xdr:spPr>
        <a:xfrm>
          <a:off x="3879150" y="3518063"/>
          <a:ext cx="2933700" cy="5238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Diferent training course every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friday , so we put 7 on formula...if it was 2 week  we would put 14</a:t>
          </a:r>
          <a:endParaRPr sz="1100"/>
        </a:p>
      </xdr:txBody>
    </xdr:sp>
    <xdr:clientData fLocksWithSheet="0"/>
  </xdr:oneCellAnchor>
  <xdr:oneCellAnchor>
    <xdr:from>
      <xdr:col>10</xdr:col>
      <xdr:colOff>228600</xdr:colOff>
      <xdr:row>1</xdr:row>
      <xdr:rowOff>76200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13</xdr:row>
      <xdr:rowOff>9525</xdr:rowOff>
    </xdr:from>
    <xdr:ext cx="1962150" cy="447675"/>
    <xdr:sp>
      <xdr:nvSpPr>
        <xdr:cNvPr id="82" name="Shape 82"/>
        <xdr:cNvSpPr txBox="1"/>
      </xdr:nvSpPr>
      <xdr:spPr>
        <a:xfrm>
          <a:off x="4369688" y="3560925"/>
          <a:ext cx="1952625" cy="4381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Add # symbol to reference the entir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 dynamic array</a:t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4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428625</xdr:colOff>
      <xdr:row>0</xdr:row>
      <xdr:rowOff>85725</xdr:rowOff>
    </xdr:from>
    <xdr:ext cx="2324100" cy="219075"/>
    <xdr:sp>
      <xdr:nvSpPr>
        <xdr:cNvPr id="83" name="Shape 83"/>
        <xdr:cNvSpPr txBox="1"/>
      </xdr:nvSpPr>
      <xdr:spPr>
        <a:xfrm>
          <a:off x="4188713" y="3670463"/>
          <a:ext cx="2314575" cy="2190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Allows us to randomize data</a:t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1</xdr:row>
      <xdr:rowOff>0</xdr:rowOff>
    </xdr:from>
    <xdr:ext cx="885825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885825" cy="904875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762000</xdr:colOff>
      <xdr:row>5</xdr:row>
      <xdr:rowOff>28575</xdr:rowOff>
    </xdr:from>
    <xdr:ext cx="4352925" cy="476250"/>
    <xdr:sp>
      <xdr:nvSpPr>
        <xdr:cNvPr id="84" name="Shape 84"/>
        <xdr:cNvSpPr txBox="1"/>
      </xdr:nvSpPr>
      <xdr:spPr>
        <a:xfrm>
          <a:off x="3174300" y="3546638"/>
          <a:ext cx="4343400" cy="4667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Wildcard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character = </a:t>
          </a: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 </a:t>
          </a: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wildcard</a:t>
          </a: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is a special </a:t>
          </a: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character</a:t>
          </a: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that lets you perform "fuzzy" matching on text in your </a:t>
          </a: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Excel</a:t>
          </a:r>
          <a:r>
            <a:rPr b="0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formulas</a:t>
          </a:r>
          <a:endParaRPr sz="1100"/>
        </a:p>
      </xdr:txBody>
    </xdr:sp>
    <xdr:clientData fLocksWithSheet="0"/>
  </xdr:oneCellAnchor>
  <xdr:oneCellAnchor>
    <xdr:from>
      <xdr:col>5</xdr:col>
      <xdr:colOff>209550</xdr:colOff>
      <xdr:row>14</xdr:row>
      <xdr:rowOff>171450</xdr:rowOff>
    </xdr:from>
    <xdr:ext cx="2790825" cy="600075"/>
    <xdr:sp>
      <xdr:nvSpPr>
        <xdr:cNvPr id="85" name="Shape 85"/>
        <xdr:cNvSpPr txBox="1"/>
      </xdr:nvSpPr>
      <xdr:spPr>
        <a:xfrm>
          <a:off x="3955350" y="3484725"/>
          <a:ext cx="2781300" cy="5905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Formula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to give the number of employs that will recieve bonus ( meaning they did more than 17000 sales)</a:t>
          </a:r>
          <a:endParaRPr sz="1100"/>
        </a:p>
      </xdr:txBody>
    </xdr:sp>
    <xdr:clientData fLocksWithSheet="0"/>
  </xdr:oneCellAnchor>
  <xdr:oneCellAnchor>
    <xdr:from>
      <xdr:col>7</xdr:col>
      <xdr:colOff>0</xdr:colOff>
      <xdr:row>0</xdr:row>
      <xdr:rowOff>0</xdr:rowOff>
    </xdr:from>
    <xdr:ext cx="914400" cy="8953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11</xdr:row>
      <xdr:rowOff>133350</xdr:rowOff>
    </xdr:from>
    <xdr:ext cx="2295525" cy="542925"/>
    <xdr:sp>
      <xdr:nvSpPr>
        <xdr:cNvPr id="86" name="Shape 86"/>
        <xdr:cNvSpPr txBox="1"/>
      </xdr:nvSpPr>
      <xdr:spPr>
        <a:xfrm>
          <a:off x="4198238" y="3508538"/>
          <a:ext cx="2295525" cy="542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2wayLookup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= lookup information using 2 criterias</a:t>
          </a:r>
          <a:endParaRPr sz="1100"/>
        </a:p>
      </xdr:txBody>
    </xdr:sp>
    <xdr:clientData fLocksWithSheet="0"/>
  </xdr:oneCellAnchor>
  <xdr:oneCellAnchor>
    <xdr:from>
      <xdr:col>18</xdr:col>
      <xdr:colOff>161925</xdr:colOff>
      <xdr:row>1</xdr:row>
      <xdr:rowOff>19050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457200</xdr:colOff>
      <xdr:row>21</xdr:row>
      <xdr:rowOff>28575</xdr:rowOff>
    </xdr:from>
    <xdr:ext cx="3124200" cy="561975"/>
    <xdr:sp>
      <xdr:nvSpPr>
        <xdr:cNvPr id="87" name="Shape 87"/>
        <xdr:cNvSpPr txBox="1"/>
      </xdr:nvSpPr>
      <xdr:spPr>
        <a:xfrm>
          <a:off x="3788663" y="3503775"/>
          <a:ext cx="3114675" cy="5524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Let´s say we want to give random departments to this employees</a:t>
          </a:r>
          <a:endParaRPr sz="1100"/>
        </a:p>
      </xdr:txBody>
    </xdr:sp>
    <xdr:clientData fLocksWithSheet="0"/>
  </xdr:oneCellAnchor>
  <xdr:oneCellAnchor>
    <xdr:from>
      <xdr:col>14</xdr:col>
      <xdr:colOff>0</xdr:colOff>
      <xdr:row>2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8</xdr:row>
      <xdr:rowOff>133350</xdr:rowOff>
    </xdr:from>
    <xdr:ext cx="1076325" cy="1466850"/>
    <xdr:sp>
      <xdr:nvSpPr>
        <xdr:cNvPr id="88" name="Shape 88"/>
        <xdr:cNvSpPr txBox="1"/>
      </xdr:nvSpPr>
      <xdr:spPr>
        <a:xfrm>
          <a:off x="4812600" y="3051338"/>
          <a:ext cx="1066800" cy="14573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Similar to Choose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, and can replace XLOOKUP</a:t>
          </a:r>
          <a:endParaRPr sz="1100"/>
        </a:p>
      </xdr:txBody>
    </xdr:sp>
    <xdr:clientData fLocksWithSheet="0"/>
  </xdr:oneCellAnchor>
  <xdr:oneCellAnchor>
    <xdr:from>
      <xdr:col>13</xdr:col>
      <xdr:colOff>0</xdr:colOff>
      <xdr:row>2</xdr:row>
      <xdr:rowOff>0</xdr:rowOff>
    </xdr:from>
    <xdr:ext cx="885825" cy="9334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733425</xdr:colOff>
      <xdr:row>7</xdr:row>
      <xdr:rowOff>114300</xdr:rowOff>
    </xdr:from>
    <xdr:ext cx="2438400" cy="704850"/>
    <xdr:sp>
      <xdr:nvSpPr>
        <xdr:cNvPr id="89" name="Shape 89"/>
        <xdr:cNvSpPr txBox="1"/>
      </xdr:nvSpPr>
      <xdr:spPr>
        <a:xfrm>
          <a:off x="4131563" y="3432338"/>
          <a:ext cx="2428875" cy="6953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Mode(Multiple)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allows us to see multiple values that are the mode( appear the most)</a:t>
          </a:r>
          <a:endParaRPr sz="1100"/>
        </a:p>
      </xdr:txBody>
    </xdr:sp>
    <xdr:clientData fLocksWithSheet="0"/>
  </xdr:oneCellAnchor>
  <xdr:oneCellAnchor>
    <xdr:from>
      <xdr:col>11</xdr:col>
      <xdr:colOff>0</xdr:colOff>
      <xdr:row>1</xdr:row>
      <xdr:rowOff>0</xdr:rowOff>
    </xdr:from>
    <xdr:ext cx="781050" cy="8763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19</xdr:row>
      <xdr:rowOff>0</xdr:rowOff>
    </xdr:from>
    <xdr:ext cx="914400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1</xdr:row>
      <xdr:rowOff>104775</xdr:rowOff>
    </xdr:from>
    <xdr:ext cx="2219325" cy="514350"/>
    <xdr:sp>
      <xdr:nvSpPr>
        <xdr:cNvPr id="90" name="Shape 90"/>
        <xdr:cNvSpPr txBox="1"/>
      </xdr:nvSpPr>
      <xdr:spPr>
        <a:xfrm>
          <a:off x="4241100" y="3527588"/>
          <a:ext cx="2209800" cy="5048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Ranking Movies by the number of 5* Reviews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581025</xdr:colOff>
      <xdr:row>3</xdr:row>
      <xdr:rowOff>9525</xdr:rowOff>
    </xdr:from>
    <xdr:ext cx="1447800" cy="2600325"/>
    <xdr:sp>
      <xdr:nvSpPr>
        <xdr:cNvPr id="91" name="Shape 91"/>
        <xdr:cNvSpPr txBox="1"/>
      </xdr:nvSpPr>
      <xdr:spPr>
        <a:xfrm>
          <a:off x="4626863" y="2484600"/>
          <a:ext cx="1438275" cy="25908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Rank.avg takes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the number of the range.eq and makes the average.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Ex: 197 calls , has 2 times the number one ranking so rank.avg takes both rankings ( meaning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that 197 has the ranking 1 and 2 (1+2=3) and makes it an average (1.5)</a:t>
          </a:r>
          <a:endParaRPr b="1" sz="1100"/>
        </a:p>
      </xdr:txBody>
    </xdr:sp>
    <xdr:clientData fLocksWithSheet="0"/>
  </xdr:oneCellAnchor>
  <xdr:oneCellAnchor>
    <xdr:from>
      <xdr:col>6</xdr:col>
      <xdr:colOff>0</xdr:colOff>
      <xdr:row>7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8</xdr:row>
      <xdr:rowOff>9525</xdr:rowOff>
    </xdr:from>
    <xdr:ext cx="1800225" cy="504825"/>
    <xdr:sp>
      <xdr:nvSpPr>
        <xdr:cNvPr id="92" name="Shape 92"/>
        <xdr:cNvSpPr txBox="1"/>
      </xdr:nvSpPr>
      <xdr:spPr>
        <a:xfrm>
          <a:off x="4450650" y="3532350"/>
          <a:ext cx="1790700" cy="4953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Gives the number of blanks within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 range of cells</a:t>
          </a:r>
          <a:endParaRPr sz="1100"/>
        </a:p>
      </xdr:txBody>
    </xdr:sp>
    <xdr:clientData fLocksWithSheet="0"/>
  </xdr:oneCellAnchor>
  <xdr:oneCellAnchor>
    <xdr:from>
      <xdr:col>16</xdr:col>
      <xdr:colOff>0</xdr:colOff>
      <xdr:row>2</xdr:row>
      <xdr:rowOff>0</xdr:rowOff>
    </xdr:from>
    <xdr:ext cx="885825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3</xdr:row>
      <xdr:rowOff>123825</xdr:rowOff>
    </xdr:from>
    <xdr:ext cx="2362200" cy="1057275"/>
    <xdr:sp>
      <xdr:nvSpPr>
        <xdr:cNvPr id="93" name="Shape 93"/>
        <xdr:cNvSpPr txBox="1"/>
      </xdr:nvSpPr>
      <xdr:spPr>
        <a:xfrm>
          <a:off x="4169663" y="3256125"/>
          <a:ext cx="2352675" cy="104775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Carefull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, that sometimes the value appears 5.00 , but is 5.002 we just choose to only have 2 decimal cases.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To fix this we can use the round function.</a:t>
          </a:r>
          <a:endParaRPr sz="1400"/>
        </a:p>
      </xdr:txBody>
    </xdr:sp>
    <xdr:clientData fLocksWithSheet="0"/>
  </xdr:oneCellAnchor>
  <xdr:oneCellAnchor>
    <xdr:from>
      <xdr:col>6</xdr:col>
      <xdr:colOff>0</xdr:colOff>
      <xdr:row>13</xdr:row>
      <xdr:rowOff>0</xdr:rowOff>
    </xdr:from>
    <xdr:ext cx="2571750" cy="514350"/>
    <xdr:sp>
      <xdr:nvSpPr>
        <xdr:cNvPr id="94" name="Shape 94"/>
        <xdr:cNvSpPr txBox="1"/>
      </xdr:nvSpPr>
      <xdr:spPr>
        <a:xfrm>
          <a:off x="4064888" y="3527588"/>
          <a:ext cx="2562225" cy="5048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 can also use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ROUNDUP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and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ROUNDOWN function</a:t>
          </a:r>
          <a:endParaRPr sz="1400"/>
        </a:p>
      </xdr:txBody>
    </xdr:sp>
    <xdr:clientData fLocksWithSheet="0"/>
  </xdr:oneCellAnchor>
  <xdr:oneCellAnchor>
    <xdr:from>
      <xdr:col>2</xdr:col>
      <xdr:colOff>333375</xdr:colOff>
      <xdr:row>29</xdr:row>
      <xdr:rowOff>114300</xdr:rowOff>
    </xdr:from>
    <xdr:ext cx="2343150" cy="476250"/>
    <xdr:sp>
      <xdr:nvSpPr>
        <xdr:cNvPr id="95" name="Shape 95"/>
        <xdr:cNvSpPr txBox="1"/>
      </xdr:nvSpPr>
      <xdr:spPr>
        <a:xfrm>
          <a:off x="4179188" y="3546638"/>
          <a:ext cx="2333625" cy="4667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We can also use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-1 in the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num of digits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in the formula</a:t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4</xdr:row>
      <xdr:rowOff>0</xdr:rowOff>
    </xdr:from>
    <xdr:ext cx="914400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4</xdr:row>
      <xdr:rowOff>0</xdr:rowOff>
    </xdr:from>
    <xdr:ext cx="914400" cy="91440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2</xdr:row>
      <xdr:rowOff>19050</xdr:rowOff>
    </xdr:from>
    <xdr:ext cx="3209925" cy="742950"/>
    <xdr:sp>
      <xdr:nvSpPr>
        <xdr:cNvPr id="96" name="Shape 96"/>
        <xdr:cNvSpPr txBox="1"/>
      </xdr:nvSpPr>
      <xdr:spPr>
        <a:xfrm>
          <a:off x="3745800" y="3413288"/>
          <a:ext cx="3200400" cy="7334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Aggregate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function alows us to make sums , averages... while </a:t>
          </a: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ignoring errors and other things ( such as hidden rows) </a:t>
          </a:r>
          <a:r>
            <a:rPr b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see example </a:t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7</xdr:row>
      <xdr:rowOff>0</xdr:rowOff>
    </xdr:from>
    <xdr:ext cx="885825" cy="1276350"/>
    <xdr:pic>
      <xdr:nvPicPr>
        <xdr:cNvPr descr="Back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E4:G29" displayName="Table_1" name="Table_1" id="1">
  <tableColumns count="3">
    <tableColumn name="Begginer" id="1"/>
    <tableColumn name="Intermediate" id="2"/>
    <tableColumn name="Advanced" id="3"/>
  </tableColumns>
  <tableStyleInfo name="Indice_Navigation-style" showColumnStripes="0" showFirstColumn="1" showLastColumn="1" showRowStripes="1"/>
</table>
</file>

<file path=xl/tables/table2.xml><?xml version="1.0" encoding="utf-8"?>
<table xmlns="http://schemas.openxmlformats.org/spreadsheetml/2006/main" ref="A5:D16" displayName="Table_2" name="Table_2" id="2">
  <tableColumns count="4">
    <tableColumn name="Category" id="1"/>
    <tableColumn name="App" id="2"/>
    <tableColumn name="Revenue" id="3"/>
    <tableColumn name="Profit" id="4"/>
  </tableColumns>
  <tableStyleInfo name="XLOOKUP -style" showColumnStripes="0" showFirstColumn="1" showLastColumn="1" showRowStripes="1"/>
</table>
</file>

<file path=xl/tables/table3.xml><?xml version="1.0" encoding="utf-8"?>
<table xmlns="http://schemas.openxmlformats.org/spreadsheetml/2006/main" ref="A4:D31" displayName="Table_3" name="Table_3" id="3">
  <tableColumns count="4">
    <tableColumn name="Block" id="1"/>
    <tableColumn name="Student" id="2"/>
    <tableColumn name="Exam" id="3"/>
    <tableColumn name="Mark" id="4"/>
  </tableColumns>
  <tableStyleInfo name="SORT and SORTBY functions-style" showColumnStripes="0" showFirstColumn="1" showLastColumn="1" showRowStripes="1"/>
</table>
</file>

<file path=xl/tables/table4.xml><?xml version="1.0" encoding="utf-8"?>
<table xmlns="http://schemas.openxmlformats.org/spreadsheetml/2006/main" ref="A4:D31" displayName="Table_4" name="Table_4" id="4">
  <tableColumns count="4">
    <tableColumn name="Date" id="1"/>
    <tableColumn name="Sales Rep" id="2"/>
    <tableColumn name="Region" id="3"/>
    <tableColumn name="Sales" id="4"/>
  </tableColumns>
  <tableStyleInfo name="UniqueFunction-style" showColumnStripes="0" showFirstColumn="1" showLastColumn="1" showRowStripes="1"/>
</table>
</file>

<file path=xl/tables/table5.xml><?xml version="1.0" encoding="utf-8"?>
<table xmlns="http://schemas.openxmlformats.org/spreadsheetml/2006/main" ref="G3:I17" displayName="Table_5" name="Table_5" id="5">
  <tableColumns count="3">
    <tableColumn name="Employee" id="1"/>
    <tableColumn name="Dept" id="2"/>
    <tableColumn name="Block" id="3"/>
  </tableColumns>
  <tableStyleInfo name="CSE array and Dynamic Array-style" showColumnStripes="0" showFirstColumn="1" showLastColumn="1" showRowStripes="1"/>
</table>
</file>

<file path=xl/tables/table6.xml><?xml version="1.0" encoding="utf-8"?>
<table xmlns="http://schemas.openxmlformats.org/spreadsheetml/2006/main" ref="A3:M11" displayName="Table_6" name="Table_6" id="6">
  <tableColumns count="13">
    <tableColumn name="Company" id="1"/>
    <tableColumn name="Jan" id="2"/>
    <tableColumn name="Feb" id="3"/>
    <tableColumn name="Mar" id="4"/>
    <tableColumn name="Apr" id="5"/>
    <tableColumn name="May" id="6"/>
    <tableColumn name="Jun" id="7"/>
    <tableColumn name="Jul" id="8"/>
    <tableColumn name="Aug" id="9"/>
    <tableColumn name="Sep" id="10"/>
    <tableColumn name="Oct" id="11"/>
    <tableColumn name="Nov" id="12"/>
    <tableColumn name="Dec" id="13"/>
  </tableColumns>
  <tableStyleInfo name="2wayLookups-style" showColumnStripes="0" showFirstColumn="1" showLastColumn="1" showRowStripes="1"/>
</table>
</file>

<file path=xl/tables/table7.xml><?xml version="1.0" encoding="utf-8"?>
<table xmlns="http://schemas.openxmlformats.org/spreadsheetml/2006/main" ref="A3:C24" displayName="Table_7" name="Table_7" id="7">
  <tableColumns count="3">
    <tableColumn name="Order ID" id="1"/>
    <tableColumn name="Customer Name" id="2"/>
    <tableColumn name="Email " id="3"/>
  </tableColumns>
  <tableStyleInfo name="COUNTBLANK fun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mailto:kw@gmail.com" TargetMode="External"/><Relationship Id="rId10" Type="http://schemas.openxmlformats.org/officeDocument/2006/relationships/hyperlink" Target="mailto:jt@gmail.com" TargetMode="External"/><Relationship Id="rId13" Type="http://schemas.openxmlformats.org/officeDocument/2006/relationships/hyperlink" Target="mailto:pc@gmail.com" TargetMode="External"/><Relationship Id="rId12" Type="http://schemas.openxmlformats.org/officeDocument/2006/relationships/hyperlink" Target="mailto:lm@gmail.com" TargetMode="External"/><Relationship Id="rId1" Type="http://schemas.openxmlformats.org/officeDocument/2006/relationships/hyperlink" Target="mailto:da@gmail.com" TargetMode="External"/><Relationship Id="rId2" Type="http://schemas.openxmlformats.org/officeDocument/2006/relationships/hyperlink" Target="mailto:al@gmail.com" TargetMode="External"/><Relationship Id="rId3" Type="http://schemas.openxmlformats.org/officeDocument/2006/relationships/hyperlink" Target="mailto:bl@gmail.com" TargetMode="External"/><Relationship Id="rId4" Type="http://schemas.openxmlformats.org/officeDocument/2006/relationships/hyperlink" Target="mailto:sj@gmail.com" TargetMode="External"/><Relationship Id="rId9" Type="http://schemas.openxmlformats.org/officeDocument/2006/relationships/hyperlink" Target="mailto:mw@gmail.com" TargetMode="External"/><Relationship Id="rId14" Type="http://schemas.openxmlformats.org/officeDocument/2006/relationships/drawing" Target="../drawings/drawing12.xml"/><Relationship Id="rId5" Type="http://schemas.openxmlformats.org/officeDocument/2006/relationships/hyperlink" Target="mailto:og@gmail.com" TargetMode="External"/><Relationship Id="rId6" Type="http://schemas.openxmlformats.org/officeDocument/2006/relationships/hyperlink" Target="mailto:ms@gmail.com" TargetMode="External"/><Relationship Id="rId7" Type="http://schemas.openxmlformats.org/officeDocument/2006/relationships/hyperlink" Target="mailto:dp@gmail.com" TargetMode="External"/><Relationship Id="rId8" Type="http://schemas.openxmlformats.org/officeDocument/2006/relationships/hyperlink" Target="mailto:cn@gmail.com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2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1" Type="http://schemas.openxmlformats.org/officeDocument/2006/relationships/hyperlink" Target="mailto:ben.chapel@somecompany.com" TargetMode="External"/><Relationship Id="rId10" Type="http://schemas.openxmlformats.org/officeDocument/2006/relationships/hyperlink" Target="mailto:julie.dwyer@somecompany.com" TargetMode="External"/><Relationship Id="rId13" Type="http://schemas.openxmlformats.org/officeDocument/2006/relationships/hyperlink" Target="mailto:claire.huxtable@somecompany.com" TargetMode="External"/><Relationship Id="rId12" Type="http://schemas.openxmlformats.org/officeDocument/2006/relationships/hyperlink" Target="mailto:rav.bhopal@somecompany.com" TargetMode="External"/><Relationship Id="rId1" Type="http://schemas.openxmlformats.org/officeDocument/2006/relationships/hyperlink" Target="mailto:heather.saunders@somecompany.com" TargetMode="External"/><Relationship Id="rId2" Type="http://schemas.openxmlformats.org/officeDocument/2006/relationships/hyperlink" Target="mailto:yasmin.shah@somecompany.com" TargetMode="External"/><Relationship Id="rId3" Type="http://schemas.openxmlformats.org/officeDocument/2006/relationships/hyperlink" Target="mailto:lee.maxwell@somecompany.com" TargetMode="External"/><Relationship Id="rId4" Type="http://schemas.openxmlformats.org/officeDocument/2006/relationships/hyperlink" Target="mailto:michael.chambers@somecompany.com" TargetMode="External"/><Relationship Id="rId9" Type="http://schemas.openxmlformats.org/officeDocument/2006/relationships/hyperlink" Target="mailto:adam.lacey@somecompany.com" TargetMode="External"/><Relationship Id="rId15" Type="http://schemas.openxmlformats.org/officeDocument/2006/relationships/hyperlink" Target="mailto:susie.smith@somecompany.com" TargetMode="External"/><Relationship Id="rId14" Type="http://schemas.openxmlformats.org/officeDocument/2006/relationships/hyperlink" Target="mailto:jennifer.flowers@somecompany.com" TargetMode="External"/><Relationship Id="rId16" Type="http://schemas.openxmlformats.org/officeDocument/2006/relationships/drawing" Target="../drawings/drawing34.xml"/><Relationship Id="rId5" Type="http://schemas.openxmlformats.org/officeDocument/2006/relationships/hyperlink" Target="mailto:james.mulligan@somecompany.com" TargetMode="External"/><Relationship Id="rId6" Type="http://schemas.openxmlformats.org/officeDocument/2006/relationships/hyperlink" Target="mailto:anna.hernandez@somecompany.com" TargetMode="External"/><Relationship Id="rId7" Type="http://schemas.openxmlformats.org/officeDocument/2006/relationships/hyperlink" Target="mailto:maria.sanchez@somecompany.com" TargetMode="External"/><Relationship Id="rId8" Type="http://schemas.openxmlformats.org/officeDocument/2006/relationships/hyperlink" Target="mailto:deborah.ashby@somecompany.com" TargetMode="External"/></Relationships>
</file>

<file path=xl/worksheets/_rels/sheet35.xml.rels><?xml version="1.0" encoding="UTF-8" standalone="yes"?><Relationships xmlns="http://schemas.openxmlformats.org/package/2006/relationships"><Relationship Id="rId11" Type="http://schemas.openxmlformats.org/officeDocument/2006/relationships/hyperlink" Target="mailto:julie.dwyer@somecompany.com" TargetMode="External"/><Relationship Id="rId10" Type="http://schemas.openxmlformats.org/officeDocument/2006/relationships/hyperlink" Target="mailto:susie.smith@somecompany.com" TargetMode="External"/><Relationship Id="rId13" Type="http://schemas.openxmlformats.org/officeDocument/2006/relationships/hyperlink" Target="mailto:claire.huxtable@somecompany.com" TargetMode="External"/><Relationship Id="rId12" Type="http://schemas.openxmlformats.org/officeDocument/2006/relationships/hyperlink" Target="mailto:jennifer.flowers@somecompany.com" TargetMode="External"/><Relationship Id="rId1" Type="http://schemas.openxmlformats.org/officeDocument/2006/relationships/hyperlink" Target="mailto:rav.bhopal@somecompany.com" TargetMode="External"/><Relationship Id="rId2" Type="http://schemas.openxmlformats.org/officeDocument/2006/relationships/hyperlink" Target="mailto:michael.chambers@somecompany.com" TargetMode="External"/><Relationship Id="rId3" Type="http://schemas.openxmlformats.org/officeDocument/2006/relationships/hyperlink" Target="mailto:ben.chapel@somecompany.com" TargetMode="External"/><Relationship Id="rId4" Type="http://schemas.openxmlformats.org/officeDocument/2006/relationships/hyperlink" Target="mailto:adam.lacey@somecompany.com" TargetMode="External"/><Relationship Id="rId9" Type="http://schemas.openxmlformats.org/officeDocument/2006/relationships/hyperlink" Target="mailto:yasmin.shah@somecompany.com" TargetMode="External"/><Relationship Id="rId15" Type="http://schemas.openxmlformats.org/officeDocument/2006/relationships/hyperlink" Target="mailto:heather.saunders@somecompany.com" TargetMode="External"/><Relationship Id="rId14" Type="http://schemas.openxmlformats.org/officeDocument/2006/relationships/hyperlink" Target="mailto:maria.sanchez@somecompany.com" TargetMode="External"/><Relationship Id="rId16" Type="http://schemas.openxmlformats.org/officeDocument/2006/relationships/drawing" Target="../drawings/drawing35.xml"/><Relationship Id="rId5" Type="http://schemas.openxmlformats.org/officeDocument/2006/relationships/hyperlink" Target="mailto:lee.maxwell@somecompany.com" TargetMode="External"/><Relationship Id="rId6" Type="http://schemas.openxmlformats.org/officeDocument/2006/relationships/hyperlink" Target="mailto:james.mulligan@somecompany.com" TargetMode="External"/><Relationship Id="rId7" Type="http://schemas.openxmlformats.org/officeDocument/2006/relationships/hyperlink" Target="mailto:deborah.ashby@somecompany.com" TargetMode="External"/><Relationship Id="rId8" Type="http://schemas.openxmlformats.org/officeDocument/2006/relationships/hyperlink" Target="mailto:anna.hernandez@somecompany.com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Relationship Id="rId3" Type="http://schemas.openxmlformats.org/officeDocument/2006/relationships/table" Target="../tables/table4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Relationship Id="rId3" Type="http://schemas.openxmlformats.org/officeDocument/2006/relationships/table" Target="../tables/table5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Relationship Id="rId3" Type="http://schemas.openxmlformats.org/officeDocument/2006/relationships/table" Target="../tables/table6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Relationship Id="rId3" Type="http://schemas.openxmlformats.org/officeDocument/2006/relationships/table" Target="../tables/table7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15.57"/>
    <col customWidth="1" min="3" max="4" width="8.71"/>
    <col customWidth="1" min="5" max="5" width="30.57"/>
    <col customWidth="1" min="6" max="6" width="36.29"/>
    <col customWidth="1" min="7" max="7" width="35.0"/>
    <col customWidth="1" min="8" max="26" width="8.71"/>
  </cols>
  <sheetData>
    <row r="1" ht="14.25" customHeight="1"/>
    <row r="2" ht="14.25" customHeight="1"/>
    <row r="3" ht="14.25" customHeight="1"/>
    <row r="4" ht="18.0" customHeight="1">
      <c r="E4" s="1" t="s">
        <v>0</v>
      </c>
      <c r="F4" s="2" t="s">
        <v>1</v>
      </c>
      <c r="G4" s="2" t="s">
        <v>2</v>
      </c>
    </row>
    <row r="5" ht="14.25" customHeight="1">
      <c r="E5" s="3" t="s">
        <v>3</v>
      </c>
      <c r="F5" s="4" t="s">
        <v>4</v>
      </c>
      <c r="G5" s="4" t="s">
        <v>5</v>
      </c>
    </row>
    <row r="6" ht="14.25" customHeight="1">
      <c r="E6" s="3" t="s">
        <v>6</v>
      </c>
      <c r="F6" s="4" t="s">
        <v>7</v>
      </c>
      <c r="G6" s="4" t="s">
        <v>8</v>
      </c>
    </row>
    <row r="7" ht="14.25" customHeight="1">
      <c r="A7" s="5" t="s">
        <v>9</v>
      </c>
      <c r="E7" s="3" t="s">
        <v>10</v>
      </c>
      <c r="F7" s="4" t="s">
        <v>11</v>
      </c>
      <c r="G7" s="4" t="s">
        <v>12</v>
      </c>
    </row>
    <row r="8" ht="14.25" customHeight="1">
      <c r="A8" s="6" t="s">
        <v>13</v>
      </c>
      <c r="E8" s="3" t="s">
        <v>14</v>
      </c>
      <c r="F8" s="4" t="s">
        <v>15</v>
      </c>
      <c r="G8" s="4" t="s">
        <v>16</v>
      </c>
    </row>
    <row r="9" ht="14.25" customHeight="1">
      <c r="A9" s="7" t="s">
        <v>17</v>
      </c>
      <c r="E9" s="3" t="s">
        <v>18</v>
      </c>
      <c r="F9" s="4" t="s">
        <v>19</v>
      </c>
      <c r="G9" s="4" t="s">
        <v>20</v>
      </c>
    </row>
    <row r="10" ht="14.25" customHeight="1">
      <c r="A10" s="6" t="s">
        <v>21</v>
      </c>
      <c r="E10" s="3" t="s">
        <v>22</v>
      </c>
      <c r="F10" s="4" t="s">
        <v>23</v>
      </c>
      <c r="G10" s="4" t="s">
        <v>24</v>
      </c>
    </row>
    <row r="11" ht="14.25" customHeight="1">
      <c r="A11" s="7" t="s">
        <v>25</v>
      </c>
      <c r="E11" s="3" t="s">
        <v>26</v>
      </c>
      <c r="F11" s="4" t="s">
        <v>27</v>
      </c>
      <c r="G11" s="4" t="s">
        <v>28</v>
      </c>
    </row>
    <row r="12" ht="14.25" customHeight="1">
      <c r="A12" s="6" t="s">
        <v>29</v>
      </c>
      <c r="E12" s="3" t="s">
        <v>30</v>
      </c>
      <c r="F12" s="4" t="s">
        <v>31</v>
      </c>
      <c r="G12" s="4" t="s">
        <v>32</v>
      </c>
    </row>
    <row r="13" ht="14.25" customHeight="1">
      <c r="A13" s="7" t="s">
        <v>33</v>
      </c>
      <c r="E13" s="3" t="s">
        <v>34</v>
      </c>
      <c r="F13" s="4" t="s">
        <v>35</v>
      </c>
      <c r="G13" s="4" t="s">
        <v>36</v>
      </c>
    </row>
    <row r="14" ht="14.25" customHeight="1">
      <c r="A14" s="6" t="s">
        <v>37</v>
      </c>
      <c r="E14" s="3" t="s">
        <v>38</v>
      </c>
      <c r="F14" s="4" t="s">
        <v>39</v>
      </c>
      <c r="G14" s="4" t="s">
        <v>40</v>
      </c>
    </row>
    <row r="15" ht="14.25" customHeight="1">
      <c r="A15" s="7" t="s">
        <v>41</v>
      </c>
      <c r="E15" s="3" t="s">
        <v>42</v>
      </c>
      <c r="F15" s="4" t="s">
        <v>43</v>
      </c>
      <c r="G15" s="4" t="s">
        <v>44</v>
      </c>
    </row>
    <row r="16" ht="14.25" customHeight="1">
      <c r="A16" s="6" t="s">
        <v>45</v>
      </c>
      <c r="E16" s="3" t="s">
        <v>46</v>
      </c>
      <c r="F16" s="4" t="s">
        <v>47</v>
      </c>
      <c r="G16" s="4" t="s">
        <v>48</v>
      </c>
    </row>
    <row r="17" ht="14.25" customHeight="1">
      <c r="A17" s="8" t="s">
        <v>49</v>
      </c>
      <c r="E17" s="3" t="s">
        <v>50</v>
      </c>
      <c r="F17" s="4" t="s">
        <v>51</v>
      </c>
      <c r="G17" s="4" t="s">
        <v>52</v>
      </c>
    </row>
    <row r="18" ht="14.25" customHeight="1">
      <c r="A18" s="6" t="s">
        <v>53</v>
      </c>
      <c r="E18" s="9"/>
      <c r="F18" s="4" t="s">
        <v>54</v>
      </c>
      <c r="G18" s="4" t="s">
        <v>55</v>
      </c>
    </row>
    <row r="19" ht="14.25" customHeight="1">
      <c r="E19" s="9"/>
      <c r="F19" s="4" t="s">
        <v>56</v>
      </c>
      <c r="G19" s="4" t="s">
        <v>57</v>
      </c>
    </row>
    <row r="20" ht="14.25" customHeight="1">
      <c r="E20" s="9"/>
      <c r="F20" s="4" t="s">
        <v>58</v>
      </c>
      <c r="G20" s="4" t="s">
        <v>59</v>
      </c>
    </row>
    <row r="21" ht="14.25" customHeight="1">
      <c r="E21" s="9"/>
      <c r="F21" s="4" t="s">
        <v>60</v>
      </c>
      <c r="G21" s="4" t="s">
        <v>61</v>
      </c>
    </row>
    <row r="22" ht="14.25" customHeight="1">
      <c r="E22" s="9"/>
      <c r="F22" s="4" t="s">
        <v>62</v>
      </c>
      <c r="G22" s="10"/>
      <c r="J22" s="11"/>
    </row>
    <row r="23" ht="14.25" customHeight="1">
      <c r="E23" s="9"/>
      <c r="F23" s="4" t="s">
        <v>63</v>
      </c>
      <c r="G23" s="12"/>
    </row>
    <row r="24" ht="14.25" customHeight="1">
      <c r="E24" s="9"/>
      <c r="F24" s="4" t="s">
        <v>64</v>
      </c>
      <c r="G24" s="10"/>
    </row>
    <row r="25" ht="14.25" customHeight="1">
      <c r="E25" s="9"/>
      <c r="F25" s="4" t="s">
        <v>65</v>
      </c>
      <c r="G25" s="12"/>
    </row>
    <row r="26" ht="14.25" customHeight="1">
      <c r="E26" s="9"/>
      <c r="F26" s="4" t="s">
        <v>66</v>
      </c>
      <c r="G26" s="12"/>
    </row>
    <row r="27" ht="14.25" customHeight="1">
      <c r="E27" s="9"/>
      <c r="F27" s="4" t="s">
        <v>67</v>
      </c>
      <c r="G27" s="12"/>
    </row>
    <row r="28" ht="14.25" customHeight="1">
      <c r="E28" s="9"/>
      <c r="F28" s="4" t="s">
        <v>68</v>
      </c>
      <c r="G28" s="10"/>
    </row>
    <row r="29" ht="14.25" customHeight="1">
      <c r="E29" s="9"/>
      <c r="F29" s="4" t="s">
        <v>69</v>
      </c>
      <c r="G29" s="12"/>
    </row>
    <row r="30" ht="14.25" customHeight="1">
      <c r="G30" s="1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Begginer" location="Begginer!A1" ref="E4"/>
    <hyperlink display="Intermediate" location="Intermediate!A1" ref="F4"/>
    <hyperlink display="Advanced" location="Advanced!A1" ref="G4"/>
    <hyperlink display="SUM" location="SUM!A1" ref="E5"/>
    <hyperlink display="Data Validation_Protect Sheet" location="'Data Validation_Protect sheet'!A1" ref="F5"/>
    <hyperlink display="Dynamic Array" location="'Dynamic Arrays'!A1" ref="G5"/>
    <hyperlink display="COUNT_COUNTA" location="COUNT_COUNTA!A1" ref="E6"/>
    <hyperlink display="Logical Formulas(IF,and,or)" location="'Logical Formulas(IF,and,or)'!A1" ref="F6"/>
    <hyperlink display="CSE array and Dynamic Array" location="'CSE array and Dynamic Array'!A1" ref="G6"/>
    <hyperlink display="AVERAGE" location="AVERAGE!A1" ref="E7"/>
    <hyperlink display="IF function" location="'IF function'!A1" ref="F7"/>
    <hyperlink display="Sequence Function" location="'Sequence Function'!A1" ref="G7"/>
    <hyperlink display="MIN and Max" location="'MIN and Max'!A1" ref="E8"/>
    <hyperlink display="Nestes IFS" location="'Nested IFs'!A1" ref="F8"/>
    <hyperlink display="Unstack(sequence)" location="'Unstack(sequence)'!A1" ref="G8"/>
    <hyperlink display="Handling Errors" location="'HANDLING ERRORS'!A1" ref="E9"/>
    <hyperlink display="IFS function" location="'IFS function'!A1" ref="F9"/>
    <hyperlink display="Randarray" location="Randarray!A1" ref="G9"/>
    <hyperlink display="Absolute vs Relative(F4)" location="'Absolute vs Relative( f4 )'!A1" ref="E10"/>
    <hyperlink display="COUNTIF(S)_SUMIF(S)_AVERAGEIF(S" location="'COUNTIF(S)_SUMIF(S)_AVERAGEIF(S'!A1" ref="F10"/>
    <hyperlink display="Randbetween" location="RANDBETWEEN!A1" ref="G10"/>
    <hyperlink display="AutoSum and AutoFill" location="'AutoSUM and AutoFill'!A1" ref="E11"/>
    <hyperlink display="IFERROR_IFNA" location="IFERROR_IFNA!A1" ref="F11"/>
    <hyperlink display="XMATCH" location="XMATCH!A1" ref="G11"/>
    <hyperlink display="FlashFILL" location="FlashFILL!A1" ref="E12"/>
    <hyperlink display="VLOOKUP (exact)" location="'VLOOKUP(exact)_'!A1" ref="F12"/>
    <hyperlink display="2wayLookups" location="'2wayLookups'!A1" ref="G12"/>
    <hyperlink display="Named Range" location="'Named Range'!A1" ref="E13"/>
    <hyperlink display="VLOOKUP(approx)" location="'VLOOKUP(approx)'!A1" ref="F13"/>
    <hyperlink display="Choose Function" location="'Choose function'!A1" ref="G13"/>
    <hyperlink display="Apllying_Num_Format" location="Applying_Num_Format!A1" ref="E14"/>
    <hyperlink display="HLOOKUP" location="HLOOKUP!A1" ref="F14"/>
    <hyperlink display="Switch Function" location="'SWITCH function'!A1" ref="G14"/>
    <hyperlink display="Date and Time Formating" location="'Date and Time formatting'!A1" ref="E15"/>
    <hyperlink display="INDEX and Match" location="'INDEX and Match'!A1" ref="F15"/>
    <hyperlink display="Median and Mode" location="'Median and Mode'!A1" ref="G15"/>
    <hyperlink display="Formating Cells Rows and Column" location="'Formating Cells Rows and Colum'!A1" ref="E16"/>
    <hyperlink display="XLOOKUP" location="'XLOOKUP '!A1" ref="F16"/>
    <hyperlink display="LARGE AND SMALL" location="'LARGE AND SMALL'!A1" ref="G16"/>
    <hyperlink display="Using Format Painter" location="'Using Format Painter'!A1" ref="E17"/>
    <hyperlink display="OFSETT" location="OFFSET!A1" ref="F17"/>
    <hyperlink display="RANK function" location="'RANK function'!A1" ref="G17"/>
    <hyperlink display="INDIRECT" location="INDIRECT!A1" ref="F18"/>
    <hyperlink display="COUNTBLANK function" location="'COUNTBLANK function'!A1" ref="G18"/>
    <hyperlink display="SORTING" location="SORTING!A1" ref="F19"/>
    <hyperlink display="Rounding Values Function" location="'Rounding Values Function'!A1" ref="G19"/>
    <hyperlink display="SORTING(custom list)" location="'SORTING(custom list)'!A1" ref="F20"/>
    <hyperlink display="MROUND_CEILING_FLOOR functions" location="MROUND_Ceiling_Floor!A1" ref="G20"/>
    <hyperlink display="SORT and SORTBY functions" location="'SORT and SORTBY functions'!A1" ref="F21"/>
    <hyperlink display="AGGREGATE function" location="'AGGREGATE function'!A1" ref="G21"/>
    <hyperlink display="Advanced Filter" location="AvancedFilter!A1" ref="F22"/>
    <hyperlink display="Unique Function" location="UniqueFunction!A1" ref="F23"/>
    <hyperlink display="Filter Function" location="FilterFunction!A1" ref="F24"/>
    <hyperlink display="Custom Date Formats" location="'Custome Date Formats'!A1" ref="F25"/>
    <hyperlink display="Date Functions" location="'Date functions'!A1" ref="F26"/>
    <hyperlink display="Time Functions" location="'Time Functions'!A1" ref="F27"/>
    <hyperlink display="WORKDAY and NETWORK Functions" location="'WORKDAY and NETWORK Functions'!A1" ref="F28"/>
    <hyperlink display="DATEDIF function" location="'DATEDIF function'!A1" ref="F29"/>
  </hyperlink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1.29"/>
    <col customWidth="1" min="4" max="4" width="8.71"/>
    <col customWidth="1" min="5" max="6" width="3.0"/>
    <col customWidth="1" min="7" max="7" width="23.43"/>
    <col customWidth="1" min="8" max="8" width="16.43"/>
    <col customWidth="1" min="9" max="9" width="11.71"/>
    <col customWidth="1" min="10" max="10" width="28.86"/>
    <col customWidth="1" min="11" max="11" width="19.57"/>
    <col customWidth="1" min="12" max="12" width="7.86"/>
    <col customWidth="1" min="13" max="13" width="7.43"/>
    <col customWidth="1" min="14" max="14" width="14.71"/>
    <col customWidth="1" min="15" max="15" width="11.43"/>
    <col customWidth="1" min="16" max="16" width="7.86"/>
    <col customWidth="1" min="17" max="17" width="26.71"/>
    <col customWidth="1" min="18" max="18" width="7.14"/>
    <col customWidth="1" min="19" max="19" width="9.86"/>
    <col customWidth="1" min="20" max="33" width="8.71"/>
  </cols>
  <sheetData>
    <row r="1" ht="14.25" customHeight="1"/>
    <row r="2" ht="14.25" customHeight="1"/>
    <row r="3" ht="14.25" customHeight="1"/>
    <row r="4" ht="14.25" customHeight="1"/>
    <row r="5" ht="14.2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ht="14.25" customHeight="1">
      <c r="I6" s="15" t="s">
        <v>70</v>
      </c>
      <c r="J6" s="16" t="s">
        <v>71</v>
      </c>
    </row>
    <row r="7" ht="14.25" customHeight="1">
      <c r="I7" s="15" t="s">
        <v>72</v>
      </c>
      <c r="J7" s="16" t="s">
        <v>73</v>
      </c>
    </row>
    <row r="8" ht="14.25" customHeight="1">
      <c r="I8" s="15" t="s">
        <v>74</v>
      </c>
      <c r="J8" s="16" t="s">
        <v>75</v>
      </c>
    </row>
    <row r="9" ht="14.2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ht="14.25" customHeight="1">
      <c r="I10" s="16" t="s">
        <v>76</v>
      </c>
      <c r="J10" s="17">
        <v>44197.0</v>
      </c>
    </row>
    <row r="11" ht="14.25" customHeight="1">
      <c r="I11" s="16" t="s">
        <v>77</v>
      </c>
      <c r="J11" s="17">
        <v>44198.0</v>
      </c>
    </row>
    <row r="12" ht="14.25" customHeight="1">
      <c r="I12" s="16" t="s">
        <v>78</v>
      </c>
      <c r="J12" s="17">
        <v>44199.0</v>
      </c>
    </row>
    <row r="13" ht="14.25" customHeight="1"/>
    <row r="14" ht="14.2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ht="14.25" customHeight="1"/>
    <row r="16" ht="14.25" customHeight="1"/>
    <row r="17" ht="14.25" customHeight="1"/>
    <row r="18" ht="14.2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14.25" customHeight="1">
      <c r="A19" s="19"/>
      <c r="B19" s="19"/>
      <c r="C19" s="19"/>
      <c r="D19" s="19"/>
      <c r="E19" s="19"/>
      <c r="F19" s="19"/>
      <c r="G19" s="19"/>
      <c r="H19" s="19"/>
      <c r="I19" s="19"/>
      <c r="J19" s="19" t="s">
        <v>79</v>
      </c>
      <c r="K19" s="19" t="s">
        <v>80</v>
      </c>
      <c r="L19" s="19" t="s">
        <v>81</v>
      </c>
      <c r="M19" s="19"/>
      <c r="N19" s="19"/>
      <c r="O19" s="20" t="s">
        <v>82</v>
      </c>
      <c r="P19" s="21" t="str">
        <f t="array" ref="P19">TEXTSPLIT(O19,," ")</f>
        <v>#NAME?</v>
      </c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ht="14.25" customHeight="1">
      <c r="J20" s="20" t="s">
        <v>82</v>
      </c>
      <c r="K20" s="16" t="str">
        <f t="array" ref="K20">TEXTSPLIT(J20," ")</f>
        <v>#NAME?</v>
      </c>
    </row>
    <row r="21" ht="14.25" customHeight="1">
      <c r="J21" s="20" t="s">
        <v>83</v>
      </c>
      <c r="K21" s="16" t="str">
        <f t="array" ref="K21">TEXTSPLIT(J21," ")</f>
        <v>#NAME?</v>
      </c>
    </row>
    <row r="22" ht="14.25" customHeight="1">
      <c r="J22" s="20" t="s">
        <v>84</v>
      </c>
      <c r="K22" s="16" t="str">
        <f t="array" ref="K22">TEXTSPLIT(J22," ")</f>
        <v>#NAME?</v>
      </c>
      <c r="O22" s="15" t="s">
        <v>85</v>
      </c>
      <c r="P22" s="16" t="str">
        <f t="array" ref="P22">TEXTSPLIT(O22,," ")</f>
        <v>#NAME?</v>
      </c>
    </row>
    <row r="23" ht="14.25" customHeight="1"/>
    <row r="24" ht="14.25" customHeight="1"/>
    <row r="25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ht="14.25" customHeight="1"/>
    <row r="27" ht="14.25" customHeight="1">
      <c r="J27" s="14" t="s">
        <v>86</v>
      </c>
      <c r="K27" s="14" t="s">
        <v>87</v>
      </c>
      <c r="L27" s="14" t="s">
        <v>88</v>
      </c>
    </row>
    <row r="28" ht="14.25" customHeight="1">
      <c r="J28" s="15" t="s">
        <v>89</v>
      </c>
      <c r="K28" s="16" t="str">
        <f>TEXTBEFORE(J28,",")</f>
        <v>#NAME?</v>
      </c>
      <c r="L28" s="16" t="str">
        <f>TEXTAFTER(J28,"_")</f>
        <v>#NAME?</v>
      </c>
    </row>
    <row r="29" ht="14.25" customHeight="1"/>
    <row r="30" ht="14.25" customHeight="1"/>
    <row r="31" ht="14.25" customHeight="1"/>
    <row r="32" ht="14.25" customHeight="1"/>
    <row r="33" ht="14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ht="14.25" customHeight="1"/>
    <row r="35" ht="14.25" customHeight="1"/>
    <row r="36" ht="14.25" customHeight="1">
      <c r="I36" s="14" t="s">
        <v>90</v>
      </c>
      <c r="J36" s="14" t="s">
        <v>91</v>
      </c>
    </row>
    <row r="37" ht="14.25" customHeight="1">
      <c r="I37" s="15" t="s">
        <v>92</v>
      </c>
      <c r="J37" s="22" t="str">
        <f>IMAGE("https://upload.wikimedia.org/wikipedia/en/thumb/c/c3/Flag_of_France.svg/1200px-Flag_of_France.svg.png")</f>
        <v>#REF!</v>
      </c>
    </row>
    <row r="38" ht="14.25" customHeight="1">
      <c r="I38" s="15" t="s">
        <v>93</v>
      </c>
      <c r="J38" s="22" t="str">
        <f>IMAGE("https://upload.wikimedia.org/wikipedia/commons/thumb/5/5c/Flag_of_Portugal.svg/255px-Flag_of_Portugal.svg.png")</f>
        <v>#REF!</v>
      </c>
    </row>
    <row r="39" ht="14.25" customHeight="1">
      <c r="I39" s="15"/>
      <c r="J39" s="22"/>
    </row>
    <row r="40" ht="14.25" customHeight="1"/>
    <row r="41" ht="14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ht="14.25" customHeight="1"/>
    <row r="43" ht="14.25" customHeight="1">
      <c r="G43" s="16" t="s">
        <v>94</v>
      </c>
      <c r="I43" s="16" t="s">
        <v>95</v>
      </c>
      <c r="J43" s="16" t="s">
        <v>96</v>
      </c>
      <c r="L43" s="16" t="s">
        <v>97</v>
      </c>
      <c r="M43" s="16" t="s">
        <v>98</v>
      </c>
      <c r="N43" s="16" t="s">
        <v>99</v>
      </c>
      <c r="O43" s="16" t="s">
        <v>100</v>
      </c>
      <c r="Q43" s="16" t="s">
        <v>101</v>
      </c>
    </row>
    <row r="44" ht="14.25" customHeight="1">
      <c r="E44" s="16">
        <v>1.0</v>
      </c>
      <c r="G44" s="16" t="s">
        <v>102</v>
      </c>
      <c r="J44" s="16" t="s">
        <v>103</v>
      </c>
      <c r="K44" s="16" t="s">
        <v>104</v>
      </c>
      <c r="M44" s="16" t="s">
        <v>90</v>
      </c>
      <c r="N44" s="16" t="s">
        <v>105</v>
      </c>
      <c r="O44" s="16" t="s">
        <v>106</v>
      </c>
      <c r="Q44" s="16" t="s">
        <v>107</v>
      </c>
    </row>
    <row r="45" ht="14.25" customHeight="1">
      <c r="E45" s="16">
        <v>2.0</v>
      </c>
      <c r="G45" s="16" t="s">
        <v>108</v>
      </c>
      <c r="H45" s="16" t="str">
        <f>TEXTAFTER(G45,"1")</f>
        <v>#NAME?</v>
      </c>
      <c r="J45" s="16" t="s">
        <v>109</v>
      </c>
      <c r="K45" s="16" t="s">
        <v>110</v>
      </c>
      <c r="M45" s="16" t="s">
        <v>92</v>
      </c>
      <c r="N45" s="16" t="s">
        <v>111</v>
      </c>
      <c r="P45" s="16">
        <v>99.0</v>
      </c>
      <c r="Q45" s="16" t="s">
        <v>112</v>
      </c>
      <c r="R45" s="16" t="s">
        <v>113</v>
      </c>
      <c r="S45" s="16" t="s">
        <v>114</v>
      </c>
    </row>
    <row r="46" ht="14.25" customHeight="1">
      <c r="E46" s="16">
        <v>3.0</v>
      </c>
      <c r="G46" s="16" t="s">
        <v>115</v>
      </c>
      <c r="H46" s="16" t="str">
        <f t="shared" ref="H46:H50" si="1">TEXTAFTER(G46,ROW()-45)</f>
        <v>#NAME?</v>
      </c>
      <c r="J46" s="16" t="s">
        <v>116</v>
      </c>
      <c r="K46" s="16" t="s">
        <v>117</v>
      </c>
      <c r="M46" s="16" t="s">
        <v>118</v>
      </c>
      <c r="N46" s="16" t="s">
        <v>119</v>
      </c>
      <c r="P46" s="16">
        <v>99.0</v>
      </c>
      <c r="Q46" s="16" t="s">
        <v>120</v>
      </c>
      <c r="R46" s="16" t="s">
        <v>113</v>
      </c>
      <c r="S46" s="16" t="s">
        <v>121</v>
      </c>
    </row>
    <row r="47" ht="14.25" customHeight="1">
      <c r="E47" s="16">
        <v>4.0</v>
      </c>
      <c r="G47" s="16" t="s">
        <v>122</v>
      </c>
      <c r="H47" s="16" t="str">
        <f t="shared" si="1"/>
        <v>#NAME?</v>
      </c>
      <c r="J47" s="16" t="s">
        <v>123</v>
      </c>
      <c r="K47" s="16" t="s">
        <v>124</v>
      </c>
      <c r="M47" s="16" t="s">
        <v>125</v>
      </c>
      <c r="N47" s="16" t="s">
        <v>126</v>
      </c>
      <c r="P47" s="16">
        <v>99.0</v>
      </c>
      <c r="Q47" s="16" t="s">
        <v>127</v>
      </c>
      <c r="R47" s="16" t="s">
        <v>113</v>
      </c>
      <c r="S47" s="16" t="s">
        <v>121</v>
      </c>
    </row>
    <row r="48" ht="14.25" customHeight="1">
      <c r="E48" s="16">
        <v>5.0</v>
      </c>
      <c r="G48" s="16" t="s">
        <v>128</v>
      </c>
      <c r="H48" s="16" t="str">
        <f t="shared" si="1"/>
        <v>#NAME?</v>
      </c>
      <c r="J48" s="16" t="s">
        <v>129</v>
      </c>
      <c r="K48" s="16" t="s">
        <v>130</v>
      </c>
      <c r="M48" s="16" t="s">
        <v>92</v>
      </c>
      <c r="N48" s="16" t="s">
        <v>131</v>
      </c>
      <c r="P48" s="16">
        <v>49.0</v>
      </c>
      <c r="Q48" s="16" t="s">
        <v>132</v>
      </c>
      <c r="R48" s="16" t="s">
        <v>133</v>
      </c>
      <c r="S48" s="16" t="s">
        <v>121</v>
      </c>
    </row>
    <row r="49" ht="14.25" customHeight="1">
      <c r="E49" s="16">
        <v>6.0</v>
      </c>
      <c r="G49" s="16" t="s">
        <v>134</v>
      </c>
      <c r="H49" s="16" t="str">
        <f t="shared" si="1"/>
        <v>#NAME?</v>
      </c>
      <c r="J49" s="16" t="s">
        <v>135</v>
      </c>
      <c r="K49" s="16" t="s">
        <v>136</v>
      </c>
      <c r="M49" s="16" t="s">
        <v>137</v>
      </c>
      <c r="N49" s="16" t="s">
        <v>138</v>
      </c>
      <c r="O49" s="16">
        <v>199.0</v>
      </c>
      <c r="Q49" s="16" t="s">
        <v>139</v>
      </c>
      <c r="R49" s="16" t="s">
        <v>113</v>
      </c>
      <c r="S49" s="16" t="s">
        <v>114</v>
      </c>
    </row>
    <row r="50" ht="14.25" customHeight="1">
      <c r="E50" s="16">
        <v>7.0</v>
      </c>
      <c r="G50" s="16" t="s">
        <v>140</v>
      </c>
      <c r="H50" s="16" t="str">
        <f t="shared" si="1"/>
        <v>#NAME?</v>
      </c>
      <c r="J50" s="16" t="s">
        <v>141</v>
      </c>
      <c r="K50" s="16" t="s">
        <v>142</v>
      </c>
      <c r="M50" s="16" t="s">
        <v>137</v>
      </c>
      <c r="N50" s="16" t="s">
        <v>143</v>
      </c>
      <c r="O50" s="16">
        <v>29.0</v>
      </c>
      <c r="Q50" s="16" t="s">
        <v>144</v>
      </c>
      <c r="R50" s="16" t="s">
        <v>113</v>
      </c>
      <c r="S50" s="16" t="s">
        <v>114</v>
      </c>
    </row>
    <row r="51" ht="14.25" customHeight="1">
      <c r="E51" s="16">
        <v>8.0</v>
      </c>
      <c r="G51" s="16" t="s">
        <v>145</v>
      </c>
      <c r="J51" s="16" t="s">
        <v>146</v>
      </c>
      <c r="K51" s="16" t="s">
        <v>147</v>
      </c>
      <c r="M51" s="16" t="s">
        <v>148</v>
      </c>
      <c r="N51" s="16" t="s">
        <v>149</v>
      </c>
      <c r="O51" s="16">
        <v>199.0</v>
      </c>
      <c r="Q51" s="16" t="s">
        <v>150</v>
      </c>
      <c r="R51" s="16" t="s">
        <v>133</v>
      </c>
      <c r="S51" s="16" t="s">
        <v>114</v>
      </c>
    </row>
    <row r="52" ht="14.25" customHeight="1">
      <c r="E52" s="16">
        <v>9.0</v>
      </c>
      <c r="G52" s="16" t="s">
        <v>151</v>
      </c>
      <c r="J52" s="16" t="s">
        <v>152</v>
      </c>
      <c r="K52" s="16" t="s">
        <v>153</v>
      </c>
      <c r="M52" s="16" t="s">
        <v>154</v>
      </c>
      <c r="N52" s="16" t="s">
        <v>155</v>
      </c>
      <c r="O52" s="16">
        <v>49.0</v>
      </c>
      <c r="Q52" s="16" t="s">
        <v>156</v>
      </c>
      <c r="R52" s="16" t="s">
        <v>133</v>
      </c>
      <c r="S52" s="16" t="s">
        <v>121</v>
      </c>
    </row>
    <row r="53" ht="14.25" customHeight="1">
      <c r="E53" s="16">
        <v>10.0</v>
      </c>
      <c r="G53" s="16" t="s">
        <v>157</v>
      </c>
      <c r="J53" s="16" t="s">
        <v>158</v>
      </c>
      <c r="K53" s="16" t="s">
        <v>159</v>
      </c>
      <c r="M53" s="16" t="s">
        <v>148</v>
      </c>
      <c r="N53" s="16" t="s">
        <v>160</v>
      </c>
      <c r="O53" s="16">
        <v>49.0</v>
      </c>
      <c r="Q53" s="16" t="s">
        <v>161</v>
      </c>
      <c r="R53" s="16" t="s">
        <v>113</v>
      </c>
      <c r="S53" s="16" t="s">
        <v>121</v>
      </c>
    </row>
    <row r="54" ht="14.25" customHeight="1">
      <c r="E54" s="16">
        <v>11.0</v>
      </c>
      <c r="G54" s="16" t="s">
        <v>162</v>
      </c>
      <c r="J54" s="16" t="s">
        <v>163</v>
      </c>
      <c r="K54" s="16" t="s">
        <v>164</v>
      </c>
      <c r="M54" s="16" t="s">
        <v>92</v>
      </c>
      <c r="N54" s="16" t="s">
        <v>165</v>
      </c>
      <c r="O54" s="16">
        <v>99.0</v>
      </c>
      <c r="Q54" s="16" t="s">
        <v>166</v>
      </c>
      <c r="R54" s="16" t="s">
        <v>113</v>
      </c>
      <c r="S54" s="16" t="s">
        <v>114</v>
      </c>
    </row>
    <row r="55" ht="14.25" customHeight="1">
      <c r="E55" s="16">
        <v>12.0</v>
      </c>
      <c r="G55" s="16" t="s">
        <v>167</v>
      </c>
      <c r="J55" s="16" t="s">
        <v>168</v>
      </c>
      <c r="K55" s="16" t="s">
        <v>169</v>
      </c>
      <c r="M55" s="16" t="s">
        <v>118</v>
      </c>
      <c r="N55" s="16" t="s">
        <v>170</v>
      </c>
      <c r="O55" s="16">
        <v>49.0</v>
      </c>
      <c r="Q55" s="16" t="s">
        <v>171</v>
      </c>
      <c r="R55" s="16" t="s">
        <v>113</v>
      </c>
      <c r="S55" s="16" t="s">
        <v>114</v>
      </c>
    </row>
    <row r="56" ht="14.25" customHeight="1">
      <c r="E56" s="16">
        <v>13.0</v>
      </c>
      <c r="G56" s="16" t="s">
        <v>172</v>
      </c>
      <c r="J56" s="16" t="s">
        <v>173</v>
      </c>
      <c r="K56" s="16" t="s">
        <v>174</v>
      </c>
      <c r="M56" s="16" t="s">
        <v>125</v>
      </c>
      <c r="N56" s="16" t="s">
        <v>175</v>
      </c>
      <c r="O56" s="16">
        <v>99.0</v>
      </c>
      <c r="Q56" s="16" t="s">
        <v>176</v>
      </c>
      <c r="R56" s="16" t="s">
        <v>133</v>
      </c>
      <c r="S56" s="16" t="s">
        <v>121</v>
      </c>
    </row>
    <row r="57" ht="14.25" customHeight="1">
      <c r="E57" s="16">
        <v>14.0</v>
      </c>
      <c r="G57" s="16" t="s">
        <v>177</v>
      </c>
      <c r="J57" s="16" t="s">
        <v>178</v>
      </c>
      <c r="M57" s="16" t="s">
        <v>92</v>
      </c>
      <c r="N57" s="16" t="s">
        <v>111</v>
      </c>
      <c r="O57" s="16">
        <v>199.0</v>
      </c>
      <c r="Q57" s="16" t="s">
        <v>179</v>
      </c>
      <c r="R57" s="16" t="s">
        <v>113</v>
      </c>
      <c r="S57" s="16" t="s">
        <v>121</v>
      </c>
    </row>
    <row r="58" ht="14.25" customHeight="1">
      <c r="E58" s="16">
        <v>15.0</v>
      </c>
      <c r="G58" s="16" t="s">
        <v>180</v>
      </c>
      <c r="J58" s="16" t="s">
        <v>181</v>
      </c>
      <c r="K58" s="16" t="s">
        <v>182</v>
      </c>
      <c r="M58" s="16" t="s">
        <v>137</v>
      </c>
      <c r="N58" s="16" t="s">
        <v>119</v>
      </c>
      <c r="O58" s="16">
        <v>29.0</v>
      </c>
      <c r="Q58" s="16" t="s">
        <v>183</v>
      </c>
      <c r="R58" s="16" t="s">
        <v>113</v>
      </c>
      <c r="S58" s="16" t="s">
        <v>121</v>
      </c>
    </row>
    <row r="59" ht="14.25" customHeight="1">
      <c r="E59" s="16">
        <v>16.0</v>
      </c>
      <c r="G59" s="16" t="s">
        <v>184</v>
      </c>
      <c r="J59" s="16" t="s">
        <v>185</v>
      </c>
      <c r="K59" s="16" t="s">
        <v>186</v>
      </c>
      <c r="M59" s="16" t="s">
        <v>137</v>
      </c>
      <c r="N59" s="16" t="s">
        <v>126</v>
      </c>
      <c r="O59" s="16">
        <v>99.0</v>
      </c>
      <c r="Q59" s="16" t="s">
        <v>187</v>
      </c>
      <c r="R59" s="16" t="s">
        <v>133</v>
      </c>
      <c r="S59" s="16" t="s">
        <v>121</v>
      </c>
    </row>
    <row r="60" ht="14.25" customHeight="1"/>
    <row r="61" ht="14.25" customHeight="1"/>
    <row r="62" ht="14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ht="14.25" customHeight="1"/>
    <row r="64" ht="14.25" customHeight="1">
      <c r="G64" s="23" t="s">
        <v>188</v>
      </c>
      <c r="H64" s="24" t="s">
        <v>189</v>
      </c>
      <c r="I64" s="24" t="s">
        <v>190</v>
      </c>
      <c r="J64" s="24" t="s">
        <v>191</v>
      </c>
      <c r="K64" s="24" t="s">
        <v>90</v>
      </c>
      <c r="L64" s="24" t="s">
        <v>192</v>
      </c>
      <c r="M64" s="24" t="s">
        <v>193</v>
      </c>
      <c r="N64" s="24" t="s">
        <v>194</v>
      </c>
    </row>
    <row r="65" ht="14.25" customHeight="1">
      <c r="G65" s="17">
        <v>43466.0</v>
      </c>
      <c r="H65" s="16" t="s">
        <v>195</v>
      </c>
      <c r="I65" s="16" t="s">
        <v>196</v>
      </c>
      <c r="J65" s="16" t="s">
        <v>197</v>
      </c>
      <c r="K65" s="16" t="s">
        <v>198</v>
      </c>
      <c r="L65" s="16" t="s">
        <v>199</v>
      </c>
      <c r="M65" s="16" t="s">
        <v>200</v>
      </c>
      <c r="N65" s="16">
        <v>9602.0</v>
      </c>
    </row>
    <row r="66" ht="14.25" customHeight="1">
      <c r="G66" s="17">
        <v>43466.0</v>
      </c>
      <c r="H66" s="16" t="s">
        <v>195</v>
      </c>
      <c r="I66" s="16" t="s">
        <v>196</v>
      </c>
      <c r="J66" s="16" t="s">
        <v>197</v>
      </c>
      <c r="K66" s="16" t="s">
        <v>198</v>
      </c>
      <c r="L66" s="16" t="s">
        <v>201</v>
      </c>
      <c r="M66" s="16" t="s">
        <v>202</v>
      </c>
      <c r="N66" s="16">
        <v>6904.0</v>
      </c>
    </row>
    <row r="67" ht="14.25" customHeight="1">
      <c r="G67" s="17">
        <v>43466.0</v>
      </c>
      <c r="H67" s="16" t="s">
        <v>195</v>
      </c>
      <c r="I67" s="16" t="s">
        <v>196</v>
      </c>
      <c r="J67" s="16" t="s">
        <v>197</v>
      </c>
      <c r="K67" s="16" t="s">
        <v>198</v>
      </c>
      <c r="L67" s="16" t="s">
        <v>203</v>
      </c>
      <c r="M67" s="16" t="s">
        <v>204</v>
      </c>
      <c r="N67" s="16">
        <v>9896.0</v>
      </c>
    </row>
    <row r="68" ht="14.25" customHeight="1">
      <c r="G68" s="17">
        <v>43466.0</v>
      </c>
      <c r="H68" s="16" t="s">
        <v>205</v>
      </c>
      <c r="I68" s="16" t="s">
        <v>196</v>
      </c>
      <c r="J68" s="16" t="s">
        <v>197</v>
      </c>
      <c r="K68" s="16" t="s">
        <v>198</v>
      </c>
      <c r="L68" s="16" t="s">
        <v>206</v>
      </c>
      <c r="M68" s="16" t="s">
        <v>207</v>
      </c>
      <c r="N68" s="16">
        <v>5364.0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ht="14.25" customHeight="1"/>
    <row r="85" ht="14.25" customHeight="1"/>
    <row r="86" ht="14.25" customHeight="1"/>
    <row r="87" ht="14.25" customHeight="1">
      <c r="B87" s="25" t="s">
        <v>208</v>
      </c>
      <c r="C87" s="26" t="s">
        <v>209</v>
      </c>
      <c r="D87" s="25" t="s">
        <v>210</v>
      </c>
      <c r="E87" s="27" t="s">
        <v>211</v>
      </c>
      <c r="F87" s="26" t="s">
        <v>212</v>
      </c>
      <c r="G87" s="26" t="s">
        <v>213</v>
      </c>
    </row>
    <row r="88" ht="14.25" customHeight="1">
      <c r="B88" s="28" t="s">
        <v>214</v>
      </c>
      <c r="C88" s="29">
        <v>2016.0</v>
      </c>
      <c r="D88" s="28" t="s">
        <v>215</v>
      </c>
      <c r="E88" s="30">
        <v>42729.0</v>
      </c>
      <c r="F88" s="29" t="s">
        <v>216</v>
      </c>
      <c r="G88" s="29" t="s">
        <v>217</v>
      </c>
      <c r="J88" s="25" t="s">
        <v>208</v>
      </c>
      <c r="K88" s="28" t="s">
        <v>214</v>
      </c>
      <c r="L88" s="28" t="s">
        <v>218</v>
      </c>
      <c r="M88" s="28" t="s">
        <v>219</v>
      </c>
      <c r="N88" s="28" t="s">
        <v>220</v>
      </c>
      <c r="O88" s="28" t="s">
        <v>221</v>
      </c>
      <c r="P88" s="28" t="s">
        <v>222</v>
      </c>
      <c r="Q88" s="28" t="s">
        <v>223</v>
      </c>
      <c r="R88" s="28" t="s">
        <v>224</v>
      </c>
      <c r="S88" s="28" t="s">
        <v>225</v>
      </c>
      <c r="T88" s="28" t="s">
        <v>226</v>
      </c>
      <c r="U88" s="28" t="s">
        <v>227</v>
      </c>
      <c r="V88" s="28" t="s">
        <v>228</v>
      </c>
      <c r="W88" s="28" t="s">
        <v>229</v>
      </c>
      <c r="X88" s="28" t="s">
        <v>230</v>
      </c>
      <c r="Y88" s="28" t="s">
        <v>231</v>
      </c>
      <c r="Z88" s="28" t="s">
        <v>232</v>
      </c>
      <c r="AA88" s="28" t="s">
        <v>233</v>
      </c>
      <c r="AB88" s="28" t="s">
        <v>234</v>
      </c>
      <c r="AC88" s="28" t="s">
        <v>235</v>
      </c>
      <c r="AD88" s="28" t="s">
        <v>236</v>
      </c>
      <c r="AE88" s="28" t="s">
        <v>237</v>
      </c>
      <c r="AF88" s="28" t="s">
        <v>238</v>
      </c>
      <c r="AG88" s="28" t="s">
        <v>239</v>
      </c>
    </row>
    <row r="89" ht="14.25" customHeight="1">
      <c r="B89" s="28" t="s">
        <v>218</v>
      </c>
      <c r="C89" s="29">
        <v>2016.0</v>
      </c>
      <c r="D89" s="28" t="s">
        <v>240</v>
      </c>
      <c r="E89" s="30">
        <v>42692.0</v>
      </c>
      <c r="F89" s="29" t="s">
        <v>241</v>
      </c>
      <c r="G89" s="29" t="s">
        <v>242</v>
      </c>
      <c r="J89" s="26" t="s">
        <v>209</v>
      </c>
      <c r="K89" s="29">
        <v>2016.0</v>
      </c>
      <c r="L89" s="29">
        <v>2016.0</v>
      </c>
      <c r="M89" s="29">
        <v>2016.0</v>
      </c>
      <c r="N89" s="29">
        <v>2016.0</v>
      </c>
      <c r="O89" s="29">
        <v>2016.0</v>
      </c>
      <c r="P89" s="29">
        <v>2016.0</v>
      </c>
      <c r="Q89" s="29">
        <v>2016.0</v>
      </c>
      <c r="R89" s="29">
        <v>2016.0</v>
      </c>
      <c r="S89" s="29">
        <v>2016.0</v>
      </c>
      <c r="T89" s="29">
        <v>2016.0</v>
      </c>
      <c r="U89" s="29">
        <v>2016.0</v>
      </c>
      <c r="V89" s="29">
        <v>2015.0</v>
      </c>
      <c r="W89" s="29">
        <v>2015.0</v>
      </c>
      <c r="X89" s="29">
        <v>2015.0</v>
      </c>
      <c r="Y89" s="29">
        <v>2015.0</v>
      </c>
      <c r="Z89" s="29">
        <v>2015.0</v>
      </c>
      <c r="AA89" s="29">
        <v>2015.0</v>
      </c>
      <c r="AB89" s="29">
        <v>2015.0</v>
      </c>
      <c r="AC89" s="29">
        <v>2015.0</v>
      </c>
      <c r="AD89" s="29">
        <v>2015.0</v>
      </c>
      <c r="AE89" s="29">
        <v>2015.0</v>
      </c>
      <c r="AF89" s="29">
        <v>2014.0</v>
      </c>
      <c r="AG89" s="29">
        <v>2014.0</v>
      </c>
    </row>
    <row r="90" ht="14.25" customHeight="1">
      <c r="B90" s="28" t="s">
        <v>219</v>
      </c>
      <c r="C90" s="29">
        <v>2016.0</v>
      </c>
      <c r="D90" s="28" t="s">
        <v>240</v>
      </c>
      <c r="E90" s="30">
        <v>42720.0</v>
      </c>
      <c r="F90" s="29" t="s">
        <v>243</v>
      </c>
      <c r="G90" s="29" t="s">
        <v>242</v>
      </c>
      <c r="J90" s="25" t="s">
        <v>210</v>
      </c>
      <c r="K90" s="28" t="s">
        <v>215</v>
      </c>
      <c r="L90" s="28" t="s">
        <v>240</v>
      </c>
      <c r="M90" s="28" t="s">
        <v>240</v>
      </c>
      <c r="N90" s="28" t="s">
        <v>240</v>
      </c>
      <c r="O90" s="28" t="s">
        <v>240</v>
      </c>
      <c r="P90" s="28" t="s">
        <v>215</v>
      </c>
      <c r="Q90" s="28" t="s">
        <v>244</v>
      </c>
      <c r="R90" s="28" t="s">
        <v>240</v>
      </c>
      <c r="S90" s="28" t="s">
        <v>215</v>
      </c>
      <c r="T90" s="28" t="s">
        <v>240</v>
      </c>
      <c r="U90" s="28" t="s">
        <v>245</v>
      </c>
      <c r="V90" s="28" t="s">
        <v>215</v>
      </c>
      <c r="W90" s="28" t="s">
        <v>240</v>
      </c>
      <c r="X90" s="28" t="s">
        <v>240</v>
      </c>
      <c r="Y90" s="28" t="s">
        <v>215</v>
      </c>
      <c r="Z90" s="28" t="s">
        <v>240</v>
      </c>
      <c r="AA90" s="28" t="s">
        <v>240</v>
      </c>
      <c r="AB90" s="28" t="s">
        <v>240</v>
      </c>
      <c r="AC90" s="28" t="s">
        <v>240</v>
      </c>
      <c r="AD90" s="28" t="s">
        <v>240</v>
      </c>
      <c r="AE90" s="28" t="s">
        <v>246</v>
      </c>
      <c r="AF90" s="28" t="s">
        <v>215</v>
      </c>
      <c r="AG90" s="28" t="s">
        <v>240</v>
      </c>
    </row>
    <row r="91" ht="14.25" customHeight="1">
      <c r="B91" s="28" t="s">
        <v>220</v>
      </c>
      <c r="C91" s="29">
        <v>2016.0</v>
      </c>
      <c r="D91" s="28" t="s">
        <v>240</v>
      </c>
      <c r="E91" s="30">
        <v>42706.0</v>
      </c>
      <c r="F91" s="29" t="s">
        <v>247</v>
      </c>
      <c r="G91" s="29" t="s">
        <v>248</v>
      </c>
      <c r="J91" s="27" t="s">
        <v>211</v>
      </c>
      <c r="K91" s="30">
        <v>42729.0</v>
      </c>
      <c r="L91" s="30">
        <v>42692.0</v>
      </c>
      <c r="M91" s="30">
        <v>42720.0</v>
      </c>
      <c r="N91" s="30">
        <v>42706.0</v>
      </c>
      <c r="O91" s="30">
        <v>42729.0</v>
      </c>
      <c r="P91" s="30">
        <v>42650.0</v>
      </c>
      <c r="Q91" s="30">
        <v>42650.0</v>
      </c>
      <c r="R91" s="30">
        <v>42895.0</v>
      </c>
      <c r="S91" s="30">
        <v>42685.0</v>
      </c>
      <c r="T91" s="30">
        <v>42608.0</v>
      </c>
      <c r="U91" s="30">
        <v>42475.0</v>
      </c>
      <c r="V91" s="30">
        <v>42356.0</v>
      </c>
      <c r="W91" s="30">
        <v>42377.0</v>
      </c>
      <c r="X91" s="30">
        <v>42166.0</v>
      </c>
      <c r="Y91" s="30">
        <v>42293.0</v>
      </c>
      <c r="Z91" s="30">
        <v>42361.0</v>
      </c>
      <c r="AA91" s="30">
        <v>42328.0</v>
      </c>
      <c r="AB91" s="30">
        <v>42195.0</v>
      </c>
      <c r="AC91" s="30">
        <v>42230.0</v>
      </c>
      <c r="AD91" s="30">
        <v>42139.0</v>
      </c>
      <c r="AE91" s="30">
        <v>42166.0</v>
      </c>
      <c r="AF91" s="30">
        <v>41852.0</v>
      </c>
      <c r="AG91" s="30">
        <v>41726.0</v>
      </c>
    </row>
    <row r="92" ht="14.25" customHeight="1">
      <c r="B92" s="28" t="s">
        <v>221</v>
      </c>
      <c r="C92" s="29">
        <v>2016.0</v>
      </c>
      <c r="D92" s="28" t="s">
        <v>240</v>
      </c>
      <c r="E92" s="30">
        <v>42729.0</v>
      </c>
      <c r="F92" s="29" t="s">
        <v>249</v>
      </c>
      <c r="G92" s="29" t="s">
        <v>250</v>
      </c>
      <c r="J92" s="26" t="s">
        <v>212</v>
      </c>
      <c r="K92" s="29" t="s">
        <v>216</v>
      </c>
      <c r="L92" s="29" t="s">
        <v>241</v>
      </c>
      <c r="M92" s="29" t="s">
        <v>243</v>
      </c>
      <c r="N92" s="29" t="s">
        <v>247</v>
      </c>
      <c r="O92" s="29" t="s">
        <v>249</v>
      </c>
      <c r="P92" s="29" t="s">
        <v>251</v>
      </c>
      <c r="Q92" s="29" t="s">
        <v>247</v>
      </c>
      <c r="R92" s="29" t="s">
        <v>247</v>
      </c>
      <c r="S92" s="29" t="s">
        <v>252</v>
      </c>
      <c r="T92" s="29" t="s">
        <v>253</v>
      </c>
      <c r="U92" s="29" t="s">
        <v>254</v>
      </c>
      <c r="V92" s="29" t="s">
        <v>255</v>
      </c>
      <c r="W92" s="29" t="s">
        <v>256</v>
      </c>
      <c r="X92" s="29" t="s">
        <v>257</v>
      </c>
      <c r="Y92" s="29" t="s">
        <v>258</v>
      </c>
      <c r="Z92" s="29" t="s">
        <v>259</v>
      </c>
      <c r="AA92" s="29" t="s">
        <v>216</v>
      </c>
      <c r="AB92" s="29" t="s">
        <v>260</v>
      </c>
      <c r="AC92" s="29" t="s">
        <v>261</v>
      </c>
      <c r="AD92" s="29" t="s">
        <v>262</v>
      </c>
      <c r="AE92" s="29" t="s">
        <v>263</v>
      </c>
      <c r="AF92" s="29" t="s">
        <v>264</v>
      </c>
      <c r="AG92" s="29" t="s">
        <v>265</v>
      </c>
    </row>
    <row r="93" ht="14.25" customHeight="1">
      <c r="B93" s="28" t="s">
        <v>222</v>
      </c>
      <c r="C93" s="29">
        <v>2016.0</v>
      </c>
      <c r="D93" s="28" t="s">
        <v>215</v>
      </c>
      <c r="E93" s="30">
        <v>42650.0</v>
      </c>
      <c r="F93" s="29" t="s">
        <v>251</v>
      </c>
      <c r="G93" s="29" t="s">
        <v>266</v>
      </c>
      <c r="J93" s="26" t="s">
        <v>213</v>
      </c>
      <c r="K93" s="29" t="s">
        <v>217</v>
      </c>
      <c r="L93" s="29" t="s">
        <v>242</v>
      </c>
      <c r="M93" s="29" t="s">
        <v>242</v>
      </c>
      <c r="N93" s="29" t="s">
        <v>248</v>
      </c>
      <c r="O93" s="29" t="s">
        <v>250</v>
      </c>
      <c r="P93" s="29" t="s">
        <v>266</v>
      </c>
      <c r="Q93" s="29" t="s">
        <v>267</v>
      </c>
      <c r="R93" s="29" t="s">
        <v>242</v>
      </c>
      <c r="S93" s="29" t="s">
        <v>268</v>
      </c>
      <c r="T93" s="29" t="s">
        <v>269</v>
      </c>
      <c r="U93" s="29" t="s">
        <v>270</v>
      </c>
      <c r="V93" s="29" t="s">
        <v>271</v>
      </c>
      <c r="W93" s="29" t="s">
        <v>272</v>
      </c>
      <c r="X93" s="29" t="s">
        <v>273</v>
      </c>
      <c r="Y93" s="29" t="s">
        <v>274</v>
      </c>
      <c r="Z93" s="29" t="s">
        <v>275</v>
      </c>
      <c r="AA93" s="29" t="s">
        <v>276</v>
      </c>
      <c r="AB93" s="29" t="s">
        <v>277</v>
      </c>
      <c r="AC93" s="29" t="s">
        <v>248</v>
      </c>
      <c r="AD93" s="29" t="s">
        <v>278</v>
      </c>
      <c r="AE93" s="29" t="s">
        <v>279</v>
      </c>
      <c r="AF93" s="29" t="s">
        <v>278</v>
      </c>
      <c r="AG93" s="29" t="s">
        <v>280</v>
      </c>
    </row>
    <row r="94" ht="14.25" customHeight="1">
      <c r="B94" s="28" t="s">
        <v>223</v>
      </c>
      <c r="C94" s="29">
        <v>2016.0</v>
      </c>
      <c r="D94" s="28" t="s">
        <v>244</v>
      </c>
      <c r="E94" s="30">
        <v>42650.0</v>
      </c>
      <c r="F94" s="29" t="s">
        <v>247</v>
      </c>
      <c r="G94" s="29" t="s">
        <v>267</v>
      </c>
    </row>
    <row r="95" ht="14.25" customHeight="1">
      <c r="B95" s="28" t="s">
        <v>224</v>
      </c>
      <c r="C95" s="29">
        <v>2016.0</v>
      </c>
      <c r="D95" s="28" t="s">
        <v>240</v>
      </c>
      <c r="E95" s="30">
        <v>42895.0</v>
      </c>
      <c r="F95" s="29" t="s">
        <v>247</v>
      </c>
      <c r="G95" s="29" t="s">
        <v>242</v>
      </c>
    </row>
    <row r="96" ht="14.25" customHeight="1">
      <c r="B96" s="28" t="s">
        <v>225</v>
      </c>
      <c r="C96" s="29">
        <v>2016.0</v>
      </c>
      <c r="D96" s="28" t="s">
        <v>215</v>
      </c>
      <c r="E96" s="30">
        <v>42685.0</v>
      </c>
      <c r="F96" s="29" t="s">
        <v>252</v>
      </c>
      <c r="G96" s="29" t="s">
        <v>268</v>
      </c>
    </row>
    <row r="97" ht="14.25" customHeight="1">
      <c r="B97" s="28" t="s">
        <v>226</v>
      </c>
      <c r="C97" s="29">
        <v>2016.0</v>
      </c>
      <c r="D97" s="28" t="s">
        <v>240</v>
      </c>
      <c r="E97" s="30">
        <v>42608.0</v>
      </c>
      <c r="F97" s="29" t="s">
        <v>253</v>
      </c>
      <c r="G97" s="29" t="s">
        <v>269</v>
      </c>
    </row>
    <row r="98" ht="14.25" customHeight="1">
      <c r="B98" s="28" t="s">
        <v>227</v>
      </c>
      <c r="C98" s="29">
        <v>2016.0</v>
      </c>
      <c r="D98" s="28" t="s">
        <v>245</v>
      </c>
      <c r="E98" s="30">
        <v>42475.0</v>
      </c>
      <c r="F98" s="29" t="s">
        <v>254</v>
      </c>
      <c r="G98" s="29" t="s">
        <v>270</v>
      </c>
    </row>
    <row r="99" ht="14.25" customHeight="1">
      <c r="B99" s="28" t="s">
        <v>228</v>
      </c>
      <c r="C99" s="29">
        <v>2015.0</v>
      </c>
      <c r="D99" s="28" t="s">
        <v>215</v>
      </c>
      <c r="E99" s="30">
        <v>42356.0</v>
      </c>
      <c r="F99" s="29" t="s">
        <v>255</v>
      </c>
      <c r="G99" s="29" t="s">
        <v>271</v>
      </c>
    </row>
    <row r="100" ht="14.25" customHeight="1">
      <c r="B100" s="28" t="s">
        <v>229</v>
      </c>
      <c r="C100" s="29">
        <v>2015.0</v>
      </c>
      <c r="D100" s="28" t="s">
        <v>240</v>
      </c>
      <c r="E100" s="30">
        <v>42377.0</v>
      </c>
      <c r="F100" s="29" t="s">
        <v>256</v>
      </c>
      <c r="G100" s="29" t="s">
        <v>272</v>
      </c>
    </row>
    <row r="101" ht="14.25" customHeight="1">
      <c r="B101" s="28" t="s">
        <v>230</v>
      </c>
      <c r="C101" s="29">
        <v>2015.0</v>
      </c>
      <c r="D101" s="28" t="s">
        <v>240</v>
      </c>
      <c r="E101" s="30">
        <v>42166.0</v>
      </c>
      <c r="F101" s="29" t="s">
        <v>257</v>
      </c>
      <c r="G101" s="29" t="s">
        <v>273</v>
      </c>
    </row>
    <row r="102" ht="14.25" customHeight="1">
      <c r="B102" s="28" t="s">
        <v>231</v>
      </c>
      <c r="C102" s="29">
        <v>2015.0</v>
      </c>
      <c r="D102" s="28" t="s">
        <v>215</v>
      </c>
      <c r="E102" s="30">
        <v>42293.0</v>
      </c>
      <c r="F102" s="29" t="s">
        <v>258</v>
      </c>
      <c r="G102" s="29" t="s">
        <v>274</v>
      </c>
    </row>
    <row r="103" ht="14.25" customHeight="1">
      <c r="B103" s="28" t="s">
        <v>232</v>
      </c>
      <c r="C103" s="29">
        <v>2015.0</v>
      </c>
      <c r="D103" s="28" t="s">
        <v>240</v>
      </c>
      <c r="E103" s="30">
        <v>42361.0</v>
      </c>
      <c r="F103" s="29" t="s">
        <v>259</v>
      </c>
      <c r="G103" s="29" t="s">
        <v>275</v>
      </c>
    </row>
    <row r="104" ht="14.25" customHeight="1">
      <c r="B104" s="28" t="s">
        <v>233</v>
      </c>
      <c r="C104" s="29">
        <v>2015.0</v>
      </c>
      <c r="D104" s="28" t="s">
        <v>240</v>
      </c>
      <c r="E104" s="30">
        <v>42328.0</v>
      </c>
      <c r="F104" s="29" t="s">
        <v>216</v>
      </c>
      <c r="G104" s="29" t="s">
        <v>276</v>
      </c>
    </row>
    <row r="105" ht="14.25" customHeight="1">
      <c r="B105" s="28" t="s">
        <v>234</v>
      </c>
      <c r="C105" s="29">
        <v>2015.0</v>
      </c>
      <c r="D105" s="28" t="s">
        <v>240</v>
      </c>
      <c r="E105" s="30">
        <v>42195.0</v>
      </c>
      <c r="F105" s="29" t="s">
        <v>260</v>
      </c>
      <c r="G105" s="29" t="s">
        <v>277</v>
      </c>
    </row>
    <row r="106" ht="14.25" customHeight="1">
      <c r="B106" s="28" t="s">
        <v>235</v>
      </c>
      <c r="C106" s="29">
        <v>2015.0</v>
      </c>
      <c r="D106" s="28" t="s">
        <v>240</v>
      </c>
      <c r="E106" s="30">
        <v>42230.0</v>
      </c>
      <c r="F106" s="29" t="s">
        <v>261</v>
      </c>
      <c r="G106" s="29" t="s">
        <v>248</v>
      </c>
    </row>
    <row r="107" ht="14.25" customHeight="1">
      <c r="B107" s="28" t="s">
        <v>236</v>
      </c>
      <c r="C107" s="29">
        <v>2015.0</v>
      </c>
      <c r="D107" s="28" t="s">
        <v>240</v>
      </c>
      <c r="E107" s="30">
        <v>42139.0</v>
      </c>
      <c r="F107" s="29" t="s">
        <v>262</v>
      </c>
      <c r="G107" s="29" t="s">
        <v>278</v>
      </c>
    </row>
    <row r="108" ht="14.25" customHeight="1">
      <c r="B108" s="28" t="s">
        <v>237</v>
      </c>
      <c r="C108" s="29">
        <v>2015.0</v>
      </c>
      <c r="D108" s="28" t="s">
        <v>246</v>
      </c>
      <c r="E108" s="30">
        <v>42166.0</v>
      </c>
      <c r="F108" s="29" t="s">
        <v>263</v>
      </c>
      <c r="G108" s="29" t="s">
        <v>279</v>
      </c>
    </row>
    <row r="109" ht="14.25" customHeight="1">
      <c r="B109" s="28" t="s">
        <v>238</v>
      </c>
      <c r="C109" s="29">
        <v>2014.0</v>
      </c>
      <c r="D109" s="28" t="s">
        <v>215</v>
      </c>
      <c r="E109" s="30">
        <v>41852.0</v>
      </c>
      <c r="F109" s="29" t="s">
        <v>264</v>
      </c>
      <c r="G109" s="29" t="s">
        <v>278</v>
      </c>
    </row>
    <row r="110" ht="14.25" customHeight="1">
      <c r="B110" s="28" t="s">
        <v>239</v>
      </c>
      <c r="C110" s="29">
        <v>2014.0</v>
      </c>
      <c r="D110" s="28" t="s">
        <v>240</v>
      </c>
      <c r="E110" s="30">
        <v>41726.0</v>
      </c>
      <c r="F110" s="29" t="s">
        <v>265</v>
      </c>
      <c r="G110" s="29" t="s">
        <v>280</v>
      </c>
    </row>
    <row r="111" ht="14.25" customHeight="1"/>
    <row r="112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ht="14.25" customHeight="1"/>
    <row r="114" ht="14.25" customHeight="1"/>
    <row r="115" ht="14.25" customHeight="1"/>
    <row r="116" ht="14.25" customHeight="1"/>
    <row r="117" ht="14.25" customHeight="1">
      <c r="B117" s="17">
        <f>TODAY()</f>
        <v>45702</v>
      </c>
      <c r="H117" s="17">
        <v>45131.0</v>
      </c>
    </row>
    <row r="118" ht="14.25" customHeight="1">
      <c r="B118" s="31">
        <f>NOW()</f>
        <v>45702.21947</v>
      </c>
      <c r="H118" s="31">
        <v>45131.65833333333</v>
      </c>
    </row>
    <row r="119" ht="14.25" customHeight="1"/>
    <row r="120" ht="14.25" customHeight="1"/>
    <row r="121" ht="14.25" customHeight="1"/>
    <row r="122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ht="14.25" customHeight="1"/>
    <row r="124" ht="14.25" customHeight="1"/>
    <row r="125" ht="14.25" customHeight="1">
      <c r="B125" s="32" t="s">
        <v>281</v>
      </c>
      <c r="C125" s="33" t="s">
        <v>103</v>
      </c>
    </row>
    <row r="126" ht="14.25" customHeight="1">
      <c r="B126" s="34" t="s">
        <v>282</v>
      </c>
      <c r="C126" s="34" t="s">
        <v>283</v>
      </c>
    </row>
    <row r="127" ht="14.25" customHeight="1">
      <c r="B127" s="34" t="s">
        <v>284</v>
      </c>
      <c r="C127" s="34" t="s">
        <v>285</v>
      </c>
      <c r="G127" s="16" t="str">
        <f t="array" ref="G127:G136">PROPER(B126:B135)</f>
        <v>Jen</v>
      </c>
    </row>
    <row r="128" ht="14.25" customHeight="1">
      <c r="B128" s="34" t="s">
        <v>286</v>
      </c>
      <c r="C128" s="34" t="s">
        <v>287</v>
      </c>
      <c r="G128" s="16" t="s">
        <v>288</v>
      </c>
    </row>
    <row r="129" ht="14.25" customHeight="1">
      <c r="B129" s="34" t="s">
        <v>289</v>
      </c>
      <c r="C129" s="34" t="s">
        <v>290</v>
      </c>
      <c r="G129" s="16" t="s">
        <v>291</v>
      </c>
    </row>
    <row r="130" ht="14.25" customHeight="1">
      <c r="B130" s="34" t="s">
        <v>292</v>
      </c>
      <c r="C130" s="34" t="s">
        <v>293</v>
      </c>
      <c r="G130" s="16" t="s">
        <v>294</v>
      </c>
    </row>
    <row r="131" ht="14.25" customHeight="1">
      <c r="B131" s="34" t="s">
        <v>295</v>
      </c>
      <c r="C131" s="34" t="s">
        <v>296</v>
      </c>
      <c r="G131" s="16" t="s">
        <v>297</v>
      </c>
    </row>
    <row r="132" ht="14.25" customHeight="1">
      <c r="B132" s="34" t="s">
        <v>298</v>
      </c>
      <c r="C132" s="34" t="s">
        <v>299</v>
      </c>
      <c r="G132" s="16" t="s">
        <v>300</v>
      </c>
    </row>
    <row r="133" ht="14.25" customHeight="1">
      <c r="B133" s="34" t="s">
        <v>301</v>
      </c>
      <c r="C133" s="34" t="s">
        <v>302</v>
      </c>
      <c r="G133" s="16" t="s">
        <v>303</v>
      </c>
    </row>
    <row r="134" ht="14.25" customHeight="1">
      <c r="B134" s="34" t="s">
        <v>304</v>
      </c>
      <c r="C134" s="34" t="s">
        <v>305</v>
      </c>
      <c r="G134" s="16" t="s">
        <v>306</v>
      </c>
    </row>
    <row r="135" ht="14.25" customHeight="1">
      <c r="B135" s="34" t="s">
        <v>307</v>
      </c>
      <c r="C135" s="34" t="s">
        <v>308</v>
      </c>
      <c r="G135" s="16" t="s">
        <v>309</v>
      </c>
    </row>
    <row r="136" ht="14.25" customHeight="1">
      <c r="B136" s="34" t="s">
        <v>310</v>
      </c>
      <c r="C136" s="34" t="s">
        <v>311</v>
      </c>
      <c r="G136" s="16" t="s">
        <v>312</v>
      </c>
    </row>
    <row r="137" ht="14.25" customHeight="1"/>
    <row r="138" ht="14.25" customHeight="1"/>
    <row r="139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ht="14.25" customHeight="1"/>
    <row r="141" ht="14.25" customHeight="1">
      <c r="B141" s="16" t="s">
        <v>313</v>
      </c>
    </row>
    <row r="142" ht="14.25" customHeight="1"/>
    <row r="143" ht="14.25" customHeight="1"/>
    <row r="14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ht="14.25" customHeight="1"/>
    <row r="146" ht="14.25" customHeight="1">
      <c r="B146" s="16" t="s">
        <v>314</v>
      </c>
    </row>
    <row r="147" ht="14.25" customHeight="1"/>
    <row r="148" ht="14.25" customHeight="1">
      <c r="C148" s="35" t="s">
        <v>315</v>
      </c>
      <c r="D148" s="35" t="s">
        <v>316</v>
      </c>
    </row>
    <row r="149" ht="14.25" customHeight="1">
      <c r="C149" s="36" t="s">
        <v>317</v>
      </c>
      <c r="D149" s="16">
        <v>1.0</v>
      </c>
    </row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>
      <c r="C5" s="37"/>
      <c r="D5" s="38">
        <v>2021.0</v>
      </c>
      <c r="E5" s="38">
        <v>2020.0</v>
      </c>
      <c r="F5" s="38">
        <v>2019.0</v>
      </c>
      <c r="G5" s="38">
        <v>2018.0</v>
      </c>
    </row>
    <row r="6" ht="14.25" customHeight="1">
      <c r="C6" s="38" t="s">
        <v>76</v>
      </c>
      <c r="D6" s="37">
        <v>4255.0</v>
      </c>
      <c r="E6" s="37">
        <v>4096.0</v>
      </c>
      <c r="F6" s="37">
        <v>3151.0</v>
      </c>
      <c r="G6" s="37">
        <v>3848.0</v>
      </c>
    </row>
    <row r="7" ht="14.25" customHeight="1">
      <c r="C7" s="38" t="s">
        <v>318</v>
      </c>
      <c r="D7" s="37">
        <v>4382.0</v>
      </c>
      <c r="E7" s="37">
        <v>5271.0</v>
      </c>
      <c r="F7" s="37">
        <v>5712.0</v>
      </c>
      <c r="G7" s="37">
        <v>3740.0</v>
      </c>
    </row>
    <row r="8" ht="14.25" customHeight="1">
      <c r="C8" s="38" t="s">
        <v>78</v>
      </c>
      <c r="D8" s="37">
        <v>4594.0</v>
      </c>
      <c r="E8" s="37">
        <v>4321.0</v>
      </c>
      <c r="F8" s="37">
        <v>3181.0</v>
      </c>
      <c r="G8" s="37">
        <v>5351.0</v>
      </c>
    </row>
    <row r="9" ht="14.25" customHeight="1">
      <c r="C9" s="38" t="s">
        <v>319</v>
      </c>
      <c r="D9" s="37">
        <v>4313.0</v>
      </c>
      <c r="E9" s="37">
        <v>4329.0</v>
      </c>
      <c r="F9" s="37">
        <v>3693.0</v>
      </c>
      <c r="G9" s="37">
        <v>5663.0</v>
      </c>
    </row>
    <row r="10" ht="14.25" customHeight="1">
      <c r="C10" s="38" t="s">
        <v>320</v>
      </c>
      <c r="D10" s="37">
        <v>4382.0</v>
      </c>
      <c r="E10" s="37">
        <v>3442.0</v>
      </c>
      <c r="F10" s="37">
        <v>5956.0</v>
      </c>
      <c r="G10" s="37">
        <v>4748.0</v>
      </c>
    </row>
    <row r="11" ht="14.25" customHeight="1">
      <c r="C11" s="38" t="s">
        <v>321</v>
      </c>
      <c r="D11" s="37">
        <v>5316.0</v>
      </c>
      <c r="E11" s="37">
        <v>4315.0</v>
      </c>
      <c r="F11" s="37">
        <v>4410.0</v>
      </c>
      <c r="G11" s="37">
        <v>3648.0</v>
      </c>
    </row>
    <row r="12" ht="14.25" customHeight="1">
      <c r="C12" s="38" t="s">
        <v>322</v>
      </c>
      <c r="D12" s="37">
        <v>4482.0</v>
      </c>
      <c r="E12" s="37">
        <v>3751.0</v>
      </c>
      <c r="F12" s="37">
        <v>4935.0</v>
      </c>
      <c r="G12" s="37">
        <v>4817.0</v>
      </c>
    </row>
    <row r="13" ht="14.25" customHeight="1">
      <c r="C13" s="38" t="s">
        <v>323</v>
      </c>
      <c r="D13" s="37">
        <v>5198.0</v>
      </c>
      <c r="E13" s="37">
        <v>3347.0</v>
      </c>
      <c r="F13" s="37">
        <v>4519.0</v>
      </c>
      <c r="G13" s="37">
        <v>4047.0</v>
      </c>
    </row>
    <row r="14" ht="14.25" customHeight="1">
      <c r="C14" s="38" t="s">
        <v>324</v>
      </c>
      <c r="D14" s="37">
        <v>5781.0</v>
      </c>
      <c r="E14" s="37">
        <v>3886.0</v>
      </c>
      <c r="F14" s="37">
        <v>3835.0</v>
      </c>
      <c r="G14" s="37">
        <v>5898.0</v>
      </c>
    </row>
    <row r="15" ht="14.25" customHeight="1">
      <c r="C15" s="38" t="s">
        <v>325</v>
      </c>
      <c r="D15" s="37">
        <v>4083.0</v>
      </c>
      <c r="E15" s="37">
        <v>5898.0</v>
      </c>
      <c r="F15" s="37">
        <v>5450.0</v>
      </c>
      <c r="G15" s="37">
        <v>3236.0</v>
      </c>
    </row>
    <row r="16" ht="14.25" customHeight="1">
      <c r="C16" s="38" t="s">
        <v>326</v>
      </c>
      <c r="D16" s="37">
        <v>5705.0</v>
      </c>
      <c r="E16" s="37">
        <v>3017.0</v>
      </c>
      <c r="F16" s="37">
        <v>3724.0</v>
      </c>
      <c r="G16" s="37">
        <v>4632.0</v>
      </c>
    </row>
    <row r="17" ht="14.25" customHeight="1">
      <c r="C17" s="38" t="s">
        <v>327</v>
      </c>
      <c r="D17" s="37">
        <v>3958.0</v>
      </c>
      <c r="E17" s="37">
        <v>4697.0</v>
      </c>
      <c r="F17" s="37">
        <v>5944.0</v>
      </c>
      <c r="G17" s="37">
        <v>3272.0</v>
      </c>
    </row>
    <row r="18" ht="14.25" customHeight="1">
      <c r="C18" s="38" t="s">
        <v>106</v>
      </c>
      <c r="D18" s="37">
        <f t="shared" ref="D18:G18" si="1">SUM(D6:D17)</f>
        <v>56449</v>
      </c>
      <c r="E18" s="37">
        <f t="shared" si="1"/>
        <v>50370</v>
      </c>
      <c r="F18" s="37">
        <f t="shared" si="1"/>
        <v>54510</v>
      </c>
      <c r="G18" s="37">
        <f t="shared" si="1"/>
        <v>52900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9.43"/>
    <col customWidth="1" min="4" max="5" width="8.71"/>
    <col customWidth="1" min="6" max="6" width="34.0"/>
    <col customWidth="1" min="7" max="7" width="5.0"/>
    <col customWidth="1" min="8" max="26" width="8.71"/>
  </cols>
  <sheetData>
    <row r="1" ht="14.25" customHeight="1">
      <c r="G1" s="39"/>
    </row>
    <row r="2" ht="14.25" customHeight="1">
      <c r="B2" s="40" t="s">
        <v>328</v>
      </c>
      <c r="C2" s="40" t="s">
        <v>329</v>
      </c>
      <c r="F2" s="40" t="s">
        <v>330</v>
      </c>
      <c r="G2" s="41">
        <f>COUNT(C3:C16)</f>
        <v>13</v>
      </c>
    </row>
    <row r="3" ht="14.25" customHeight="1">
      <c r="B3" s="42" t="s">
        <v>331</v>
      </c>
      <c r="C3" s="42">
        <v>80.0</v>
      </c>
      <c r="F3" s="16" t="s">
        <v>332</v>
      </c>
    </row>
    <row r="4" ht="14.25" customHeight="1">
      <c r="B4" s="42" t="s">
        <v>333</v>
      </c>
      <c r="C4" s="42">
        <v>95.0</v>
      </c>
    </row>
    <row r="5" ht="14.25" customHeight="1">
      <c r="B5" s="42" t="s">
        <v>334</v>
      </c>
      <c r="C5" s="42">
        <v>100.0</v>
      </c>
    </row>
    <row r="6" ht="14.25" customHeight="1">
      <c r="B6" s="42" t="s">
        <v>335</v>
      </c>
      <c r="C6" s="42">
        <v>75.0</v>
      </c>
      <c r="F6" s="40" t="s">
        <v>336</v>
      </c>
      <c r="G6" s="16">
        <f>COUNTA(B3:B16)</f>
        <v>13</v>
      </c>
    </row>
    <row r="7" ht="14.25" customHeight="1">
      <c r="B7" s="42" t="s">
        <v>337</v>
      </c>
      <c r="C7" s="42">
        <v>87.0</v>
      </c>
      <c r="F7" s="16" t="s">
        <v>338</v>
      </c>
    </row>
    <row r="8" ht="14.25" customHeight="1">
      <c r="B8" s="42" t="s">
        <v>339</v>
      </c>
      <c r="C8" s="42">
        <v>45.0</v>
      </c>
    </row>
    <row r="9" ht="14.25" customHeight="1">
      <c r="B9" s="42"/>
      <c r="C9" s="42"/>
    </row>
    <row r="10" ht="14.25" customHeight="1">
      <c r="B10" s="42" t="s">
        <v>340</v>
      </c>
      <c r="C10" s="42">
        <v>40.0</v>
      </c>
    </row>
    <row r="11" ht="14.25" customHeight="1">
      <c r="B11" s="42" t="s">
        <v>341</v>
      </c>
      <c r="C11" s="42">
        <v>65.0</v>
      </c>
    </row>
    <row r="12" ht="14.25" customHeight="1">
      <c r="B12" s="42" t="s">
        <v>342</v>
      </c>
      <c r="C12" s="42">
        <v>72.0</v>
      </c>
      <c r="F12" s="40" t="s">
        <v>343</v>
      </c>
      <c r="G12" s="16">
        <f>COUNTBLANK(B3:B16)</f>
        <v>1</v>
      </c>
    </row>
    <row r="13" ht="14.25" customHeight="1">
      <c r="B13" s="42" t="s">
        <v>344</v>
      </c>
      <c r="C13" s="42">
        <v>75.0</v>
      </c>
      <c r="F13" s="16" t="s">
        <v>345</v>
      </c>
    </row>
    <row r="14" ht="14.25" customHeight="1">
      <c r="B14" s="42" t="s">
        <v>346</v>
      </c>
      <c r="C14" s="42">
        <v>96.0</v>
      </c>
    </row>
    <row r="15" ht="14.25" customHeight="1">
      <c r="B15" s="42" t="s">
        <v>347</v>
      </c>
      <c r="C15" s="42">
        <v>100.0</v>
      </c>
    </row>
    <row r="16" ht="14.25" customHeight="1">
      <c r="B16" s="42" t="s">
        <v>348</v>
      </c>
      <c r="C16" s="42">
        <v>24.0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4.57"/>
    <col customWidth="1" min="8" max="26" width="8.71"/>
  </cols>
  <sheetData>
    <row r="1" ht="14.25" customHeight="1"/>
    <row r="2" ht="14.25" customHeight="1"/>
    <row r="3" ht="14.25" customHeight="1"/>
    <row r="4" ht="14.25" customHeight="1">
      <c r="B4" s="37"/>
      <c r="C4" s="38">
        <v>2021.0</v>
      </c>
      <c r="D4" s="38">
        <v>2020.0</v>
      </c>
      <c r="E4" s="38">
        <v>2019.0</v>
      </c>
      <c r="F4" s="38">
        <v>2018.0</v>
      </c>
      <c r="G4" s="43" t="s">
        <v>349</v>
      </c>
    </row>
    <row r="5" ht="14.25" customHeight="1">
      <c r="B5" s="38" t="s">
        <v>76</v>
      </c>
      <c r="C5" s="37">
        <v>9936.0</v>
      </c>
      <c r="D5" s="37">
        <v>7834.0</v>
      </c>
      <c r="E5" s="37">
        <v>6247.0</v>
      </c>
      <c r="F5" s="37">
        <v>8533.0</v>
      </c>
      <c r="G5" s="44">
        <f t="shared" ref="G5:G16" si="1">AVERAGE(C5:F5)</f>
        <v>8137.5</v>
      </c>
    </row>
    <row r="6" ht="14.25" customHeight="1">
      <c r="B6" s="38" t="s">
        <v>318</v>
      </c>
      <c r="C6" s="37">
        <v>5146.0</v>
      </c>
      <c r="D6" s="37">
        <v>8727.0</v>
      </c>
      <c r="E6" s="37">
        <v>6596.0</v>
      </c>
      <c r="F6" s="37">
        <v>8104.0</v>
      </c>
      <c r="G6" s="44">
        <f t="shared" si="1"/>
        <v>7143.25</v>
      </c>
    </row>
    <row r="7" ht="14.25" customHeight="1">
      <c r="B7" s="38" t="s">
        <v>78</v>
      </c>
      <c r="C7" s="37">
        <v>7789.0</v>
      </c>
      <c r="D7" s="37">
        <v>8250.0</v>
      </c>
      <c r="E7" s="37">
        <v>5200.0</v>
      </c>
      <c r="F7" s="37">
        <v>5081.0</v>
      </c>
      <c r="G7" s="44">
        <f t="shared" si="1"/>
        <v>6580</v>
      </c>
    </row>
    <row r="8" ht="14.25" customHeight="1">
      <c r="B8" s="38" t="s">
        <v>319</v>
      </c>
      <c r="C8" s="37">
        <v>9943.0</v>
      </c>
      <c r="D8" s="37">
        <v>6422.0</v>
      </c>
      <c r="E8" s="37">
        <v>8222.0</v>
      </c>
      <c r="F8" s="37">
        <v>6360.0</v>
      </c>
      <c r="G8" s="44">
        <f t="shared" si="1"/>
        <v>7736.75</v>
      </c>
    </row>
    <row r="9" ht="14.25" customHeight="1">
      <c r="B9" s="38" t="s">
        <v>320</v>
      </c>
      <c r="C9" s="37">
        <v>7634.0</v>
      </c>
      <c r="D9" s="37">
        <v>7356.0</v>
      </c>
      <c r="E9" s="37">
        <v>7118.0</v>
      </c>
      <c r="F9" s="37">
        <v>5484.0</v>
      </c>
      <c r="G9" s="44">
        <f t="shared" si="1"/>
        <v>6898</v>
      </c>
    </row>
    <row r="10" ht="14.25" customHeight="1">
      <c r="B10" s="38" t="s">
        <v>321</v>
      </c>
      <c r="C10" s="37">
        <v>8651.0</v>
      </c>
      <c r="D10" s="37">
        <v>5273.0</v>
      </c>
      <c r="E10" s="37">
        <v>8714.0</v>
      </c>
      <c r="F10" s="37">
        <v>7997.0</v>
      </c>
      <c r="G10" s="44">
        <f t="shared" si="1"/>
        <v>7658.75</v>
      </c>
    </row>
    <row r="11" ht="14.25" customHeight="1">
      <c r="B11" s="38" t="s">
        <v>322</v>
      </c>
      <c r="C11" s="37">
        <v>8029.0</v>
      </c>
      <c r="D11" s="37">
        <v>5538.0</v>
      </c>
      <c r="E11" s="37">
        <v>6244.0</v>
      </c>
      <c r="F11" s="37">
        <v>7908.0</v>
      </c>
      <c r="G11" s="44">
        <f t="shared" si="1"/>
        <v>6929.75</v>
      </c>
    </row>
    <row r="12" ht="14.25" customHeight="1">
      <c r="B12" s="38" t="s">
        <v>323</v>
      </c>
      <c r="C12" s="37">
        <v>7029.0</v>
      </c>
      <c r="D12" s="37">
        <v>9088.0</v>
      </c>
      <c r="E12" s="37">
        <v>6154.0</v>
      </c>
      <c r="F12" s="37">
        <v>9438.0</v>
      </c>
      <c r="G12" s="44">
        <f t="shared" si="1"/>
        <v>7927.25</v>
      </c>
    </row>
    <row r="13" ht="14.25" customHeight="1">
      <c r="B13" s="38" t="s">
        <v>324</v>
      </c>
      <c r="C13" s="37">
        <v>7478.0</v>
      </c>
      <c r="D13" s="37">
        <v>7621.0</v>
      </c>
      <c r="E13" s="37">
        <v>9216.0</v>
      </c>
      <c r="F13" s="37">
        <v>6957.0</v>
      </c>
      <c r="G13" s="44">
        <f t="shared" si="1"/>
        <v>7818</v>
      </c>
    </row>
    <row r="14" ht="14.25" customHeight="1">
      <c r="B14" s="38" t="s">
        <v>325</v>
      </c>
      <c r="C14" s="37">
        <v>7619.0</v>
      </c>
      <c r="D14" s="37">
        <v>5848.0</v>
      </c>
      <c r="E14" s="37">
        <v>6524.0</v>
      </c>
      <c r="F14" s="37">
        <v>9581.0</v>
      </c>
      <c r="G14" s="44">
        <f t="shared" si="1"/>
        <v>7393</v>
      </c>
    </row>
    <row r="15" ht="14.25" customHeight="1">
      <c r="B15" s="38" t="s">
        <v>326</v>
      </c>
      <c r="C15" s="37">
        <v>9393.0</v>
      </c>
      <c r="D15" s="37">
        <v>8009.0</v>
      </c>
      <c r="E15" s="37">
        <v>5200.0</v>
      </c>
      <c r="F15" s="37">
        <v>6435.0</v>
      </c>
      <c r="G15" s="44">
        <f t="shared" si="1"/>
        <v>7259.25</v>
      </c>
    </row>
    <row r="16" ht="14.25" customHeight="1">
      <c r="B16" s="38" t="s">
        <v>327</v>
      </c>
      <c r="C16" s="37">
        <v>5803.0</v>
      </c>
      <c r="D16" s="37">
        <v>8453.0</v>
      </c>
      <c r="E16" s="37">
        <v>7136.0</v>
      </c>
      <c r="F16" s="37">
        <v>8145.0</v>
      </c>
      <c r="G16" s="44">
        <f t="shared" si="1"/>
        <v>7384.25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3.71"/>
    <col customWidth="1" min="9" max="9" width="14.29"/>
    <col customWidth="1" min="10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C6" s="37"/>
      <c r="D6" s="38">
        <v>2021.0</v>
      </c>
      <c r="E6" s="38">
        <v>2020.0</v>
      </c>
      <c r="F6" s="38">
        <v>2019.0</v>
      </c>
      <c r="G6" s="38">
        <v>2018.0</v>
      </c>
      <c r="H6" s="43" t="s">
        <v>350</v>
      </c>
      <c r="I6" s="43" t="s">
        <v>351</v>
      </c>
    </row>
    <row r="7" ht="14.25" customHeight="1">
      <c r="C7" s="38" t="s">
        <v>76</v>
      </c>
      <c r="D7" s="37">
        <v>9936.0</v>
      </c>
      <c r="E7" s="37">
        <v>7834.0</v>
      </c>
      <c r="F7" s="37">
        <v>6247.0</v>
      </c>
      <c r="G7" s="37">
        <v>8533.0</v>
      </c>
      <c r="H7" s="45">
        <f t="shared" ref="H7:H18" si="1">MIN(D7:G7)</f>
        <v>6247</v>
      </c>
      <c r="I7" s="45">
        <f t="shared" ref="I7:I18" si="2">MAX(D7:H7)</f>
        <v>9936</v>
      </c>
    </row>
    <row r="8" ht="14.25" customHeight="1">
      <c r="C8" s="38" t="s">
        <v>318</v>
      </c>
      <c r="D8" s="37">
        <v>5146.0</v>
      </c>
      <c r="E8" s="37">
        <v>8727.0</v>
      </c>
      <c r="F8" s="37">
        <v>6596.0</v>
      </c>
      <c r="G8" s="37">
        <v>8104.0</v>
      </c>
      <c r="H8" s="45">
        <f t="shared" si="1"/>
        <v>5146</v>
      </c>
      <c r="I8" s="45">
        <f t="shared" si="2"/>
        <v>8727</v>
      </c>
      <c r="K8" s="46"/>
    </row>
    <row r="9" ht="14.25" customHeight="1">
      <c r="C9" s="38" t="s">
        <v>78</v>
      </c>
      <c r="D9" s="37">
        <v>7789.0</v>
      </c>
      <c r="E9" s="37">
        <v>8250.0</v>
      </c>
      <c r="F9" s="37">
        <v>5200.0</v>
      </c>
      <c r="G9" s="37">
        <v>5081.0</v>
      </c>
      <c r="H9" s="45">
        <f t="shared" si="1"/>
        <v>5081</v>
      </c>
      <c r="I9" s="45">
        <f t="shared" si="2"/>
        <v>8250</v>
      </c>
    </row>
    <row r="10" ht="14.25" customHeight="1">
      <c r="C10" s="38" t="s">
        <v>319</v>
      </c>
      <c r="D10" s="37">
        <v>9943.0</v>
      </c>
      <c r="E10" s="37">
        <v>6422.0</v>
      </c>
      <c r="F10" s="37">
        <v>8222.0</v>
      </c>
      <c r="G10" s="37">
        <v>6360.0</v>
      </c>
      <c r="H10" s="45">
        <f t="shared" si="1"/>
        <v>6360</v>
      </c>
      <c r="I10" s="45">
        <f t="shared" si="2"/>
        <v>9943</v>
      </c>
    </row>
    <row r="11" ht="14.25" customHeight="1">
      <c r="C11" s="38" t="s">
        <v>320</v>
      </c>
      <c r="D11" s="37">
        <v>7634.0</v>
      </c>
      <c r="E11" s="37">
        <v>7356.0</v>
      </c>
      <c r="F11" s="37">
        <v>7118.0</v>
      </c>
      <c r="G11" s="37">
        <v>5484.0</v>
      </c>
      <c r="H11" s="45">
        <f t="shared" si="1"/>
        <v>5484</v>
      </c>
      <c r="I11" s="45">
        <f t="shared" si="2"/>
        <v>7634</v>
      </c>
    </row>
    <row r="12" ht="14.25" customHeight="1">
      <c r="C12" s="38" t="s">
        <v>321</v>
      </c>
      <c r="D12" s="37">
        <v>8651.0</v>
      </c>
      <c r="E12" s="37">
        <v>5273.0</v>
      </c>
      <c r="F12" s="37">
        <v>8714.0</v>
      </c>
      <c r="G12" s="37">
        <v>7997.0</v>
      </c>
      <c r="H12" s="45">
        <f t="shared" si="1"/>
        <v>5273</v>
      </c>
      <c r="I12" s="45">
        <f t="shared" si="2"/>
        <v>8714</v>
      </c>
    </row>
    <row r="13" ht="14.25" customHeight="1">
      <c r="C13" s="38" t="s">
        <v>322</v>
      </c>
      <c r="D13" s="37">
        <v>8029.0</v>
      </c>
      <c r="E13" s="37">
        <v>5538.0</v>
      </c>
      <c r="F13" s="37">
        <v>6244.0</v>
      </c>
      <c r="G13" s="37">
        <v>7908.0</v>
      </c>
      <c r="H13" s="45">
        <f t="shared" si="1"/>
        <v>5538</v>
      </c>
      <c r="I13" s="45">
        <f t="shared" si="2"/>
        <v>8029</v>
      </c>
    </row>
    <row r="14" ht="14.25" customHeight="1">
      <c r="C14" s="38" t="s">
        <v>323</v>
      </c>
      <c r="D14" s="37">
        <v>7029.0</v>
      </c>
      <c r="E14" s="37">
        <v>9088.0</v>
      </c>
      <c r="F14" s="37">
        <v>6154.0</v>
      </c>
      <c r="G14" s="37">
        <v>9438.0</v>
      </c>
      <c r="H14" s="45">
        <f t="shared" si="1"/>
        <v>6154</v>
      </c>
      <c r="I14" s="45">
        <f t="shared" si="2"/>
        <v>9438</v>
      </c>
    </row>
    <row r="15" ht="14.25" customHeight="1">
      <c r="C15" s="38" t="s">
        <v>324</v>
      </c>
      <c r="D15" s="37">
        <v>7478.0</v>
      </c>
      <c r="E15" s="37">
        <v>7621.0</v>
      </c>
      <c r="F15" s="37">
        <v>9216.0</v>
      </c>
      <c r="G15" s="37">
        <v>6957.0</v>
      </c>
      <c r="H15" s="45">
        <f t="shared" si="1"/>
        <v>6957</v>
      </c>
      <c r="I15" s="45">
        <f t="shared" si="2"/>
        <v>9216</v>
      </c>
    </row>
    <row r="16" ht="14.25" customHeight="1">
      <c r="C16" s="38" t="s">
        <v>325</v>
      </c>
      <c r="D16" s="37">
        <v>7619.0</v>
      </c>
      <c r="E16" s="37">
        <v>5848.0</v>
      </c>
      <c r="F16" s="37">
        <v>6524.0</v>
      </c>
      <c r="G16" s="37">
        <v>9581.0</v>
      </c>
      <c r="H16" s="45">
        <f t="shared" si="1"/>
        <v>5848</v>
      </c>
      <c r="I16" s="45">
        <f t="shared" si="2"/>
        <v>9581</v>
      </c>
    </row>
    <row r="17" ht="14.25" customHeight="1">
      <c r="C17" s="38" t="s">
        <v>326</v>
      </c>
      <c r="D17" s="37">
        <v>9393.0</v>
      </c>
      <c r="E17" s="37">
        <v>8009.0</v>
      </c>
      <c r="F17" s="37">
        <v>5200.0</v>
      </c>
      <c r="G17" s="37">
        <v>6435.0</v>
      </c>
      <c r="H17" s="45">
        <f t="shared" si="1"/>
        <v>5200</v>
      </c>
      <c r="I17" s="45">
        <f t="shared" si="2"/>
        <v>9393</v>
      </c>
    </row>
    <row r="18" ht="14.25" customHeight="1">
      <c r="C18" s="38" t="s">
        <v>327</v>
      </c>
      <c r="D18" s="37">
        <v>5803.0</v>
      </c>
      <c r="E18" s="37">
        <v>8453.0</v>
      </c>
      <c r="F18" s="37">
        <v>7136.0</v>
      </c>
      <c r="G18" s="37">
        <v>8145.0</v>
      </c>
      <c r="H18" s="45">
        <f t="shared" si="1"/>
        <v>5803</v>
      </c>
      <c r="I18" s="45">
        <f t="shared" si="2"/>
        <v>8453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9" width="9.71"/>
    <col customWidth="1" min="10" max="26" width="8.71"/>
  </cols>
  <sheetData>
    <row r="1" ht="14.25" customHeight="1"/>
    <row r="2" ht="14.25" customHeight="1"/>
    <row r="3" ht="14.25" customHeight="1">
      <c r="C3" s="37"/>
      <c r="D3" s="38">
        <v>2021.0</v>
      </c>
      <c r="E3" s="38">
        <v>2020.0</v>
      </c>
      <c r="F3" s="38">
        <v>2019.0</v>
      </c>
      <c r="G3" s="38">
        <v>2018.0</v>
      </c>
    </row>
    <row r="4" ht="14.25" customHeight="1">
      <c r="C4" s="38" t="s">
        <v>76</v>
      </c>
      <c r="D4" s="37">
        <v>4255.0</v>
      </c>
      <c r="E4" s="37">
        <v>4096.0</v>
      </c>
      <c r="F4" s="37">
        <v>3151.0</v>
      </c>
      <c r="G4" s="37">
        <v>3848.0</v>
      </c>
      <c r="I4" s="16" t="s">
        <v>352</v>
      </c>
      <c r="J4" s="16" t="str">
        <f t="array" ref="J4">SUMX(D15:G15)</f>
        <v>#NAME?</v>
      </c>
    </row>
    <row r="5" ht="14.25" customHeight="1">
      <c r="C5" s="38" t="s">
        <v>318</v>
      </c>
      <c r="D5" s="37">
        <v>4382.0</v>
      </c>
      <c r="E5" s="37">
        <v>5271.0</v>
      </c>
      <c r="F5" s="37">
        <v>5712.0</v>
      </c>
      <c r="G5" s="37">
        <v>3740.0</v>
      </c>
      <c r="I5" s="16" t="s">
        <v>353</v>
      </c>
      <c r="J5" s="37" t="str">
        <f>SUM(#REF!)</f>
        <v>#REF!</v>
      </c>
    </row>
    <row r="6" ht="14.25" customHeight="1">
      <c r="C6" s="38" t="s">
        <v>78</v>
      </c>
      <c r="D6" s="37">
        <v>4594.0</v>
      </c>
      <c r="E6" s="37">
        <v>4321.0</v>
      </c>
      <c r="F6" s="37">
        <v>3181.0</v>
      </c>
      <c r="G6" s="37">
        <v>5351.0</v>
      </c>
      <c r="I6" s="16" t="s">
        <v>354</v>
      </c>
      <c r="J6" s="16" t="str">
        <f>1/0</f>
        <v>#DIV/0!</v>
      </c>
    </row>
    <row r="7" ht="14.25" customHeight="1">
      <c r="C7" s="38" t="s">
        <v>319</v>
      </c>
      <c r="D7" s="37">
        <v>4313.0</v>
      </c>
      <c r="E7" s="37">
        <v>4329.0</v>
      </c>
      <c r="F7" s="37">
        <v>3693.0</v>
      </c>
      <c r="G7" s="37">
        <v>5663.0</v>
      </c>
    </row>
    <row r="8" ht="14.25" customHeight="1">
      <c r="C8" s="38" t="s">
        <v>320</v>
      </c>
      <c r="D8" s="37">
        <v>4382.0</v>
      </c>
      <c r="E8" s="37">
        <v>3442.0</v>
      </c>
      <c r="F8" s="37">
        <v>5956.0</v>
      </c>
      <c r="G8" s="37">
        <v>4748.0</v>
      </c>
    </row>
    <row r="9" ht="14.25" customHeight="1">
      <c r="C9" s="38" t="s">
        <v>321</v>
      </c>
      <c r="D9" s="37">
        <v>5316.0</v>
      </c>
      <c r="E9" s="37">
        <v>4315.0</v>
      </c>
      <c r="F9" s="37">
        <v>4410.0</v>
      </c>
      <c r="G9" s="37">
        <v>3648.0</v>
      </c>
    </row>
    <row r="10" ht="14.25" customHeight="1">
      <c r="C10" s="38" t="s">
        <v>322</v>
      </c>
      <c r="D10" s="37">
        <v>4482.0</v>
      </c>
      <c r="E10" s="37">
        <v>3751.0</v>
      </c>
      <c r="F10" s="37">
        <v>4935.0</v>
      </c>
      <c r="G10" s="37">
        <v>4817.0</v>
      </c>
    </row>
    <row r="11" ht="14.25" customHeight="1">
      <c r="C11" s="38" t="s">
        <v>323</v>
      </c>
      <c r="D11" s="37">
        <v>5198.0</v>
      </c>
      <c r="E11" s="37">
        <v>3347.0</v>
      </c>
      <c r="F11" s="37">
        <v>4519.0</v>
      </c>
      <c r="G11" s="37">
        <v>4047.0</v>
      </c>
    </row>
    <row r="12" ht="14.25" customHeight="1">
      <c r="C12" s="38" t="s">
        <v>324</v>
      </c>
      <c r="D12" s="37">
        <v>5781.0</v>
      </c>
      <c r="E12" s="37">
        <v>3886.0</v>
      </c>
      <c r="F12" s="37">
        <v>3835.0</v>
      </c>
      <c r="G12" s="37">
        <v>5898.0</v>
      </c>
    </row>
    <row r="13" ht="14.25" customHeight="1">
      <c r="C13" s="38" t="s">
        <v>325</v>
      </c>
      <c r="D13" s="37">
        <v>4083.0</v>
      </c>
      <c r="E13" s="37">
        <v>5898.0</v>
      </c>
      <c r="F13" s="37">
        <v>5450.0</v>
      </c>
      <c r="G13" s="37">
        <v>3236.0</v>
      </c>
    </row>
    <row r="14" ht="14.25" customHeight="1">
      <c r="C14" s="38" t="s">
        <v>326</v>
      </c>
      <c r="D14" s="37">
        <v>5705.0</v>
      </c>
      <c r="E14" s="37">
        <v>3017.0</v>
      </c>
      <c r="F14" s="37">
        <v>3724.0</v>
      </c>
      <c r="G14" s="37">
        <v>4632.0</v>
      </c>
    </row>
    <row r="15" ht="14.25" customHeight="1">
      <c r="C15" s="38" t="s">
        <v>106</v>
      </c>
      <c r="D15" s="37">
        <f t="shared" ref="D15:G15" si="1">SUM(D4:D14)</f>
        <v>52491</v>
      </c>
      <c r="E15" s="37">
        <f t="shared" si="1"/>
        <v>45673</v>
      </c>
      <c r="F15" s="37">
        <f t="shared" si="1"/>
        <v>48566</v>
      </c>
      <c r="G15" s="37">
        <f t="shared" si="1"/>
        <v>49628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27.71"/>
    <col customWidth="1" min="3" max="3" width="9.14"/>
    <col customWidth="1" min="4" max="4" width="14.57"/>
    <col customWidth="1" min="5" max="5" width="19.14"/>
    <col customWidth="1" min="6" max="6" width="21.14"/>
    <col customWidth="1" min="7" max="8" width="8.86"/>
    <col customWidth="1" min="9" max="9" width="11.71"/>
    <col customWidth="1" min="10" max="10" width="14.57"/>
    <col customWidth="1" min="11" max="26" width="8.71"/>
  </cols>
  <sheetData>
    <row r="1" ht="16.5" customHeight="1">
      <c r="A1" s="47" t="s">
        <v>355</v>
      </c>
      <c r="B1" s="47" t="s">
        <v>356</v>
      </c>
      <c r="C1" s="47" t="s">
        <v>357</v>
      </c>
      <c r="D1" s="48" t="s">
        <v>358</v>
      </c>
      <c r="E1" s="49" t="s">
        <v>359</v>
      </c>
      <c r="F1" s="49" t="s">
        <v>360</v>
      </c>
      <c r="G1" s="50"/>
      <c r="H1" s="50"/>
      <c r="I1" s="51" t="s">
        <v>359</v>
      </c>
      <c r="J1" s="52">
        <v>0.02</v>
      </c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6.5" customHeight="1">
      <c r="A2" s="50" t="s">
        <v>361</v>
      </c>
      <c r="B2" s="50" t="s">
        <v>194</v>
      </c>
      <c r="C2" s="50">
        <v>5.0</v>
      </c>
      <c r="D2" s="53">
        <v>34878.0</v>
      </c>
      <c r="E2" s="53">
        <f t="shared" ref="E2:E51" si="1">D2*$J$1</f>
        <v>697.56</v>
      </c>
      <c r="F2" s="53">
        <f t="shared" ref="F2:F51" si="2">SUM(D2:E2)</f>
        <v>35575.56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6.5" customHeight="1">
      <c r="A3" s="50" t="s">
        <v>362</v>
      </c>
      <c r="B3" s="50" t="s">
        <v>194</v>
      </c>
      <c r="C3" s="50">
        <v>14.0</v>
      </c>
      <c r="D3" s="53">
        <v>43525.0</v>
      </c>
      <c r="E3" s="53">
        <f t="shared" si="1"/>
        <v>870.5</v>
      </c>
      <c r="F3" s="53">
        <f t="shared" si="2"/>
        <v>44395.5</v>
      </c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6.5" customHeight="1">
      <c r="A4" s="50" t="s">
        <v>363</v>
      </c>
      <c r="B4" s="50" t="s">
        <v>364</v>
      </c>
      <c r="C4" s="50">
        <v>6.0</v>
      </c>
      <c r="D4" s="53">
        <v>49784.0</v>
      </c>
      <c r="E4" s="53">
        <f t="shared" si="1"/>
        <v>995.68</v>
      </c>
      <c r="F4" s="53">
        <f t="shared" si="2"/>
        <v>50779.68</v>
      </c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6.5" customHeight="1">
      <c r="A5" s="50" t="s">
        <v>365</v>
      </c>
      <c r="B5" s="50" t="s">
        <v>366</v>
      </c>
      <c r="C5" s="50">
        <v>18.0</v>
      </c>
      <c r="D5" s="53">
        <v>36727.0</v>
      </c>
      <c r="E5" s="53">
        <f t="shared" si="1"/>
        <v>734.54</v>
      </c>
      <c r="F5" s="53">
        <f t="shared" si="2"/>
        <v>37461.54</v>
      </c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6.5" customHeight="1">
      <c r="A6" s="50" t="s">
        <v>367</v>
      </c>
      <c r="B6" s="50" t="s">
        <v>194</v>
      </c>
      <c r="C6" s="50">
        <v>17.0</v>
      </c>
      <c r="D6" s="53">
        <v>44658.0</v>
      </c>
      <c r="E6" s="53">
        <f t="shared" si="1"/>
        <v>893.16</v>
      </c>
      <c r="F6" s="53">
        <f t="shared" si="2"/>
        <v>45551.16</v>
      </c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6.5" customHeight="1">
      <c r="A7" s="50" t="s">
        <v>368</v>
      </c>
      <c r="B7" s="50" t="s">
        <v>369</v>
      </c>
      <c r="C7" s="50">
        <v>13.0</v>
      </c>
      <c r="D7" s="53">
        <v>26191.0</v>
      </c>
      <c r="E7" s="53">
        <f t="shared" si="1"/>
        <v>523.82</v>
      </c>
      <c r="F7" s="53">
        <f t="shared" si="2"/>
        <v>26714.82</v>
      </c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6.5" customHeight="1">
      <c r="A8" s="50" t="s">
        <v>370</v>
      </c>
      <c r="B8" s="50" t="s">
        <v>371</v>
      </c>
      <c r="C8" s="50">
        <v>3.0</v>
      </c>
      <c r="D8" s="53">
        <v>63219.0</v>
      </c>
      <c r="E8" s="53">
        <f t="shared" si="1"/>
        <v>1264.38</v>
      </c>
      <c r="F8" s="53">
        <f t="shared" si="2"/>
        <v>64483.38</v>
      </c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6.5" customHeight="1">
      <c r="A9" s="50" t="s">
        <v>372</v>
      </c>
      <c r="B9" s="50" t="s">
        <v>194</v>
      </c>
      <c r="C9" s="50">
        <v>2.0</v>
      </c>
      <c r="D9" s="53">
        <v>65180.0</v>
      </c>
      <c r="E9" s="53">
        <f t="shared" si="1"/>
        <v>1303.6</v>
      </c>
      <c r="F9" s="53">
        <f t="shared" si="2"/>
        <v>66483.6</v>
      </c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6.5" customHeight="1">
      <c r="A10" s="50" t="s">
        <v>373</v>
      </c>
      <c r="B10" s="50" t="s">
        <v>371</v>
      </c>
      <c r="C10" s="50">
        <v>12.0</v>
      </c>
      <c r="D10" s="53">
        <v>36115.0</v>
      </c>
      <c r="E10" s="53">
        <f t="shared" si="1"/>
        <v>722.3</v>
      </c>
      <c r="F10" s="53">
        <f t="shared" si="2"/>
        <v>36837.3</v>
      </c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6.5" customHeight="1">
      <c r="A11" s="50" t="s">
        <v>374</v>
      </c>
      <c r="B11" s="50" t="s">
        <v>369</v>
      </c>
      <c r="C11" s="50">
        <v>7.0</v>
      </c>
      <c r="D11" s="53">
        <v>36576.0</v>
      </c>
      <c r="E11" s="53">
        <f t="shared" si="1"/>
        <v>731.52</v>
      </c>
      <c r="F11" s="53">
        <f t="shared" si="2"/>
        <v>37307.52</v>
      </c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6.5" customHeight="1">
      <c r="A12" s="50" t="s">
        <v>375</v>
      </c>
      <c r="B12" s="50" t="s">
        <v>364</v>
      </c>
      <c r="C12" s="50">
        <v>3.0</v>
      </c>
      <c r="D12" s="53">
        <v>46832.0</v>
      </c>
      <c r="E12" s="53">
        <f t="shared" si="1"/>
        <v>936.64</v>
      </c>
      <c r="F12" s="53">
        <f t="shared" si="2"/>
        <v>47768.64</v>
      </c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6.5" customHeight="1">
      <c r="A13" s="50" t="s">
        <v>376</v>
      </c>
      <c r="B13" s="50" t="s">
        <v>371</v>
      </c>
      <c r="C13" s="50">
        <v>5.0</v>
      </c>
      <c r="D13" s="53">
        <v>55211.0</v>
      </c>
      <c r="E13" s="53">
        <f t="shared" si="1"/>
        <v>1104.22</v>
      </c>
      <c r="F13" s="53">
        <f t="shared" si="2"/>
        <v>56315.22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6.5" customHeight="1">
      <c r="A14" s="50" t="s">
        <v>377</v>
      </c>
      <c r="B14" s="50" t="s">
        <v>194</v>
      </c>
      <c r="C14" s="50">
        <v>2.0</v>
      </c>
      <c r="D14" s="53">
        <v>39745.0</v>
      </c>
      <c r="E14" s="53">
        <f t="shared" si="1"/>
        <v>794.9</v>
      </c>
      <c r="F14" s="53">
        <f t="shared" si="2"/>
        <v>40539.9</v>
      </c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6.5" customHeight="1">
      <c r="A15" s="50" t="s">
        <v>378</v>
      </c>
      <c r="B15" s="50" t="s">
        <v>194</v>
      </c>
      <c r="C15" s="50">
        <v>16.0</v>
      </c>
      <c r="D15" s="53">
        <v>52100.0</v>
      </c>
      <c r="E15" s="53">
        <f t="shared" si="1"/>
        <v>1042</v>
      </c>
      <c r="F15" s="53">
        <f t="shared" si="2"/>
        <v>53142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6.5" customHeight="1">
      <c r="A16" s="50" t="s">
        <v>379</v>
      </c>
      <c r="B16" s="50" t="s">
        <v>364</v>
      </c>
      <c r="C16" s="50">
        <v>4.0</v>
      </c>
      <c r="D16" s="53">
        <v>40004.0</v>
      </c>
      <c r="E16" s="53">
        <f t="shared" si="1"/>
        <v>800.08</v>
      </c>
      <c r="F16" s="53">
        <f t="shared" si="2"/>
        <v>40804.08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6.5" customHeight="1">
      <c r="A17" s="50" t="s">
        <v>380</v>
      </c>
      <c r="B17" s="50" t="s">
        <v>366</v>
      </c>
      <c r="C17" s="50">
        <v>8.0</v>
      </c>
      <c r="D17" s="53">
        <v>79234.0</v>
      </c>
      <c r="E17" s="53">
        <f t="shared" si="1"/>
        <v>1584.68</v>
      </c>
      <c r="F17" s="53">
        <f t="shared" si="2"/>
        <v>80818.68</v>
      </c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6.5" customHeight="1">
      <c r="A18" s="50" t="s">
        <v>381</v>
      </c>
      <c r="B18" s="50" t="s">
        <v>194</v>
      </c>
      <c r="C18" s="50">
        <v>12.0</v>
      </c>
      <c r="D18" s="53">
        <v>58293.0</v>
      </c>
      <c r="E18" s="53">
        <f t="shared" si="1"/>
        <v>1165.86</v>
      </c>
      <c r="F18" s="53">
        <f t="shared" si="2"/>
        <v>59458.86</v>
      </c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6.5" customHeight="1">
      <c r="A19" s="50" t="s">
        <v>382</v>
      </c>
      <c r="B19" s="50" t="s">
        <v>369</v>
      </c>
      <c r="C19" s="50">
        <v>16.0</v>
      </c>
      <c r="D19" s="53">
        <v>40521.0</v>
      </c>
      <c r="E19" s="53">
        <f t="shared" si="1"/>
        <v>810.42</v>
      </c>
      <c r="F19" s="53">
        <f t="shared" si="2"/>
        <v>41331.42</v>
      </c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6.5" customHeight="1">
      <c r="A20" s="50" t="s">
        <v>383</v>
      </c>
      <c r="B20" s="50" t="s">
        <v>371</v>
      </c>
      <c r="C20" s="50">
        <v>3.0</v>
      </c>
      <c r="D20" s="53">
        <v>27714.0</v>
      </c>
      <c r="E20" s="53">
        <f t="shared" si="1"/>
        <v>554.28</v>
      </c>
      <c r="F20" s="53">
        <f t="shared" si="2"/>
        <v>28268.28</v>
      </c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6.5" customHeight="1">
      <c r="A21" s="50" t="s">
        <v>384</v>
      </c>
      <c r="B21" s="50" t="s">
        <v>194</v>
      </c>
      <c r="C21" s="50">
        <v>4.0</v>
      </c>
      <c r="D21" s="53">
        <v>66640.0</v>
      </c>
      <c r="E21" s="53">
        <f t="shared" si="1"/>
        <v>1332.8</v>
      </c>
      <c r="F21" s="53">
        <f t="shared" si="2"/>
        <v>67972.8</v>
      </c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6.5" customHeight="1">
      <c r="A22" s="50" t="s">
        <v>385</v>
      </c>
      <c r="B22" s="50" t="s">
        <v>371</v>
      </c>
      <c r="C22" s="50">
        <v>11.0</v>
      </c>
      <c r="D22" s="53">
        <v>32643.0</v>
      </c>
      <c r="E22" s="53">
        <f t="shared" si="1"/>
        <v>652.86</v>
      </c>
      <c r="F22" s="53">
        <f t="shared" si="2"/>
        <v>33295.86</v>
      </c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6.5" customHeight="1">
      <c r="A23" s="50" t="s">
        <v>386</v>
      </c>
      <c r="B23" s="50" t="s">
        <v>369</v>
      </c>
      <c r="C23" s="50">
        <v>3.0</v>
      </c>
      <c r="D23" s="53">
        <v>60673.0</v>
      </c>
      <c r="E23" s="53">
        <f t="shared" si="1"/>
        <v>1213.46</v>
      </c>
      <c r="F23" s="53">
        <f t="shared" si="2"/>
        <v>61886.46</v>
      </c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6.5" customHeight="1">
      <c r="A24" s="50" t="s">
        <v>387</v>
      </c>
      <c r="B24" s="50" t="s">
        <v>364</v>
      </c>
      <c r="C24" s="50">
        <v>14.0</v>
      </c>
      <c r="D24" s="53">
        <v>35943.0</v>
      </c>
      <c r="E24" s="53">
        <f t="shared" si="1"/>
        <v>718.86</v>
      </c>
      <c r="F24" s="53">
        <f t="shared" si="2"/>
        <v>36661.86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6.5" customHeight="1">
      <c r="A25" s="50" t="s">
        <v>388</v>
      </c>
      <c r="B25" s="50" t="s">
        <v>371</v>
      </c>
      <c r="C25" s="50">
        <v>17.0</v>
      </c>
      <c r="D25" s="53">
        <v>37250.0</v>
      </c>
      <c r="E25" s="53">
        <f t="shared" si="1"/>
        <v>745</v>
      </c>
      <c r="F25" s="53">
        <f t="shared" si="2"/>
        <v>37995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6.5" customHeight="1">
      <c r="A26" s="50" t="s">
        <v>389</v>
      </c>
      <c r="B26" s="50" t="s">
        <v>194</v>
      </c>
      <c r="C26" s="50">
        <v>11.0</v>
      </c>
      <c r="D26" s="53">
        <v>57185.0</v>
      </c>
      <c r="E26" s="53">
        <f t="shared" si="1"/>
        <v>1143.7</v>
      </c>
      <c r="F26" s="53">
        <f t="shared" si="2"/>
        <v>58328.7</v>
      </c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6.5" customHeight="1">
      <c r="A27" s="50" t="s">
        <v>390</v>
      </c>
      <c r="B27" s="50" t="s">
        <v>194</v>
      </c>
      <c r="C27" s="50">
        <v>4.0</v>
      </c>
      <c r="D27" s="53">
        <v>62631.0</v>
      </c>
      <c r="E27" s="53">
        <f t="shared" si="1"/>
        <v>1252.62</v>
      </c>
      <c r="F27" s="53">
        <f t="shared" si="2"/>
        <v>63883.62</v>
      </c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6.5" customHeight="1">
      <c r="A28" s="50" t="s">
        <v>391</v>
      </c>
      <c r="B28" s="50" t="s">
        <v>364</v>
      </c>
      <c r="C28" s="50">
        <v>19.0</v>
      </c>
      <c r="D28" s="53">
        <v>34688.0</v>
      </c>
      <c r="E28" s="53">
        <f t="shared" si="1"/>
        <v>693.76</v>
      </c>
      <c r="F28" s="53">
        <f t="shared" si="2"/>
        <v>35381.76</v>
      </c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6.5" customHeight="1">
      <c r="A29" s="50" t="s">
        <v>392</v>
      </c>
      <c r="B29" s="50" t="s">
        <v>366</v>
      </c>
      <c r="C29" s="50">
        <v>2.0</v>
      </c>
      <c r="D29" s="53">
        <v>39300.0</v>
      </c>
      <c r="E29" s="53">
        <f t="shared" si="1"/>
        <v>786</v>
      </c>
      <c r="F29" s="53">
        <f t="shared" si="2"/>
        <v>40086</v>
      </c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6.5" customHeight="1">
      <c r="A30" s="50" t="s">
        <v>393</v>
      </c>
      <c r="B30" s="50" t="s">
        <v>194</v>
      </c>
      <c r="C30" s="50">
        <v>12.0</v>
      </c>
      <c r="D30" s="53">
        <v>64025.0</v>
      </c>
      <c r="E30" s="53">
        <f t="shared" si="1"/>
        <v>1280.5</v>
      </c>
      <c r="F30" s="53">
        <f t="shared" si="2"/>
        <v>65305.5</v>
      </c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6.5" customHeight="1">
      <c r="A31" s="50" t="s">
        <v>394</v>
      </c>
      <c r="B31" s="50" t="s">
        <v>369</v>
      </c>
      <c r="C31" s="50">
        <v>17.0</v>
      </c>
      <c r="D31" s="53">
        <v>72546.0</v>
      </c>
      <c r="E31" s="53">
        <f t="shared" si="1"/>
        <v>1450.92</v>
      </c>
      <c r="F31" s="53">
        <f t="shared" si="2"/>
        <v>73996.92</v>
      </c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6.5" customHeight="1">
      <c r="A32" s="50" t="s">
        <v>395</v>
      </c>
      <c r="B32" s="50" t="s">
        <v>371</v>
      </c>
      <c r="C32" s="50">
        <v>20.0</v>
      </c>
      <c r="D32" s="53">
        <v>71389.0</v>
      </c>
      <c r="E32" s="53">
        <f t="shared" si="1"/>
        <v>1427.78</v>
      </c>
      <c r="F32" s="53">
        <f t="shared" si="2"/>
        <v>72816.78</v>
      </c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6.5" customHeight="1">
      <c r="A33" s="50" t="s">
        <v>396</v>
      </c>
      <c r="B33" s="50" t="s">
        <v>194</v>
      </c>
      <c r="C33" s="50">
        <v>6.0</v>
      </c>
      <c r="D33" s="53">
        <v>78146.0</v>
      </c>
      <c r="E33" s="53">
        <f t="shared" si="1"/>
        <v>1562.92</v>
      </c>
      <c r="F33" s="53">
        <f t="shared" si="2"/>
        <v>79708.92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6.5" customHeight="1">
      <c r="A34" s="50" t="s">
        <v>397</v>
      </c>
      <c r="B34" s="50" t="s">
        <v>371</v>
      </c>
      <c r="C34" s="50">
        <v>15.0</v>
      </c>
      <c r="D34" s="53">
        <v>54981.0</v>
      </c>
      <c r="E34" s="53">
        <f t="shared" si="1"/>
        <v>1099.62</v>
      </c>
      <c r="F34" s="53">
        <f t="shared" si="2"/>
        <v>56080.62</v>
      </c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6.5" customHeight="1">
      <c r="A35" s="50" t="s">
        <v>398</v>
      </c>
      <c r="B35" s="50" t="s">
        <v>369</v>
      </c>
      <c r="C35" s="50">
        <v>1.0</v>
      </c>
      <c r="D35" s="53">
        <v>58516.0</v>
      </c>
      <c r="E35" s="53">
        <f t="shared" si="1"/>
        <v>1170.32</v>
      </c>
      <c r="F35" s="53">
        <f t="shared" si="2"/>
        <v>59686.32</v>
      </c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6.5" customHeight="1">
      <c r="A36" s="50" t="s">
        <v>399</v>
      </c>
      <c r="B36" s="50" t="s">
        <v>364</v>
      </c>
      <c r="C36" s="50">
        <v>4.0</v>
      </c>
      <c r="D36" s="53">
        <v>28945.0</v>
      </c>
      <c r="E36" s="53">
        <f t="shared" si="1"/>
        <v>578.9</v>
      </c>
      <c r="F36" s="53">
        <f t="shared" si="2"/>
        <v>29523.9</v>
      </c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6.5" customHeight="1">
      <c r="A37" s="50" t="s">
        <v>400</v>
      </c>
      <c r="B37" s="50" t="s">
        <v>371</v>
      </c>
      <c r="C37" s="50">
        <v>7.0</v>
      </c>
      <c r="D37" s="53">
        <v>41363.0</v>
      </c>
      <c r="E37" s="53">
        <f t="shared" si="1"/>
        <v>827.26</v>
      </c>
      <c r="F37" s="53">
        <f t="shared" si="2"/>
        <v>42190.26</v>
      </c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6.5" customHeight="1">
      <c r="A38" s="50" t="s">
        <v>401</v>
      </c>
      <c r="B38" s="50" t="s">
        <v>194</v>
      </c>
      <c r="C38" s="50">
        <v>14.0</v>
      </c>
      <c r="D38" s="53">
        <v>46935.0</v>
      </c>
      <c r="E38" s="53">
        <f t="shared" si="1"/>
        <v>938.7</v>
      </c>
      <c r="F38" s="53">
        <f t="shared" si="2"/>
        <v>47873.7</v>
      </c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6.5" customHeight="1">
      <c r="A39" s="50" t="s">
        <v>402</v>
      </c>
      <c r="B39" s="50" t="s">
        <v>194</v>
      </c>
      <c r="C39" s="50">
        <v>12.0</v>
      </c>
      <c r="D39" s="53">
        <v>38856.0</v>
      </c>
      <c r="E39" s="53">
        <f t="shared" si="1"/>
        <v>777.12</v>
      </c>
      <c r="F39" s="53">
        <f t="shared" si="2"/>
        <v>39633.12</v>
      </c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6.5" customHeight="1">
      <c r="A40" s="50" t="s">
        <v>403</v>
      </c>
      <c r="B40" s="50" t="s">
        <v>364</v>
      </c>
      <c r="C40" s="50">
        <v>6.0</v>
      </c>
      <c r="D40" s="53">
        <v>58682.0</v>
      </c>
      <c r="E40" s="53">
        <f t="shared" si="1"/>
        <v>1173.64</v>
      </c>
      <c r="F40" s="53">
        <f t="shared" si="2"/>
        <v>59855.64</v>
      </c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6.5" customHeight="1">
      <c r="A41" s="50" t="s">
        <v>404</v>
      </c>
      <c r="B41" s="50" t="s">
        <v>366</v>
      </c>
      <c r="C41" s="50">
        <v>18.0</v>
      </c>
      <c r="D41" s="53">
        <v>74534.0</v>
      </c>
      <c r="E41" s="53">
        <f t="shared" si="1"/>
        <v>1490.68</v>
      </c>
      <c r="F41" s="53">
        <f t="shared" si="2"/>
        <v>76024.68</v>
      </c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6.5" customHeight="1">
      <c r="A42" s="50" t="s">
        <v>405</v>
      </c>
      <c r="B42" s="50" t="s">
        <v>194</v>
      </c>
      <c r="C42" s="50">
        <v>14.0</v>
      </c>
      <c r="D42" s="53">
        <v>53466.0</v>
      </c>
      <c r="E42" s="53">
        <f t="shared" si="1"/>
        <v>1069.32</v>
      </c>
      <c r="F42" s="53">
        <f t="shared" si="2"/>
        <v>54535.32</v>
      </c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6.5" customHeight="1">
      <c r="A43" s="50" t="s">
        <v>406</v>
      </c>
      <c r="B43" s="50" t="s">
        <v>369</v>
      </c>
      <c r="C43" s="50">
        <v>7.0</v>
      </c>
      <c r="D43" s="53">
        <v>63575.0</v>
      </c>
      <c r="E43" s="53">
        <f t="shared" si="1"/>
        <v>1271.5</v>
      </c>
      <c r="F43" s="53">
        <f t="shared" si="2"/>
        <v>64846.5</v>
      </c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6.5" customHeight="1">
      <c r="A44" s="50" t="s">
        <v>407</v>
      </c>
      <c r="B44" s="50" t="s">
        <v>371</v>
      </c>
      <c r="C44" s="50">
        <v>5.0</v>
      </c>
      <c r="D44" s="53">
        <v>58063.0</v>
      </c>
      <c r="E44" s="53">
        <f t="shared" si="1"/>
        <v>1161.26</v>
      </c>
      <c r="F44" s="53">
        <f t="shared" si="2"/>
        <v>59224.26</v>
      </c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6.5" customHeight="1">
      <c r="A45" s="50" t="s">
        <v>408</v>
      </c>
      <c r="B45" s="50" t="s">
        <v>194</v>
      </c>
      <c r="C45" s="50">
        <v>10.0</v>
      </c>
      <c r="D45" s="53">
        <v>74715.0</v>
      </c>
      <c r="E45" s="53">
        <f t="shared" si="1"/>
        <v>1494.3</v>
      </c>
      <c r="F45" s="53">
        <f t="shared" si="2"/>
        <v>76209.3</v>
      </c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6.5" customHeight="1">
      <c r="A46" s="50" t="s">
        <v>409</v>
      </c>
      <c r="B46" s="50" t="s">
        <v>371</v>
      </c>
      <c r="C46" s="50">
        <v>6.0</v>
      </c>
      <c r="D46" s="53">
        <v>68637.0</v>
      </c>
      <c r="E46" s="53">
        <f t="shared" si="1"/>
        <v>1372.74</v>
      </c>
      <c r="F46" s="53">
        <f t="shared" si="2"/>
        <v>70009.74</v>
      </c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6.5" customHeight="1">
      <c r="A47" s="50" t="s">
        <v>410</v>
      </c>
      <c r="B47" s="50" t="s">
        <v>369</v>
      </c>
      <c r="C47" s="50">
        <v>12.0</v>
      </c>
      <c r="D47" s="53">
        <v>76768.0</v>
      </c>
      <c r="E47" s="53">
        <f t="shared" si="1"/>
        <v>1535.36</v>
      </c>
      <c r="F47" s="53">
        <f t="shared" si="2"/>
        <v>78303.36</v>
      </c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6.5" customHeight="1">
      <c r="A48" s="50" t="s">
        <v>411</v>
      </c>
      <c r="B48" s="50" t="s">
        <v>364</v>
      </c>
      <c r="C48" s="50">
        <v>5.0</v>
      </c>
      <c r="D48" s="53">
        <v>45441.0</v>
      </c>
      <c r="E48" s="53">
        <f t="shared" si="1"/>
        <v>908.82</v>
      </c>
      <c r="F48" s="53">
        <f t="shared" si="2"/>
        <v>46349.82</v>
      </c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6.5" customHeight="1">
      <c r="A49" s="50" t="s">
        <v>412</v>
      </c>
      <c r="B49" s="50" t="s">
        <v>371</v>
      </c>
      <c r="C49" s="50">
        <v>8.0</v>
      </c>
      <c r="D49" s="53">
        <v>22444.0</v>
      </c>
      <c r="E49" s="53">
        <f t="shared" si="1"/>
        <v>448.88</v>
      </c>
      <c r="F49" s="53">
        <f t="shared" si="2"/>
        <v>22892.88</v>
      </c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6.5" customHeight="1">
      <c r="A50" s="50" t="s">
        <v>413</v>
      </c>
      <c r="B50" s="50" t="s">
        <v>194</v>
      </c>
      <c r="C50" s="50">
        <v>7.0</v>
      </c>
      <c r="D50" s="53">
        <v>69822.0</v>
      </c>
      <c r="E50" s="53">
        <f t="shared" si="1"/>
        <v>1396.44</v>
      </c>
      <c r="F50" s="53">
        <f t="shared" si="2"/>
        <v>71218.44</v>
      </c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6.5" customHeight="1">
      <c r="A51" s="50" t="s">
        <v>414</v>
      </c>
      <c r="B51" s="50" t="s">
        <v>194</v>
      </c>
      <c r="C51" s="50">
        <v>5.0</v>
      </c>
      <c r="D51" s="53">
        <v>61125.0</v>
      </c>
      <c r="E51" s="53">
        <f t="shared" si="1"/>
        <v>1222.5</v>
      </c>
      <c r="F51" s="53">
        <f t="shared" si="2"/>
        <v>62347.5</v>
      </c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6.5" customHeight="1">
      <c r="A52" s="50"/>
      <c r="B52" s="50"/>
      <c r="C52" s="50"/>
      <c r="D52" s="53"/>
      <c r="E52" s="54"/>
      <c r="F52" s="54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6.5" customHeight="1">
      <c r="A53" s="50"/>
      <c r="B53" s="50"/>
      <c r="C53" s="50"/>
      <c r="D53" s="53"/>
      <c r="E53" s="54"/>
      <c r="F53" s="54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6.5" customHeight="1">
      <c r="A54" s="50"/>
      <c r="B54" s="50"/>
      <c r="C54" s="50"/>
      <c r="D54" s="53"/>
      <c r="E54" s="54"/>
      <c r="F54" s="54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6.5" customHeight="1">
      <c r="A55" s="50"/>
      <c r="B55" s="50"/>
      <c r="C55" s="50"/>
      <c r="D55" s="53"/>
      <c r="E55" s="54"/>
      <c r="F55" s="54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6.5" customHeight="1">
      <c r="A56" s="50"/>
      <c r="B56" s="50"/>
      <c r="C56" s="50"/>
      <c r="D56" s="53"/>
      <c r="E56" s="54"/>
      <c r="F56" s="54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6.5" customHeight="1">
      <c r="A57" s="50"/>
      <c r="B57" s="50"/>
      <c r="C57" s="50"/>
      <c r="D57" s="53"/>
      <c r="E57" s="54"/>
      <c r="F57" s="54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6.5" customHeight="1">
      <c r="A58" s="50"/>
      <c r="B58" s="50"/>
      <c r="C58" s="50"/>
      <c r="D58" s="53"/>
      <c r="E58" s="54"/>
      <c r="F58" s="54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6.5" customHeight="1">
      <c r="A59" s="50"/>
      <c r="B59" s="50"/>
      <c r="C59" s="50"/>
      <c r="D59" s="53"/>
      <c r="E59" s="54"/>
      <c r="F59" s="54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6.5" customHeight="1">
      <c r="A60" s="50"/>
      <c r="B60" s="50"/>
      <c r="C60" s="50"/>
      <c r="D60" s="53"/>
      <c r="E60" s="54"/>
      <c r="F60" s="54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6.5" customHeight="1">
      <c r="A61" s="50"/>
      <c r="B61" s="50"/>
      <c r="C61" s="50"/>
      <c r="D61" s="53"/>
      <c r="E61" s="54"/>
      <c r="F61" s="54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6.5" customHeight="1">
      <c r="A62" s="50"/>
      <c r="B62" s="50"/>
      <c r="C62" s="50"/>
      <c r="D62" s="53"/>
      <c r="E62" s="54"/>
      <c r="F62" s="54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6.5" customHeight="1">
      <c r="A63" s="50"/>
      <c r="B63" s="50"/>
      <c r="C63" s="50"/>
      <c r="D63" s="53"/>
      <c r="E63" s="54"/>
      <c r="F63" s="54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6.5" customHeight="1">
      <c r="A64" s="50"/>
      <c r="B64" s="50"/>
      <c r="C64" s="50"/>
      <c r="D64" s="53"/>
      <c r="E64" s="54"/>
      <c r="F64" s="54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6.5" customHeight="1">
      <c r="A65" s="50"/>
      <c r="B65" s="50"/>
      <c r="C65" s="50"/>
      <c r="D65" s="53"/>
      <c r="E65" s="54"/>
      <c r="F65" s="54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6.5" customHeight="1">
      <c r="A66" s="50"/>
      <c r="B66" s="50"/>
      <c r="C66" s="50"/>
      <c r="D66" s="53"/>
      <c r="E66" s="54"/>
      <c r="F66" s="54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6.5" customHeight="1">
      <c r="A67" s="50"/>
      <c r="B67" s="50"/>
      <c r="C67" s="50"/>
      <c r="D67" s="53"/>
      <c r="E67" s="54"/>
      <c r="F67" s="54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6.5" customHeight="1">
      <c r="A68" s="50"/>
      <c r="B68" s="50"/>
      <c r="C68" s="50"/>
      <c r="D68" s="53"/>
      <c r="E68" s="54"/>
      <c r="F68" s="54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6.5" customHeight="1">
      <c r="A69" s="50"/>
      <c r="B69" s="50"/>
      <c r="C69" s="50"/>
      <c r="D69" s="53"/>
      <c r="E69" s="54"/>
      <c r="F69" s="54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6.5" customHeight="1">
      <c r="A70" s="50"/>
      <c r="B70" s="50"/>
      <c r="C70" s="50"/>
      <c r="D70" s="53"/>
      <c r="E70" s="54"/>
      <c r="F70" s="54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6.5" customHeight="1">
      <c r="A71" s="50"/>
      <c r="B71" s="50"/>
      <c r="C71" s="50"/>
      <c r="D71" s="53"/>
      <c r="E71" s="54"/>
      <c r="F71" s="54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6.5" customHeight="1">
      <c r="A72" s="50"/>
      <c r="B72" s="50"/>
      <c r="C72" s="50"/>
      <c r="D72" s="53"/>
      <c r="E72" s="54"/>
      <c r="F72" s="54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6.5" customHeight="1">
      <c r="A73" s="50"/>
      <c r="B73" s="50"/>
      <c r="C73" s="50"/>
      <c r="D73" s="53"/>
      <c r="E73" s="54"/>
      <c r="F73" s="54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6.5" customHeight="1">
      <c r="A74" s="50"/>
      <c r="B74" s="50"/>
      <c r="C74" s="50"/>
      <c r="D74" s="53"/>
      <c r="E74" s="54"/>
      <c r="F74" s="54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6.5" customHeight="1">
      <c r="A75" s="50"/>
      <c r="B75" s="50"/>
      <c r="C75" s="50"/>
      <c r="D75" s="53"/>
      <c r="E75" s="54"/>
      <c r="F75" s="54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6.5" customHeight="1">
      <c r="A76" s="50"/>
      <c r="B76" s="50"/>
      <c r="C76" s="50"/>
      <c r="D76" s="53"/>
      <c r="E76" s="54"/>
      <c r="F76" s="54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6.5" customHeight="1">
      <c r="A77" s="50"/>
      <c r="B77" s="50"/>
      <c r="C77" s="50"/>
      <c r="D77" s="53"/>
      <c r="E77" s="54"/>
      <c r="F77" s="54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6.5" customHeight="1">
      <c r="A78" s="50"/>
      <c r="B78" s="50"/>
      <c r="C78" s="50"/>
      <c r="D78" s="53"/>
      <c r="E78" s="54"/>
      <c r="F78" s="54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6.5" customHeight="1">
      <c r="A79" s="50"/>
      <c r="B79" s="50"/>
      <c r="C79" s="50"/>
      <c r="D79" s="53"/>
      <c r="E79" s="54"/>
      <c r="F79" s="54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6.5" customHeight="1">
      <c r="A80" s="50"/>
      <c r="B80" s="50"/>
      <c r="C80" s="50"/>
      <c r="D80" s="53"/>
      <c r="E80" s="54"/>
      <c r="F80" s="54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6.5" customHeight="1">
      <c r="A81" s="50"/>
      <c r="B81" s="50"/>
      <c r="C81" s="50"/>
      <c r="D81" s="53"/>
      <c r="E81" s="54"/>
      <c r="F81" s="54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6.5" customHeight="1">
      <c r="A82" s="50"/>
      <c r="B82" s="50"/>
      <c r="C82" s="50"/>
      <c r="D82" s="53"/>
      <c r="E82" s="54"/>
      <c r="F82" s="54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6.5" customHeight="1">
      <c r="A83" s="50"/>
      <c r="B83" s="50"/>
      <c r="C83" s="50"/>
      <c r="D83" s="53"/>
      <c r="E83" s="54"/>
      <c r="F83" s="54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6.5" customHeight="1">
      <c r="A84" s="50"/>
      <c r="B84" s="50"/>
      <c r="C84" s="50"/>
      <c r="D84" s="53"/>
      <c r="E84" s="54"/>
      <c r="F84" s="54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6.5" customHeight="1">
      <c r="A85" s="50"/>
      <c r="B85" s="50"/>
      <c r="C85" s="50"/>
      <c r="D85" s="53"/>
      <c r="E85" s="54"/>
      <c r="F85" s="54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6.5" customHeight="1">
      <c r="A86" s="50"/>
      <c r="B86" s="50"/>
      <c r="C86" s="50"/>
      <c r="D86" s="53"/>
      <c r="E86" s="54"/>
      <c r="F86" s="54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6.5" customHeight="1">
      <c r="A87" s="50"/>
      <c r="B87" s="50"/>
      <c r="C87" s="50"/>
      <c r="D87" s="53"/>
      <c r="E87" s="54"/>
      <c r="F87" s="54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6.5" customHeight="1">
      <c r="A88" s="50"/>
      <c r="B88" s="50"/>
      <c r="C88" s="50"/>
      <c r="D88" s="53"/>
      <c r="E88" s="54"/>
      <c r="F88" s="54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6.5" customHeight="1">
      <c r="A89" s="50"/>
      <c r="B89" s="50"/>
      <c r="C89" s="50"/>
      <c r="D89" s="53"/>
      <c r="E89" s="54"/>
      <c r="F89" s="54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6.5" customHeight="1">
      <c r="A90" s="50"/>
      <c r="B90" s="50"/>
      <c r="C90" s="50"/>
      <c r="D90" s="53"/>
      <c r="E90" s="54"/>
      <c r="F90" s="54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6.5" customHeight="1">
      <c r="A91" s="50"/>
      <c r="B91" s="50"/>
      <c r="C91" s="50"/>
      <c r="D91" s="53"/>
      <c r="E91" s="54"/>
      <c r="F91" s="54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6.5" customHeight="1">
      <c r="A92" s="50"/>
      <c r="B92" s="50"/>
      <c r="C92" s="50"/>
      <c r="D92" s="53"/>
      <c r="E92" s="54"/>
      <c r="F92" s="54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6.5" customHeight="1">
      <c r="A93" s="50"/>
      <c r="B93" s="50"/>
      <c r="C93" s="50"/>
      <c r="D93" s="53"/>
      <c r="E93" s="54"/>
      <c r="F93" s="54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6.5" customHeight="1">
      <c r="A94" s="50"/>
      <c r="B94" s="50"/>
      <c r="C94" s="50"/>
      <c r="D94" s="53"/>
      <c r="E94" s="54"/>
      <c r="F94" s="54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6.5" customHeight="1">
      <c r="A95" s="50"/>
      <c r="B95" s="50"/>
      <c r="C95" s="50"/>
      <c r="D95" s="53"/>
      <c r="E95" s="54"/>
      <c r="F95" s="54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6.5" customHeight="1">
      <c r="A96" s="50"/>
      <c r="B96" s="50"/>
      <c r="C96" s="50"/>
      <c r="D96" s="53"/>
      <c r="E96" s="54"/>
      <c r="F96" s="54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6.5" customHeight="1">
      <c r="A97" s="50"/>
      <c r="B97" s="50"/>
      <c r="C97" s="50"/>
      <c r="D97" s="53"/>
      <c r="E97" s="54"/>
      <c r="F97" s="54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6.5" customHeight="1">
      <c r="A98" s="50"/>
      <c r="B98" s="50"/>
      <c r="C98" s="50"/>
      <c r="D98" s="53"/>
      <c r="E98" s="54"/>
      <c r="F98" s="54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6.5" customHeight="1">
      <c r="A99" s="50"/>
      <c r="B99" s="50"/>
      <c r="C99" s="50"/>
      <c r="D99" s="53"/>
      <c r="E99" s="54"/>
      <c r="F99" s="54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6.5" customHeight="1">
      <c r="A100" s="50"/>
      <c r="B100" s="50"/>
      <c r="C100" s="50"/>
      <c r="D100" s="53"/>
      <c r="E100" s="54"/>
      <c r="F100" s="54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6.5" customHeight="1">
      <c r="A101" s="50"/>
      <c r="B101" s="50"/>
      <c r="C101" s="50"/>
      <c r="D101" s="53"/>
      <c r="E101" s="54"/>
      <c r="F101" s="54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6.5" customHeight="1">
      <c r="A102" s="50"/>
      <c r="B102" s="50"/>
      <c r="C102" s="50"/>
      <c r="D102" s="53"/>
      <c r="E102" s="54"/>
      <c r="F102" s="54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6.5" customHeight="1">
      <c r="A103" s="50"/>
      <c r="B103" s="50"/>
      <c r="C103" s="50"/>
      <c r="D103" s="53"/>
      <c r="E103" s="54"/>
      <c r="F103" s="54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6.5" customHeight="1">
      <c r="A104" s="50"/>
      <c r="B104" s="50"/>
      <c r="C104" s="50"/>
      <c r="D104" s="53"/>
      <c r="E104" s="54"/>
      <c r="F104" s="54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6.5" customHeight="1">
      <c r="A105" s="50"/>
      <c r="B105" s="50"/>
      <c r="C105" s="50"/>
      <c r="D105" s="53"/>
      <c r="E105" s="54"/>
      <c r="F105" s="54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6.5" customHeight="1">
      <c r="A106" s="50"/>
      <c r="B106" s="50"/>
      <c r="C106" s="50"/>
      <c r="D106" s="53"/>
      <c r="E106" s="54"/>
      <c r="F106" s="54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6.5" customHeight="1">
      <c r="A107" s="50"/>
      <c r="B107" s="50"/>
      <c r="C107" s="50"/>
      <c r="D107" s="53"/>
      <c r="E107" s="54"/>
      <c r="F107" s="54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6.5" customHeight="1">
      <c r="A108" s="50"/>
      <c r="B108" s="50"/>
      <c r="C108" s="50"/>
      <c r="D108" s="53"/>
      <c r="E108" s="54"/>
      <c r="F108" s="54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6.5" customHeight="1">
      <c r="A109" s="50"/>
      <c r="B109" s="50"/>
      <c r="C109" s="50"/>
      <c r="D109" s="53"/>
      <c r="E109" s="54"/>
      <c r="F109" s="54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6.5" customHeight="1">
      <c r="A110" s="50"/>
      <c r="B110" s="50"/>
      <c r="C110" s="50"/>
      <c r="D110" s="53"/>
      <c r="E110" s="54"/>
      <c r="F110" s="54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6.5" customHeight="1">
      <c r="A111" s="50"/>
      <c r="B111" s="50"/>
      <c r="C111" s="50"/>
      <c r="D111" s="53"/>
      <c r="E111" s="54"/>
      <c r="F111" s="54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6.5" customHeight="1">
      <c r="A112" s="50"/>
      <c r="B112" s="50"/>
      <c r="C112" s="50"/>
      <c r="D112" s="53"/>
      <c r="E112" s="54"/>
      <c r="F112" s="54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6.5" customHeight="1">
      <c r="A113" s="50"/>
      <c r="B113" s="50"/>
      <c r="C113" s="50"/>
      <c r="D113" s="53"/>
      <c r="E113" s="54"/>
      <c r="F113" s="54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6.5" customHeight="1">
      <c r="A114" s="50"/>
      <c r="B114" s="50"/>
      <c r="C114" s="50"/>
      <c r="D114" s="53"/>
      <c r="E114" s="54"/>
      <c r="F114" s="54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6.5" customHeight="1">
      <c r="A115" s="50"/>
      <c r="B115" s="50"/>
      <c r="C115" s="50"/>
      <c r="D115" s="53"/>
      <c r="E115" s="54"/>
      <c r="F115" s="54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6.5" customHeight="1">
      <c r="A116" s="50"/>
      <c r="B116" s="50"/>
      <c r="C116" s="50"/>
      <c r="D116" s="53"/>
      <c r="E116" s="54"/>
      <c r="F116" s="54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6.5" customHeight="1">
      <c r="A117" s="50"/>
      <c r="B117" s="50"/>
      <c r="C117" s="50"/>
      <c r="D117" s="53"/>
      <c r="E117" s="54"/>
      <c r="F117" s="54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6.5" customHeight="1">
      <c r="A118" s="50"/>
      <c r="B118" s="50"/>
      <c r="C118" s="50"/>
      <c r="D118" s="53"/>
      <c r="E118" s="54"/>
      <c r="F118" s="54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6.5" customHeight="1">
      <c r="A119" s="50"/>
      <c r="B119" s="50"/>
      <c r="C119" s="50"/>
      <c r="D119" s="53"/>
      <c r="E119" s="54"/>
      <c r="F119" s="54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6.5" customHeight="1">
      <c r="A120" s="50"/>
      <c r="B120" s="50"/>
      <c r="C120" s="50"/>
      <c r="D120" s="53"/>
      <c r="E120" s="54"/>
      <c r="F120" s="54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6.5" customHeight="1">
      <c r="A121" s="50"/>
      <c r="B121" s="50"/>
      <c r="C121" s="50"/>
      <c r="D121" s="53"/>
      <c r="E121" s="54"/>
      <c r="F121" s="54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6.5" customHeight="1">
      <c r="A122" s="50"/>
      <c r="B122" s="50"/>
      <c r="C122" s="50"/>
      <c r="D122" s="53"/>
      <c r="E122" s="54"/>
      <c r="F122" s="54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6.5" customHeight="1">
      <c r="A123" s="50"/>
      <c r="B123" s="50"/>
      <c r="C123" s="50"/>
      <c r="D123" s="53"/>
      <c r="E123" s="54"/>
      <c r="F123" s="54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6.5" customHeight="1">
      <c r="A124" s="50"/>
      <c r="B124" s="50"/>
      <c r="C124" s="50"/>
      <c r="D124" s="53"/>
      <c r="E124" s="54"/>
      <c r="F124" s="54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6.5" customHeight="1">
      <c r="A125" s="50"/>
      <c r="B125" s="50"/>
      <c r="C125" s="50"/>
      <c r="D125" s="53"/>
      <c r="E125" s="54"/>
      <c r="F125" s="54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6.5" customHeight="1">
      <c r="A126" s="50"/>
      <c r="B126" s="50"/>
      <c r="C126" s="50"/>
      <c r="D126" s="53"/>
      <c r="E126" s="54"/>
      <c r="F126" s="54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6.5" customHeight="1">
      <c r="A127" s="50"/>
      <c r="B127" s="50"/>
      <c r="C127" s="50"/>
      <c r="D127" s="53"/>
      <c r="E127" s="54"/>
      <c r="F127" s="54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6.5" customHeight="1">
      <c r="A128" s="50"/>
      <c r="B128" s="50"/>
      <c r="C128" s="50"/>
      <c r="D128" s="53"/>
      <c r="E128" s="54"/>
      <c r="F128" s="54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6.5" customHeight="1">
      <c r="A129" s="50"/>
      <c r="B129" s="50"/>
      <c r="C129" s="50"/>
      <c r="D129" s="53"/>
      <c r="E129" s="54"/>
      <c r="F129" s="54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6.5" customHeight="1">
      <c r="A130" s="50"/>
      <c r="B130" s="50"/>
      <c r="C130" s="50"/>
      <c r="D130" s="53"/>
      <c r="E130" s="54"/>
      <c r="F130" s="54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6.5" customHeight="1">
      <c r="A131" s="50"/>
      <c r="B131" s="50"/>
      <c r="C131" s="50"/>
      <c r="D131" s="53"/>
      <c r="E131" s="54"/>
      <c r="F131" s="54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6.5" customHeight="1">
      <c r="A132" s="50"/>
      <c r="B132" s="50"/>
      <c r="C132" s="50"/>
      <c r="D132" s="53"/>
      <c r="E132" s="54"/>
      <c r="F132" s="54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6.5" customHeight="1">
      <c r="A133" s="50"/>
      <c r="B133" s="50"/>
      <c r="C133" s="50"/>
      <c r="D133" s="53"/>
      <c r="E133" s="54"/>
      <c r="F133" s="54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6.5" customHeight="1">
      <c r="A134" s="50"/>
      <c r="B134" s="50"/>
      <c r="C134" s="50"/>
      <c r="D134" s="53"/>
      <c r="E134" s="54"/>
      <c r="F134" s="54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6.5" customHeight="1">
      <c r="A135" s="50"/>
      <c r="B135" s="50"/>
      <c r="C135" s="50"/>
      <c r="D135" s="53"/>
      <c r="E135" s="54"/>
      <c r="F135" s="54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6.5" customHeight="1">
      <c r="A136" s="50"/>
      <c r="B136" s="50"/>
      <c r="C136" s="50"/>
      <c r="D136" s="53"/>
      <c r="E136" s="54"/>
      <c r="F136" s="54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6.5" customHeight="1">
      <c r="A137" s="50"/>
      <c r="B137" s="50"/>
      <c r="C137" s="50"/>
      <c r="D137" s="53"/>
      <c r="E137" s="54"/>
      <c r="F137" s="54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6.5" customHeight="1">
      <c r="A138" s="50"/>
      <c r="B138" s="50"/>
      <c r="C138" s="50"/>
      <c r="D138" s="53"/>
      <c r="E138" s="54"/>
      <c r="F138" s="54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6.5" customHeight="1">
      <c r="A139" s="50"/>
      <c r="B139" s="50"/>
      <c r="C139" s="50"/>
      <c r="D139" s="53"/>
      <c r="E139" s="54"/>
      <c r="F139" s="54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6.5" customHeight="1">
      <c r="A140" s="50"/>
      <c r="B140" s="50"/>
      <c r="C140" s="50"/>
      <c r="D140" s="53"/>
      <c r="E140" s="54"/>
      <c r="F140" s="54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6.5" customHeight="1">
      <c r="A141" s="50"/>
      <c r="B141" s="50"/>
      <c r="C141" s="50"/>
      <c r="D141" s="53"/>
      <c r="E141" s="54"/>
      <c r="F141" s="54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6.5" customHeight="1">
      <c r="A142" s="50"/>
      <c r="B142" s="50"/>
      <c r="C142" s="50"/>
      <c r="D142" s="53"/>
      <c r="E142" s="54"/>
      <c r="F142" s="54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6.5" customHeight="1">
      <c r="A143" s="50"/>
      <c r="B143" s="50"/>
      <c r="C143" s="50"/>
      <c r="D143" s="53"/>
      <c r="E143" s="54"/>
      <c r="F143" s="54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6.5" customHeight="1">
      <c r="A144" s="50"/>
      <c r="B144" s="50"/>
      <c r="C144" s="50"/>
      <c r="D144" s="53"/>
      <c r="E144" s="54"/>
      <c r="F144" s="54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6.5" customHeight="1">
      <c r="A145" s="50"/>
      <c r="B145" s="50"/>
      <c r="C145" s="50"/>
      <c r="D145" s="53"/>
      <c r="E145" s="54"/>
      <c r="F145" s="54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6.5" customHeight="1">
      <c r="A146" s="50"/>
      <c r="B146" s="50"/>
      <c r="C146" s="50"/>
      <c r="D146" s="53"/>
      <c r="E146" s="54"/>
      <c r="F146" s="54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6.5" customHeight="1">
      <c r="A147" s="50"/>
      <c r="B147" s="50"/>
      <c r="C147" s="50"/>
      <c r="D147" s="53"/>
      <c r="E147" s="54"/>
      <c r="F147" s="54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6.5" customHeight="1">
      <c r="A148" s="50"/>
      <c r="B148" s="50"/>
      <c r="C148" s="50"/>
      <c r="D148" s="53"/>
      <c r="E148" s="54"/>
      <c r="F148" s="54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6.5" customHeight="1">
      <c r="A149" s="50"/>
      <c r="B149" s="50"/>
      <c r="C149" s="50"/>
      <c r="D149" s="53"/>
      <c r="E149" s="54"/>
      <c r="F149" s="54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6.5" customHeight="1">
      <c r="A150" s="50"/>
      <c r="B150" s="50"/>
      <c r="C150" s="50"/>
      <c r="D150" s="53"/>
      <c r="E150" s="54"/>
      <c r="F150" s="54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6.5" customHeight="1">
      <c r="A151" s="50"/>
      <c r="B151" s="50"/>
      <c r="C151" s="50"/>
      <c r="D151" s="53"/>
      <c r="E151" s="54"/>
      <c r="F151" s="54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6.5" customHeight="1">
      <c r="A152" s="50"/>
      <c r="B152" s="50"/>
      <c r="C152" s="50"/>
      <c r="D152" s="53"/>
      <c r="E152" s="54"/>
      <c r="F152" s="54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6.5" customHeight="1">
      <c r="A153" s="50"/>
      <c r="B153" s="50"/>
      <c r="C153" s="50"/>
      <c r="D153" s="53"/>
      <c r="E153" s="54"/>
      <c r="F153" s="54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6.5" customHeight="1">
      <c r="A154" s="50"/>
      <c r="B154" s="50"/>
      <c r="C154" s="50"/>
      <c r="D154" s="53"/>
      <c r="E154" s="54"/>
      <c r="F154" s="54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6.5" customHeight="1">
      <c r="A155" s="50"/>
      <c r="B155" s="50"/>
      <c r="C155" s="50"/>
      <c r="D155" s="53"/>
      <c r="E155" s="54"/>
      <c r="F155" s="54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6.5" customHeight="1">
      <c r="A156" s="50"/>
      <c r="B156" s="50"/>
      <c r="C156" s="50"/>
      <c r="D156" s="53"/>
      <c r="E156" s="54"/>
      <c r="F156" s="54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6.5" customHeight="1">
      <c r="A157" s="50"/>
      <c r="B157" s="50"/>
      <c r="C157" s="50"/>
      <c r="D157" s="53"/>
      <c r="E157" s="54"/>
      <c r="F157" s="54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6.5" customHeight="1">
      <c r="A158" s="50"/>
      <c r="B158" s="50"/>
      <c r="C158" s="50"/>
      <c r="D158" s="53"/>
      <c r="E158" s="54"/>
      <c r="F158" s="54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6.5" customHeight="1">
      <c r="A159" s="50"/>
      <c r="B159" s="50"/>
      <c r="C159" s="50"/>
      <c r="D159" s="53"/>
      <c r="E159" s="54"/>
      <c r="F159" s="54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6.5" customHeight="1">
      <c r="A160" s="50"/>
      <c r="B160" s="50"/>
      <c r="C160" s="50"/>
      <c r="D160" s="53"/>
      <c r="E160" s="54"/>
      <c r="F160" s="54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6.5" customHeight="1">
      <c r="A161" s="50"/>
      <c r="B161" s="50"/>
      <c r="C161" s="50"/>
      <c r="D161" s="53"/>
      <c r="E161" s="54"/>
      <c r="F161" s="54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6.5" customHeight="1">
      <c r="A162" s="50"/>
      <c r="B162" s="50"/>
      <c r="C162" s="50"/>
      <c r="D162" s="53"/>
      <c r="E162" s="54"/>
      <c r="F162" s="54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6.5" customHeight="1">
      <c r="A163" s="50"/>
      <c r="B163" s="50"/>
      <c r="C163" s="50"/>
      <c r="D163" s="53"/>
      <c r="E163" s="54"/>
      <c r="F163" s="54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6.5" customHeight="1">
      <c r="A164" s="50"/>
      <c r="B164" s="50"/>
      <c r="C164" s="50"/>
      <c r="D164" s="53"/>
      <c r="E164" s="54"/>
      <c r="F164" s="54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6.5" customHeight="1">
      <c r="A165" s="50"/>
      <c r="B165" s="50"/>
      <c r="C165" s="50"/>
      <c r="D165" s="53"/>
      <c r="E165" s="54"/>
      <c r="F165" s="54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6.5" customHeight="1">
      <c r="A166" s="50"/>
      <c r="B166" s="50"/>
      <c r="C166" s="50"/>
      <c r="D166" s="53"/>
      <c r="E166" s="54"/>
      <c r="F166" s="54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6.5" customHeight="1">
      <c r="A167" s="50"/>
      <c r="B167" s="50"/>
      <c r="C167" s="50"/>
      <c r="D167" s="53"/>
      <c r="E167" s="54"/>
      <c r="F167" s="54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6.5" customHeight="1">
      <c r="A168" s="50"/>
      <c r="B168" s="50"/>
      <c r="C168" s="50"/>
      <c r="D168" s="53"/>
      <c r="E168" s="54"/>
      <c r="F168" s="54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6.5" customHeight="1">
      <c r="A169" s="50"/>
      <c r="B169" s="50"/>
      <c r="C169" s="50"/>
      <c r="D169" s="53"/>
      <c r="E169" s="54"/>
      <c r="F169" s="54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6.5" customHeight="1">
      <c r="A170" s="50"/>
      <c r="B170" s="50"/>
      <c r="C170" s="50"/>
      <c r="D170" s="53"/>
      <c r="E170" s="54"/>
      <c r="F170" s="54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6.5" customHeight="1">
      <c r="A171" s="50"/>
      <c r="B171" s="50"/>
      <c r="C171" s="50"/>
      <c r="D171" s="53"/>
      <c r="E171" s="54"/>
      <c r="F171" s="54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6.5" customHeight="1">
      <c r="A172" s="50"/>
      <c r="B172" s="50"/>
      <c r="C172" s="50"/>
      <c r="D172" s="53"/>
      <c r="E172" s="54"/>
      <c r="F172" s="54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6.5" customHeight="1">
      <c r="A173" s="50"/>
      <c r="B173" s="50"/>
      <c r="C173" s="50"/>
      <c r="D173" s="53"/>
      <c r="E173" s="54"/>
      <c r="F173" s="54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6.5" customHeight="1">
      <c r="A174" s="50"/>
      <c r="B174" s="50"/>
      <c r="C174" s="50"/>
      <c r="D174" s="53"/>
      <c r="E174" s="54"/>
      <c r="F174" s="54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6.5" customHeight="1">
      <c r="A175" s="50"/>
      <c r="B175" s="50"/>
      <c r="C175" s="50"/>
      <c r="D175" s="53"/>
      <c r="E175" s="54"/>
      <c r="F175" s="54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6.5" customHeight="1">
      <c r="A176" s="50"/>
      <c r="B176" s="50"/>
      <c r="C176" s="50"/>
      <c r="D176" s="53"/>
      <c r="E176" s="54"/>
      <c r="F176" s="54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6.5" customHeight="1">
      <c r="A177" s="50"/>
      <c r="B177" s="50"/>
      <c r="C177" s="50"/>
      <c r="D177" s="53"/>
      <c r="E177" s="54"/>
      <c r="F177" s="54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6.5" customHeight="1">
      <c r="A178" s="50"/>
      <c r="B178" s="50"/>
      <c r="C178" s="50"/>
      <c r="D178" s="53"/>
      <c r="E178" s="54"/>
      <c r="F178" s="54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6.5" customHeight="1">
      <c r="A179" s="50"/>
      <c r="B179" s="50"/>
      <c r="C179" s="50"/>
      <c r="D179" s="53"/>
      <c r="E179" s="54"/>
      <c r="F179" s="54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6.5" customHeight="1">
      <c r="A180" s="50"/>
      <c r="B180" s="50"/>
      <c r="C180" s="50"/>
      <c r="D180" s="53"/>
      <c r="E180" s="54"/>
      <c r="F180" s="54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6.5" customHeight="1">
      <c r="A181" s="50"/>
      <c r="B181" s="50"/>
      <c r="C181" s="50"/>
      <c r="D181" s="53"/>
      <c r="E181" s="54"/>
      <c r="F181" s="54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6.5" customHeight="1">
      <c r="A182" s="50"/>
      <c r="B182" s="50"/>
      <c r="C182" s="50"/>
      <c r="D182" s="53"/>
      <c r="E182" s="54"/>
      <c r="F182" s="54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6.5" customHeight="1">
      <c r="A183" s="50"/>
      <c r="B183" s="50"/>
      <c r="C183" s="50"/>
      <c r="D183" s="53"/>
      <c r="E183" s="54"/>
      <c r="F183" s="54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6.5" customHeight="1">
      <c r="A184" s="50"/>
      <c r="B184" s="50"/>
      <c r="C184" s="50"/>
      <c r="D184" s="53"/>
      <c r="E184" s="54"/>
      <c r="F184" s="54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6.5" customHeight="1">
      <c r="A185" s="50"/>
      <c r="B185" s="50"/>
      <c r="C185" s="50"/>
      <c r="D185" s="53"/>
      <c r="E185" s="54"/>
      <c r="F185" s="54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6.5" customHeight="1">
      <c r="A186" s="50"/>
      <c r="B186" s="50"/>
      <c r="C186" s="50"/>
      <c r="D186" s="53"/>
      <c r="E186" s="54"/>
      <c r="F186" s="54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6.5" customHeight="1">
      <c r="A187" s="50"/>
      <c r="B187" s="50"/>
      <c r="C187" s="50"/>
      <c r="D187" s="53"/>
      <c r="E187" s="54"/>
      <c r="F187" s="54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6.5" customHeight="1">
      <c r="A188" s="50"/>
      <c r="B188" s="50"/>
      <c r="C188" s="50"/>
      <c r="D188" s="53"/>
      <c r="E188" s="54"/>
      <c r="F188" s="54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6.5" customHeight="1">
      <c r="A189" s="50"/>
      <c r="B189" s="50"/>
      <c r="C189" s="50"/>
      <c r="D189" s="53"/>
      <c r="E189" s="54"/>
      <c r="F189" s="54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6.5" customHeight="1">
      <c r="A190" s="50"/>
      <c r="B190" s="50"/>
      <c r="C190" s="50"/>
      <c r="D190" s="53"/>
      <c r="E190" s="54"/>
      <c r="F190" s="54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6.5" customHeight="1">
      <c r="A191" s="50"/>
      <c r="B191" s="50"/>
      <c r="C191" s="50"/>
      <c r="D191" s="53"/>
      <c r="E191" s="54"/>
      <c r="F191" s="54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6.5" customHeight="1">
      <c r="A192" s="50"/>
      <c r="B192" s="50"/>
      <c r="C192" s="50"/>
      <c r="D192" s="53"/>
      <c r="E192" s="54"/>
      <c r="F192" s="54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6.5" customHeight="1">
      <c r="A193" s="50"/>
      <c r="B193" s="50"/>
      <c r="C193" s="50"/>
      <c r="D193" s="53"/>
      <c r="E193" s="54"/>
      <c r="F193" s="54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6.5" customHeight="1">
      <c r="A194" s="50"/>
      <c r="B194" s="50"/>
      <c r="C194" s="50"/>
      <c r="D194" s="53"/>
      <c r="E194" s="54"/>
      <c r="F194" s="54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6.5" customHeight="1">
      <c r="A195" s="50"/>
      <c r="B195" s="50"/>
      <c r="C195" s="50"/>
      <c r="D195" s="53"/>
      <c r="E195" s="54"/>
      <c r="F195" s="54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6.5" customHeight="1">
      <c r="A196" s="50"/>
      <c r="B196" s="50"/>
      <c r="C196" s="50"/>
      <c r="D196" s="53"/>
      <c r="E196" s="54"/>
      <c r="F196" s="54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6.5" customHeight="1">
      <c r="A197" s="50"/>
      <c r="B197" s="50"/>
      <c r="C197" s="50"/>
      <c r="D197" s="53"/>
      <c r="E197" s="54"/>
      <c r="F197" s="54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6.5" customHeight="1">
      <c r="A198" s="50"/>
      <c r="B198" s="50"/>
      <c r="C198" s="50"/>
      <c r="D198" s="53"/>
      <c r="E198" s="54"/>
      <c r="F198" s="54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6.5" customHeight="1">
      <c r="A199" s="50"/>
      <c r="B199" s="50"/>
      <c r="C199" s="50"/>
      <c r="D199" s="53"/>
      <c r="E199" s="54"/>
      <c r="F199" s="54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6.5" customHeight="1">
      <c r="A200" s="50"/>
      <c r="B200" s="50"/>
      <c r="C200" s="50"/>
      <c r="D200" s="53"/>
      <c r="E200" s="54"/>
      <c r="F200" s="54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6.5" customHeight="1">
      <c r="A201" s="50"/>
      <c r="B201" s="50"/>
      <c r="C201" s="50"/>
      <c r="D201" s="53"/>
      <c r="E201" s="54"/>
      <c r="F201" s="54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6.5" customHeight="1">
      <c r="A202" s="50"/>
      <c r="B202" s="50"/>
      <c r="C202" s="50"/>
      <c r="D202" s="53"/>
      <c r="E202" s="54"/>
      <c r="F202" s="54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6.5" customHeight="1">
      <c r="A203" s="50"/>
      <c r="B203" s="50"/>
      <c r="C203" s="50"/>
      <c r="D203" s="53"/>
      <c r="E203" s="54"/>
      <c r="F203" s="54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6.5" customHeight="1">
      <c r="A204" s="50"/>
      <c r="B204" s="50"/>
      <c r="C204" s="50"/>
      <c r="D204" s="53"/>
      <c r="E204" s="54"/>
      <c r="F204" s="54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6.5" customHeight="1">
      <c r="A205" s="50"/>
      <c r="B205" s="50"/>
      <c r="C205" s="50"/>
      <c r="D205" s="53"/>
      <c r="E205" s="54"/>
      <c r="F205" s="54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6.5" customHeight="1">
      <c r="A206" s="50"/>
      <c r="B206" s="50"/>
      <c r="C206" s="50"/>
      <c r="D206" s="53"/>
      <c r="E206" s="54"/>
      <c r="F206" s="54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6.5" customHeight="1">
      <c r="A207" s="50"/>
      <c r="B207" s="50"/>
      <c r="C207" s="50"/>
      <c r="D207" s="53"/>
      <c r="E207" s="54"/>
      <c r="F207" s="54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6.5" customHeight="1">
      <c r="A208" s="50"/>
      <c r="B208" s="50"/>
      <c r="C208" s="50"/>
      <c r="D208" s="53"/>
      <c r="E208" s="54"/>
      <c r="F208" s="54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6.5" customHeight="1">
      <c r="A209" s="50"/>
      <c r="B209" s="50"/>
      <c r="C209" s="50"/>
      <c r="D209" s="53"/>
      <c r="E209" s="54"/>
      <c r="F209" s="54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6.5" customHeight="1">
      <c r="A210" s="50"/>
      <c r="B210" s="50"/>
      <c r="C210" s="50"/>
      <c r="D210" s="53"/>
      <c r="E210" s="54"/>
      <c r="F210" s="54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6.5" customHeight="1">
      <c r="A211" s="50"/>
      <c r="B211" s="50"/>
      <c r="C211" s="50"/>
      <c r="D211" s="53"/>
      <c r="E211" s="54"/>
      <c r="F211" s="54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6.5" customHeight="1">
      <c r="A212" s="50"/>
      <c r="B212" s="50"/>
      <c r="C212" s="50"/>
      <c r="D212" s="53"/>
      <c r="E212" s="54"/>
      <c r="F212" s="54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6.5" customHeight="1">
      <c r="A213" s="50"/>
      <c r="B213" s="50"/>
      <c r="C213" s="50"/>
      <c r="D213" s="53"/>
      <c r="E213" s="54"/>
      <c r="F213" s="54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6.5" customHeight="1">
      <c r="A214" s="50"/>
      <c r="B214" s="50"/>
      <c r="C214" s="50"/>
      <c r="D214" s="53"/>
      <c r="E214" s="54"/>
      <c r="F214" s="54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6.5" customHeight="1">
      <c r="A215" s="50"/>
      <c r="B215" s="50"/>
      <c r="C215" s="50"/>
      <c r="D215" s="53"/>
      <c r="E215" s="54"/>
      <c r="F215" s="54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6.5" customHeight="1">
      <c r="A216" s="50"/>
      <c r="B216" s="50"/>
      <c r="C216" s="50"/>
      <c r="D216" s="53"/>
      <c r="E216" s="54"/>
      <c r="F216" s="54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6.5" customHeight="1">
      <c r="A217" s="50"/>
      <c r="B217" s="50"/>
      <c r="C217" s="50"/>
      <c r="D217" s="53"/>
      <c r="E217" s="54"/>
      <c r="F217" s="54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6.5" customHeight="1">
      <c r="A218" s="50"/>
      <c r="B218" s="50"/>
      <c r="C218" s="50"/>
      <c r="D218" s="53"/>
      <c r="E218" s="54"/>
      <c r="F218" s="54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6.5" customHeight="1">
      <c r="A219" s="50"/>
      <c r="B219" s="50"/>
      <c r="C219" s="50"/>
      <c r="D219" s="53"/>
      <c r="E219" s="54"/>
      <c r="F219" s="54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6.5" customHeight="1">
      <c r="A220" s="50"/>
      <c r="B220" s="50"/>
      <c r="C220" s="50"/>
      <c r="D220" s="53"/>
      <c r="E220" s="54"/>
      <c r="F220" s="54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6.5" customHeight="1">
      <c r="A221" s="50"/>
      <c r="B221" s="50"/>
      <c r="C221" s="50"/>
      <c r="D221" s="53"/>
      <c r="E221" s="54"/>
      <c r="F221" s="54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6.5" customHeight="1">
      <c r="A222" s="50"/>
      <c r="B222" s="50"/>
      <c r="C222" s="50"/>
      <c r="D222" s="53"/>
      <c r="E222" s="54"/>
      <c r="F222" s="54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6.5" customHeight="1">
      <c r="A223" s="50"/>
      <c r="B223" s="50"/>
      <c r="C223" s="50"/>
      <c r="D223" s="53"/>
      <c r="E223" s="54"/>
      <c r="F223" s="54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6.5" customHeight="1">
      <c r="A224" s="50"/>
      <c r="B224" s="50"/>
      <c r="C224" s="50"/>
      <c r="D224" s="53"/>
      <c r="E224" s="54"/>
      <c r="F224" s="54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6.5" customHeight="1">
      <c r="A225" s="50"/>
      <c r="B225" s="50"/>
      <c r="C225" s="50"/>
      <c r="D225" s="53"/>
      <c r="E225" s="54"/>
      <c r="F225" s="54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6.5" customHeight="1">
      <c r="A226" s="50"/>
      <c r="B226" s="50"/>
      <c r="C226" s="50"/>
      <c r="D226" s="53"/>
      <c r="E226" s="54"/>
      <c r="F226" s="54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6.5" customHeight="1">
      <c r="A227" s="50"/>
      <c r="B227" s="50"/>
      <c r="C227" s="50"/>
      <c r="D227" s="53"/>
      <c r="E227" s="54"/>
      <c r="F227" s="54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6.5" customHeight="1">
      <c r="A228" s="50"/>
      <c r="B228" s="50"/>
      <c r="C228" s="50"/>
      <c r="D228" s="53"/>
      <c r="E228" s="54"/>
      <c r="F228" s="54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6.5" customHeight="1">
      <c r="A229" s="50"/>
      <c r="B229" s="50"/>
      <c r="C229" s="50"/>
      <c r="D229" s="53"/>
      <c r="E229" s="54"/>
      <c r="F229" s="54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6.5" customHeight="1">
      <c r="A230" s="50"/>
      <c r="B230" s="50"/>
      <c r="C230" s="50"/>
      <c r="D230" s="53"/>
      <c r="E230" s="54"/>
      <c r="F230" s="54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6.5" customHeight="1">
      <c r="A231" s="50"/>
      <c r="B231" s="50"/>
      <c r="C231" s="50"/>
      <c r="D231" s="53"/>
      <c r="E231" s="54"/>
      <c r="F231" s="54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6.5" customHeight="1">
      <c r="A232" s="50"/>
      <c r="B232" s="50"/>
      <c r="C232" s="50"/>
      <c r="D232" s="53"/>
      <c r="E232" s="54"/>
      <c r="F232" s="54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6.5" customHeight="1">
      <c r="A233" s="50"/>
      <c r="B233" s="50"/>
      <c r="C233" s="50"/>
      <c r="D233" s="53"/>
      <c r="E233" s="54"/>
      <c r="F233" s="54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6.5" customHeight="1">
      <c r="A234" s="50"/>
      <c r="B234" s="50"/>
      <c r="C234" s="50"/>
      <c r="D234" s="53"/>
      <c r="E234" s="54"/>
      <c r="F234" s="54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6.5" customHeight="1">
      <c r="A235" s="50"/>
      <c r="B235" s="50"/>
      <c r="C235" s="50"/>
      <c r="D235" s="53"/>
      <c r="E235" s="54"/>
      <c r="F235" s="54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6.5" customHeight="1">
      <c r="A236" s="50"/>
      <c r="B236" s="50"/>
      <c r="C236" s="50"/>
      <c r="D236" s="53"/>
      <c r="E236" s="54"/>
      <c r="F236" s="54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6.5" customHeight="1">
      <c r="A237" s="50"/>
      <c r="B237" s="50"/>
      <c r="C237" s="50"/>
      <c r="D237" s="53"/>
      <c r="E237" s="54"/>
      <c r="F237" s="54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6.5" customHeight="1">
      <c r="A238" s="50"/>
      <c r="B238" s="50"/>
      <c r="C238" s="50"/>
      <c r="D238" s="53"/>
      <c r="E238" s="54"/>
      <c r="F238" s="54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6.5" customHeight="1">
      <c r="A239" s="50"/>
      <c r="B239" s="50"/>
      <c r="C239" s="50"/>
      <c r="D239" s="53"/>
      <c r="E239" s="54"/>
      <c r="F239" s="54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6.5" customHeight="1">
      <c r="A240" s="50"/>
      <c r="B240" s="50"/>
      <c r="C240" s="50"/>
      <c r="D240" s="53"/>
      <c r="E240" s="54"/>
      <c r="F240" s="54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6.5" customHeight="1">
      <c r="A241" s="50"/>
      <c r="B241" s="50"/>
      <c r="C241" s="50"/>
      <c r="D241" s="53"/>
      <c r="E241" s="54"/>
      <c r="F241" s="54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6.5" customHeight="1">
      <c r="A242" s="50"/>
      <c r="B242" s="50"/>
      <c r="C242" s="50"/>
      <c r="D242" s="53"/>
      <c r="E242" s="54"/>
      <c r="F242" s="54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6.5" customHeight="1">
      <c r="A243" s="50"/>
      <c r="B243" s="50"/>
      <c r="C243" s="50"/>
      <c r="D243" s="53"/>
      <c r="E243" s="54"/>
      <c r="F243" s="54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6.5" customHeight="1">
      <c r="A244" s="50"/>
      <c r="B244" s="50"/>
      <c r="C244" s="50"/>
      <c r="D244" s="53"/>
      <c r="E244" s="54"/>
      <c r="F244" s="54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6.5" customHeight="1">
      <c r="A245" s="50"/>
      <c r="B245" s="50"/>
      <c r="C245" s="50"/>
      <c r="D245" s="53"/>
      <c r="E245" s="54"/>
      <c r="F245" s="54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6.5" customHeight="1">
      <c r="A246" s="50"/>
      <c r="B246" s="50"/>
      <c r="C246" s="50"/>
      <c r="D246" s="53"/>
      <c r="E246" s="54"/>
      <c r="F246" s="54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6.5" customHeight="1">
      <c r="A247" s="50"/>
      <c r="B247" s="50"/>
      <c r="C247" s="50"/>
      <c r="D247" s="53"/>
      <c r="E247" s="54"/>
      <c r="F247" s="54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6.5" customHeight="1">
      <c r="A248" s="50"/>
      <c r="B248" s="50"/>
      <c r="C248" s="50"/>
      <c r="D248" s="53"/>
      <c r="E248" s="54"/>
      <c r="F248" s="54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6.5" customHeight="1">
      <c r="A249" s="50"/>
      <c r="B249" s="50"/>
      <c r="C249" s="50"/>
      <c r="D249" s="53"/>
      <c r="E249" s="54"/>
      <c r="F249" s="54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6.5" customHeight="1">
      <c r="A250" s="50"/>
      <c r="B250" s="50"/>
      <c r="C250" s="50"/>
      <c r="D250" s="53"/>
      <c r="E250" s="54"/>
      <c r="F250" s="54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6.5" customHeight="1">
      <c r="A251" s="50"/>
      <c r="B251" s="50"/>
      <c r="C251" s="50"/>
      <c r="D251" s="53"/>
      <c r="E251" s="54"/>
      <c r="F251" s="54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6.5" customHeight="1">
      <c r="A252" s="50"/>
      <c r="B252" s="50"/>
      <c r="C252" s="50"/>
      <c r="D252" s="53"/>
      <c r="E252" s="54"/>
      <c r="F252" s="54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6.5" customHeight="1">
      <c r="A253" s="50"/>
      <c r="B253" s="50"/>
      <c r="C253" s="50"/>
      <c r="D253" s="53"/>
      <c r="E253" s="54"/>
      <c r="F253" s="54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6.5" customHeight="1">
      <c r="A254" s="50"/>
      <c r="B254" s="50"/>
      <c r="C254" s="50"/>
      <c r="D254" s="53"/>
      <c r="E254" s="54"/>
      <c r="F254" s="54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6.5" customHeight="1">
      <c r="A255" s="50"/>
      <c r="B255" s="50"/>
      <c r="C255" s="50"/>
      <c r="D255" s="53"/>
      <c r="E255" s="54"/>
      <c r="F255" s="54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6.5" customHeight="1">
      <c r="A256" s="50"/>
      <c r="B256" s="50"/>
      <c r="C256" s="50"/>
      <c r="D256" s="53"/>
      <c r="E256" s="54"/>
      <c r="F256" s="54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6.5" customHeight="1">
      <c r="A257" s="50"/>
      <c r="B257" s="50"/>
      <c r="C257" s="50"/>
      <c r="D257" s="53"/>
      <c r="E257" s="54"/>
      <c r="F257" s="54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6.5" customHeight="1">
      <c r="A258" s="50"/>
      <c r="B258" s="50"/>
      <c r="C258" s="50"/>
      <c r="D258" s="53"/>
      <c r="E258" s="54"/>
      <c r="F258" s="54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6.5" customHeight="1">
      <c r="A259" s="50"/>
      <c r="B259" s="50"/>
      <c r="C259" s="50"/>
      <c r="D259" s="53"/>
      <c r="E259" s="54"/>
      <c r="F259" s="54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6.5" customHeight="1">
      <c r="A260" s="50"/>
      <c r="B260" s="50"/>
      <c r="C260" s="50"/>
      <c r="D260" s="53"/>
      <c r="E260" s="54"/>
      <c r="F260" s="54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6.5" customHeight="1">
      <c r="A261" s="50"/>
      <c r="B261" s="50"/>
      <c r="C261" s="50"/>
      <c r="D261" s="53"/>
      <c r="E261" s="54"/>
      <c r="F261" s="54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6.5" customHeight="1">
      <c r="A262" s="50"/>
      <c r="B262" s="50"/>
      <c r="C262" s="50"/>
      <c r="D262" s="53"/>
      <c r="E262" s="54"/>
      <c r="F262" s="54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6.5" customHeight="1">
      <c r="A263" s="50"/>
      <c r="B263" s="50"/>
      <c r="C263" s="50"/>
      <c r="D263" s="53"/>
      <c r="E263" s="54"/>
      <c r="F263" s="54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6.5" customHeight="1">
      <c r="A264" s="50"/>
      <c r="B264" s="50"/>
      <c r="C264" s="50"/>
      <c r="D264" s="53"/>
      <c r="E264" s="54"/>
      <c r="F264" s="54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6.5" customHeight="1">
      <c r="A265" s="50"/>
      <c r="B265" s="50"/>
      <c r="C265" s="50"/>
      <c r="D265" s="53"/>
      <c r="E265" s="54"/>
      <c r="F265" s="54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6.5" customHeight="1">
      <c r="A266" s="50"/>
      <c r="B266" s="50"/>
      <c r="C266" s="50"/>
      <c r="D266" s="53"/>
      <c r="E266" s="54"/>
      <c r="F266" s="54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6.5" customHeight="1">
      <c r="A267" s="50"/>
      <c r="B267" s="50"/>
      <c r="C267" s="50"/>
      <c r="D267" s="53"/>
      <c r="E267" s="54"/>
      <c r="F267" s="54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6.5" customHeight="1">
      <c r="A268" s="50"/>
      <c r="B268" s="50"/>
      <c r="C268" s="50"/>
      <c r="D268" s="53"/>
      <c r="E268" s="54"/>
      <c r="F268" s="54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6.5" customHeight="1">
      <c r="A269" s="50"/>
      <c r="B269" s="50"/>
      <c r="C269" s="50"/>
      <c r="D269" s="53"/>
      <c r="E269" s="54"/>
      <c r="F269" s="54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6.5" customHeight="1">
      <c r="A270" s="50"/>
      <c r="B270" s="50"/>
      <c r="C270" s="50"/>
      <c r="D270" s="53"/>
      <c r="E270" s="54"/>
      <c r="F270" s="54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6.5" customHeight="1">
      <c r="A271" s="50"/>
      <c r="B271" s="50"/>
      <c r="C271" s="50"/>
      <c r="D271" s="53"/>
      <c r="E271" s="54"/>
      <c r="F271" s="54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6.5" customHeight="1">
      <c r="A272" s="50"/>
      <c r="B272" s="50"/>
      <c r="C272" s="50"/>
      <c r="D272" s="53"/>
      <c r="E272" s="54"/>
      <c r="F272" s="54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6.5" customHeight="1">
      <c r="A273" s="50"/>
      <c r="B273" s="50"/>
      <c r="C273" s="50"/>
      <c r="D273" s="53"/>
      <c r="E273" s="54"/>
      <c r="F273" s="54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6.5" customHeight="1">
      <c r="A274" s="50"/>
      <c r="B274" s="50"/>
      <c r="C274" s="50"/>
      <c r="D274" s="53"/>
      <c r="E274" s="54"/>
      <c r="F274" s="54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6.5" customHeight="1">
      <c r="A275" s="50"/>
      <c r="B275" s="50"/>
      <c r="C275" s="50"/>
      <c r="D275" s="53"/>
      <c r="E275" s="54"/>
      <c r="F275" s="54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6.5" customHeight="1">
      <c r="A276" s="50"/>
      <c r="B276" s="50"/>
      <c r="C276" s="50"/>
      <c r="D276" s="53"/>
      <c r="E276" s="54"/>
      <c r="F276" s="54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6.5" customHeight="1">
      <c r="A277" s="50"/>
      <c r="B277" s="50"/>
      <c r="C277" s="50"/>
      <c r="D277" s="53"/>
      <c r="E277" s="54"/>
      <c r="F277" s="54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6.5" customHeight="1">
      <c r="A278" s="50"/>
      <c r="B278" s="50"/>
      <c r="C278" s="50"/>
      <c r="D278" s="53"/>
      <c r="E278" s="54"/>
      <c r="F278" s="54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6.5" customHeight="1">
      <c r="A279" s="50"/>
      <c r="B279" s="50"/>
      <c r="C279" s="50"/>
      <c r="D279" s="53"/>
      <c r="E279" s="54"/>
      <c r="F279" s="54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6.5" customHeight="1">
      <c r="A280" s="50"/>
      <c r="B280" s="50"/>
      <c r="C280" s="50"/>
      <c r="D280" s="53"/>
      <c r="E280" s="54"/>
      <c r="F280" s="54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6.5" customHeight="1">
      <c r="A281" s="50"/>
      <c r="B281" s="50"/>
      <c r="C281" s="50"/>
      <c r="D281" s="53"/>
      <c r="E281" s="54"/>
      <c r="F281" s="54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6.5" customHeight="1">
      <c r="A282" s="50"/>
      <c r="B282" s="50"/>
      <c r="C282" s="50"/>
      <c r="D282" s="53"/>
      <c r="E282" s="54"/>
      <c r="F282" s="54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6.5" customHeight="1">
      <c r="A283" s="50"/>
      <c r="B283" s="50"/>
      <c r="C283" s="50"/>
      <c r="D283" s="53"/>
      <c r="E283" s="54"/>
      <c r="F283" s="54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6.5" customHeight="1">
      <c r="A284" s="50"/>
      <c r="B284" s="50"/>
      <c r="C284" s="50"/>
      <c r="D284" s="53"/>
      <c r="E284" s="54"/>
      <c r="F284" s="54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6.5" customHeight="1">
      <c r="A285" s="50"/>
      <c r="B285" s="50"/>
      <c r="C285" s="50"/>
      <c r="D285" s="53"/>
      <c r="E285" s="54"/>
      <c r="F285" s="54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6.5" customHeight="1">
      <c r="A286" s="50"/>
      <c r="B286" s="50"/>
      <c r="C286" s="50"/>
      <c r="D286" s="53"/>
      <c r="E286" s="54"/>
      <c r="F286" s="54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6.5" customHeight="1">
      <c r="A287" s="50"/>
      <c r="B287" s="50"/>
      <c r="C287" s="50"/>
      <c r="D287" s="53"/>
      <c r="E287" s="54"/>
      <c r="F287" s="54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6.5" customHeight="1">
      <c r="A288" s="50"/>
      <c r="B288" s="50"/>
      <c r="C288" s="50"/>
      <c r="D288" s="53"/>
      <c r="E288" s="54"/>
      <c r="F288" s="54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6.5" customHeight="1">
      <c r="A289" s="50"/>
      <c r="B289" s="50"/>
      <c r="C289" s="50"/>
      <c r="D289" s="53"/>
      <c r="E289" s="54"/>
      <c r="F289" s="54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6.5" customHeight="1">
      <c r="A290" s="50"/>
      <c r="B290" s="50"/>
      <c r="C290" s="50"/>
      <c r="D290" s="53"/>
      <c r="E290" s="54"/>
      <c r="F290" s="54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6.5" customHeight="1">
      <c r="A291" s="50"/>
      <c r="B291" s="50"/>
      <c r="C291" s="50"/>
      <c r="D291" s="53"/>
      <c r="E291" s="54"/>
      <c r="F291" s="54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6.5" customHeight="1">
      <c r="A292" s="50"/>
      <c r="B292" s="50"/>
      <c r="C292" s="50"/>
      <c r="D292" s="53"/>
      <c r="E292" s="54"/>
      <c r="F292" s="54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6.5" customHeight="1">
      <c r="A293" s="50"/>
      <c r="B293" s="50"/>
      <c r="C293" s="50"/>
      <c r="D293" s="53"/>
      <c r="E293" s="54"/>
      <c r="F293" s="54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6.5" customHeight="1">
      <c r="A294" s="50"/>
      <c r="B294" s="50"/>
      <c r="C294" s="50"/>
      <c r="D294" s="53"/>
      <c r="E294" s="54"/>
      <c r="F294" s="54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6.5" customHeight="1">
      <c r="A295" s="50"/>
      <c r="B295" s="50"/>
      <c r="C295" s="50"/>
      <c r="D295" s="53"/>
      <c r="E295" s="54"/>
      <c r="F295" s="54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6.5" customHeight="1">
      <c r="A296" s="50"/>
      <c r="B296" s="50"/>
      <c r="C296" s="50"/>
      <c r="D296" s="53"/>
      <c r="E296" s="54"/>
      <c r="F296" s="54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6.5" customHeight="1">
      <c r="A297" s="50"/>
      <c r="B297" s="50"/>
      <c r="C297" s="50"/>
      <c r="D297" s="53"/>
      <c r="E297" s="54"/>
      <c r="F297" s="54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6.5" customHeight="1">
      <c r="A298" s="50"/>
      <c r="B298" s="50"/>
      <c r="C298" s="50"/>
      <c r="D298" s="53"/>
      <c r="E298" s="54"/>
      <c r="F298" s="54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6.5" customHeight="1">
      <c r="A299" s="50"/>
      <c r="B299" s="50"/>
      <c r="C299" s="50"/>
      <c r="D299" s="53"/>
      <c r="E299" s="54"/>
      <c r="F299" s="54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6.5" customHeight="1">
      <c r="A300" s="50"/>
      <c r="B300" s="50"/>
      <c r="C300" s="50"/>
      <c r="D300" s="53"/>
      <c r="E300" s="54"/>
      <c r="F300" s="54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6.5" customHeight="1">
      <c r="A301" s="50"/>
      <c r="B301" s="50"/>
      <c r="C301" s="50"/>
      <c r="D301" s="53"/>
      <c r="E301" s="54"/>
      <c r="F301" s="54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6.5" customHeight="1">
      <c r="A302" s="50"/>
      <c r="B302" s="50"/>
      <c r="C302" s="50"/>
      <c r="D302" s="53"/>
      <c r="E302" s="54"/>
      <c r="F302" s="54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6.5" customHeight="1">
      <c r="A303" s="50"/>
      <c r="B303" s="50"/>
      <c r="C303" s="50"/>
      <c r="D303" s="53"/>
      <c r="E303" s="54"/>
      <c r="F303" s="54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6.5" customHeight="1">
      <c r="A304" s="50"/>
      <c r="B304" s="50"/>
      <c r="C304" s="50"/>
      <c r="D304" s="53"/>
      <c r="E304" s="54"/>
      <c r="F304" s="54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6.5" customHeight="1">
      <c r="A305" s="50"/>
      <c r="B305" s="50"/>
      <c r="C305" s="50"/>
      <c r="D305" s="53"/>
      <c r="E305" s="54"/>
      <c r="F305" s="54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6.5" customHeight="1">
      <c r="A306" s="50"/>
      <c r="B306" s="50"/>
      <c r="C306" s="50"/>
      <c r="D306" s="53"/>
      <c r="E306" s="54"/>
      <c r="F306" s="54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6.5" customHeight="1">
      <c r="A307" s="50"/>
      <c r="B307" s="50"/>
      <c r="C307" s="50"/>
      <c r="D307" s="53"/>
      <c r="E307" s="54"/>
      <c r="F307" s="54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6.5" customHeight="1">
      <c r="A308" s="50"/>
      <c r="B308" s="50"/>
      <c r="C308" s="50"/>
      <c r="D308" s="53"/>
      <c r="E308" s="54"/>
      <c r="F308" s="54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6.5" customHeight="1">
      <c r="A309" s="50"/>
      <c r="B309" s="50"/>
      <c r="C309" s="50"/>
      <c r="D309" s="53"/>
      <c r="E309" s="54"/>
      <c r="F309" s="54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6.5" customHeight="1">
      <c r="A310" s="50"/>
      <c r="B310" s="50"/>
      <c r="C310" s="50"/>
      <c r="D310" s="53"/>
      <c r="E310" s="54"/>
      <c r="F310" s="54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6.5" customHeight="1">
      <c r="A311" s="50"/>
      <c r="B311" s="50"/>
      <c r="C311" s="50"/>
      <c r="D311" s="53"/>
      <c r="E311" s="54"/>
      <c r="F311" s="54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6.5" customHeight="1">
      <c r="A312" s="50"/>
      <c r="B312" s="50"/>
      <c r="C312" s="50"/>
      <c r="D312" s="53"/>
      <c r="E312" s="54"/>
      <c r="F312" s="54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6.5" customHeight="1">
      <c r="A313" s="50"/>
      <c r="B313" s="50"/>
      <c r="C313" s="50"/>
      <c r="D313" s="53"/>
      <c r="E313" s="54"/>
      <c r="F313" s="54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6.5" customHeight="1">
      <c r="A314" s="50"/>
      <c r="B314" s="50"/>
      <c r="C314" s="50"/>
      <c r="D314" s="53"/>
      <c r="E314" s="54"/>
      <c r="F314" s="54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6.5" customHeight="1">
      <c r="A315" s="50"/>
      <c r="B315" s="50"/>
      <c r="C315" s="50"/>
      <c r="D315" s="53"/>
      <c r="E315" s="54"/>
      <c r="F315" s="54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6.5" customHeight="1">
      <c r="A316" s="50"/>
      <c r="B316" s="50"/>
      <c r="C316" s="50"/>
      <c r="D316" s="53"/>
      <c r="E316" s="54"/>
      <c r="F316" s="54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6.5" customHeight="1">
      <c r="A317" s="50"/>
      <c r="B317" s="50"/>
      <c r="C317" s="50"/>
      <c r="D317" s="53"/>
      <c r="E317" s="54"/>
      <c r="F317" s="54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6.5" customHeight="1">
      <c r="A318" s="50"/>
      <c r="B318" s="50"/>
      <c r="C318" s="50"/>
      <c r="D318" s="53"/>
      <c r="E318" s="54"/>
      <c r="F318" s="54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6.5" customHeight="1">
      <c r="A319" s="50"/>
      <c r="B319" s="50"/>
      <c r="C319" s="50"/>
      <c r="D319" s="53"/>
      <c r="E319" s="54"/>
      <c r="F319" s="54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6.5" customHeight="1">
      <c r="A320" s="50"/>
      <c r="B320" s="50"/>
      <c r="C320" s="50"/>
      <c r="D320" s="53"/>
      <c r="E320" s="54"/>
      <c r="F320" s="54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6.5" customHeight="1">
      <c r="A321" s="50"/>
      <c r="B321" s="50"/>
      <c r="C321" s="50"/>
      <c r="D321" s="53"/>
      <c r="E321" s="54"/>
      <c r="F321" s="54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6.5" customHeight="1">
      <c r="A322" s="50"/>
      <c r="B322" s="50"/>
      <c r="C322" s="50"/>
      <c r="D322" s="53"/>
      <c r="E322" s="54"/>
      <c r="F322" s="54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6.5" customHeight="1">
      <c r="A323" s="50"/>
      <c r="B323" s="50"/>
      <c r="C323" s="50"/>
      <c r="D323" s="53"/>
      <c r="E323" s="54"/>
      <c r="F323" s="54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6.5" customHeight="1">
      <c r="A324" s="50"/>
      <c r="B324" s="50"/>
      <c r="C324" s="50"/>
      <c r="D324" s="53"/>
      <c r="E324" s="54"/>
      <c r="F324" s="54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6.5" customHeight="1">
      <c r="A325" s="50"/>
      <c r="B325" s="50"/>
      <c r="C325" s="50"/>
      <c r="D325" s="53"/>
      <c r="E325" s="54"/>
      <c r="F325" s="54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6.5" customHeight="1">
      <c r="A326" s="50"/>
      <c r="B326" s="50"/>
      <c r="C326" s="50"/>
      <c r="D326" s="53"/>
      <c r="E326" s="54"/>
      <c r="F326" s="54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6.5" customHeight="1">
      <c r="A327" s="50"/>
      <c r="B327" s="50"/>
      <c r="C327" s="50"/>
      <c r="D327" s="53"/>
      <c r="E327" s="54"/>
      <c r="F327" s="54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6.5" customHeight="1">
      <c r="A328" s="50"/>
      <c r="B328" s="50"/>
      <c r="C328" s="50"/>
      <c r="D328" s="53"/>
      <c r="E328" s="54"/>
      <c r="F328" s="54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6.5" customHeight="1">
      <c r="A329" s="50"/>
      <c r="B329" s="50"/>
      <c r="C329" s="50"/>
      <c r="D329" s="53"/>
      <c r="E329" s="54"/>
      <c r="F329" s="54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6.5" customHeight="1">
      <c r="A330" s="50"/>
      <c r="B330" s="50"/>
      <c r="C330" s="50"/>
      <c r="D330" s="53"/>
      <c r="E330" s="54"/>
      <c r="F330" s="54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6.5" customHeight="1">
      <c r="A331" s="50"/>
      <c r="B331" s="50"/>
      <c r="C331" s="50"/>
      <c r="D331" s="53"/>
      <c r="E331" s="54"/>
      <c r="F331" s="54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6.5" customHeight="1">
      <c r="A332" s="50"/>
      <c r="B332" s="50"/>
      <c r="C332" s="50"/>
      <c r="D332" s="53"/>
      <c r="E332" s="54"/>
      <c r="F332" s="54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6.5" customHeight="1">
      <c r="A333" s="50"/>
      <c r="B333" s="50"/>
      <c r="C333" s="50"/>
      <c r="D333" s="53"/>
      <c r="E333" s="54"/>
      <c r="F333" s="54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6.5" customHeight="1">
      <c r="A334" s="50"/>
      <c r="B334" s="50"/>
      <c r="C334" s="50"/>
      <c r="D334" s="53"/>
      <c r="E334" s="54"/>
      <c r="F334" s="54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6.5" customHeight="1">
      <c r="A335" s="50"/>
      <c r="B335" s="50"/>
      <c r="C335" s="50"/>
      <c r="D335" s="53"/>
      <c r="E335" s="54"/>
      <c r="F335" s="54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6.5" customHeight="1">
      <c r="A336" s="50"/>
      <c r="B336" s="50"/>
      <c r="C336" s="50"/>
      <c r="D336" s="53"/>
      <c r="E336" s="54"/>
      <c r="F336" s="54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6.5" customHeight="1">
      <c r="A337" s="50"/>
      <c r="B337" s="50"/>
      <c r="C337" s="50"/>
      <c r="D337" s="53"/>
      <c r="E337" s="54"/>
      <c r="F337" s="54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6.5" customHeight="1">
      <c r="A338" s="50"/>
      <c r="B338" s="50"/>
      <c r="C338" s="50"/>
      <c r="D338" s="53"/>
      <c r="E338" s="54"/>
      <c r="F338" s="54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6.5" customHeight="1">
      <c r="A339" s="50"/>
      <c r="B339" s="50"/>
      <c r="C339" s="50"/>
      <c r="D339" s="53"/>
      <c r="E339" s="54"/>
      <c r="F339" s="54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6.5" customHeight="1">
      <c r="A340" s="50"/>
      <c r="B340" s="50"/>
      <c r="C340" s="50"/>
      <c r="D340" s="53"/>
      <c r="E340" s="54"/>
      <c r="F340" s="54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6.5" customHeight="1">
      <c r="A341" s="50"/>
      <c r="B341" s="50"/>
      <c r="C341" s="50"/>
      <c r="D341" s="53"/>
      <c r="E341" s="54"/>
      <c r="F341" s="54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6.5" customHeight="1">
      <c r="A342" s="50"/>
      <c r="B342" s="50"/>
      <c r="C342" s="50"/>
      <c r="D342" s="53"/>
      <c r="E342" s="54"/>
      <c r="F342" s="54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6.5" customHeight="1">
      <c r="A343" s="50"/>
      <c r="B343" s="50"/>
      <c r="C343" s="50"/>
      <c r="D343" s="53"/>
      <c r="E343" s="54"/>
      <c r="F343" s="54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6.5" customHeight="1">
      <c r="A344" s="50"/>
      <c r="B344" s="50"/>
      <c r="C344" s="50"/>
      <c r="D344" s="53"/>
      <c r="E344" s="54"/>
      <c r="F344" s="54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6.5" customHeight="1">
      <c r="A345" s="50"/>
      <c r="B345" s="50"/>
      <c r="C345" s="50"/>
      <c r="D345" s="53"/>
      <c r="E345" s="54"/>
      <c r="F345" s="54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6.5" customHeight="1">
      <c r="A346" s="50"/>
      <c r="B346" s="50"/>
      <c r="C346" s="50"/>
      <c r="D346" s="53"/>
      <c r="E346" s="54"/>
      <c r="F346" s="54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6.5" customHeight="1">
      <c r="A347" s="50"/>
      <c r="B347" s="50"/>
      <c r="C347" s="50"/>
      <c r="D347" s="53"/>
      <c r="E347" s="54"/>
      <c r="F347" s="54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6.5" customHeight="1">
      <c r="A348" s="50"/>
      <c r="B348" s="50"/>
      <c r="C348" s="50"/>
      <c r="D348" s="53"/>
      <c r="E348" s="54"/>
      <c r="F348" s="54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6.5" customHeight="1">
      <c r="A349" s="50"/>
      <c r="B349" s="50"/>
      <c r="C349" s="50"/>
      <c r="D349" s="53"/>
      <c r="E349" s="54"/>
      <c r="F349" s="54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6.5" customHeight="1">
      <c r="A350" s="50"/>
      <c r="B350" s="50"/>
      <c r="C350" s="50"/>
      <c r="D350" s="53"/>
      <c r="E350" s="54"/>
      <c r="F350" s="54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6.5" customHeight="1">
      <c r="A351" s="50"/>
      <c r="B351" s="50"/>
      <c r="C351" s="50"/>
      <c r="D351" s="53"/>
      <c r="E351" s="54"/>
      <c r="F351" s="54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6.5" customHeight="1">
      <c r="A352" s="50"/>
      <c r="B352" s="50"/>
      <c r="C352" s="50"/>
      <c r="D352" s="53"/>
      <c r="E352" s="54"/>
      <c r="F352" s="54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6.5" customHeight="1">
      <c r="A353" s="50"/>
      <c r="B353" s="50"/>
      <c r="C353" s="50"/>
      <c r="D353" s="53"/>
      <c r="E353" s="54"/>
      <c r="F353" s="54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6.5" customHeight="1">
      <c r="A354" s="50"/>
      <c r="B354" s="50"/>
      <c r="C354" s="50"/>
      <c r="D354" s="53"/>
      <c r="E354" s="54"/>
      <c r="F354" s="54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6.5" customHeight="1">
      <c r="A355" s="50"/>
      <c r="B355" s="50"/>
      <c r="C355" s="50"/>
      <c r="D355" s="53"/>
      <c r="E355" s="54"/>
      <c r="F355" s="54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6.5" customHeight="1">
      <c r="A356" s="50"/>
      <c r="B356" s="50"/>
      <c r="C356" s="50"/>
      <c r="D356" s="53"/>
      <c r="E356" s="54"/>
      <c r="F356" s="54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6.5" customHeight="1">
      <c r="A357" s="50"/>
      <c r="B357" s="50"/>
      <c r="C357" s="50"/>
      <c r="D357" s="53"/>
      <c r="E357" s="54"/>
      <c r="F357" s="54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6.5" customHeight="1">
      <c r="A358" s="50"/>
      <c r="B358" s="50"/>
      <c r="C358" s="50"/>
      <c r="D358" s="53"/>
      <c r="E358" s="54"/>
      <c r="F358" s="54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6.5" customHeight="1">
      <c r="A359" s="50"/>
      <c r="B359" s="50"/>
      <c r="C359" s="50"/>
      <c r="D359" s="53"/>
      <c r="E359" s="54"/>
      <c r="F359" s="54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6.5" customHeight="1">
      <c r="A360" s="50"/>
      <c r="B360" s="50"/>
      <c r="C360" s="50"/>
      <c r="D360" s="53"/>
      <c r="E360" s="54"/>
      <c r="F360" s="54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6.5" customHeight="1">
      <c r="A361" s="50"/>
      <c r="B361" s="50"/>
      <c r="C361" s="50"/>
      <c r="D361" s="53"/>
      <c r="E361" s="54"/>
      <c r="F361" s="54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6.5" customHeight="1">
      <c r="A362" s="50"/>
      <c r="B362" s="50"/>
      <c r="C362" s="50"/>
      <c r="D362" s="53"/>
      <c r="E362" s="54"/>
      <c r="F362" s="54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6.5" customHeight="1">
      <c r="A363" s="50"/>
      <c r="B363" s="50"/>
      <c r="C363" s="50"/>
      <c r="D363" s="53"/>
      <c r="E363" s="54"/>
      <c r="F363" s="54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6.5" customHeight="1">
      <c r="A364" s="50"/>
      <c r="B364" s="50"/>
      <c r="C364" s="50"/>
      <c r="D364" s="53"/>
      <c r="E364" s="54"/>
      <c r="F364" s="54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6.5" customHeight="1">
      <c r="A365" s="50"/>
      <c r="B365" s="50"/>
      <c r="C365" s="50"/>
      <c r="D365" s="53"/>
      <c r="E365" s="54"/>
      <c r="F365" s="54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6.5" customHeight="1">
      <c r="A366" s="50"/>
      <c r="B366" s="50"/>
      <c r="C366" s="50"/>
      <c r="D366" s="53"/>
      <c r="E366" s="54"/>
      <c r="F366" s="54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6.5" customHeight="1">
      <c r="A367" s="50"/>
      <c r="B367" s="50"/>
      <c r="C367" s="50"/>
      <c r="D367" s="53"/>
      <c r="E367" s="54"/>
      <c r="F367" s="54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6.5" customHeight="1">
      <c r="A368" s="50"/>
      <c r="B368" s="50"/>
      <c r="C368" s="50"/>
      <c r="D368" s="53"/>
      <c r="E368" s="54"/>
      <c r="F368" s="54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6.5" customHeight="1">
      <c r="A369" s="50"/>
      <c r="B369" s="50"/>
      <c r="C369" s="50"/>
      <c r="D369" s="53"/>
      <c r="E369" s="54"/>
      <c r="F369" s="54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6.5" customHeight="1">
      <c r="A370" s="50"/>
      <c r="B370" s="50"/>
      <c r="C370" s="50"/>
      <c r="D370" s="53"/>
      <c r="E370" s="54"/>
      <c r="F370" s="54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6.5" customHeight="1">
      <c r="A371" s="50"/>
      <c r="B371" s="50"/>
      <c r="C371" s="50"/>
      <c r="D371" s="53"/>
      <c r="E371" s="54"/>
      <c r="F371" s="54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6.5" customHeight="1">
      <c r="A372" s="50"/>
      <c r="B372" s="50"/>
      <c r="C372" s="50"/>
      <c r="D372" s="53"/>
      <c r="E372" s="54"/>
      <c r="F372" s="54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6.5" customHeight="1">
      <c r="A373" s="50"/>
      <c r="B373" s="50"/>
      <c r="C373" s="50"/>
      <c r="D373" s="53"/>
      <c r="E373" s="54"/>
      <c r="F373" s="54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6.5" customHeight="1">
      <c r="A374" s="50"/>
      <c r="B374" s="50"/>
      <c r="C374" s="50"/>
      <c r="D374" s="53"/>
      <c r="E374" s="54"/>
      <c r="F374" s="54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6.5" customHeight="1">
      <c r="A375" s="50"/>
      <c r="B375" s="50"/>
      <c r="C375" s="50"/>
      <c r="D375" s="53"/>
      <c r="E375" s="54"/>
      <c r="F375" s="54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6.5" customHeight="1">
      <c r="A376" s="50"/>
      <c r="B376" s="50"/>
      <c r="C376" s="50"/>
      <c r="D376" s="53"/>
      <c r="E376" s="54"/>
      <c r="F376" s="54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6.5" customHeight="1">
      <c r="A377" s="50"/>
      <c r="B377" s="50"/>
      <c r="C377" s="50"/>
      <c r="D377" s="53"/>
      <c r="E377" s="54"/>
      <c r="F377" s="54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6.5" customHeight="1">
      <c r="A378" s="50"/>
      <c r="B378" s="50"/>
      <c r="C378" s="50"/>
      <c r="D378" s="53"/>
      <c r="E378" s="54"/>
      <c r="F378" s="54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6.5" customHeight="1">
      <c r="A379" s="50"/>
      <c r="B379" s="50"/>
      <c r="C379" s="50"/>
      <c r="D379" s="53"/>
      <c r="E379" s="54"/>
      <c r="F379" s="54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6.5" customHeight="1">
      <c r="A380" s="50"/>
      <c r="B380" s="50"/>
      <c r="C380" s="50"/>
      <c r="D380" s="53"/>
      <c r="E380" s="54"/>
      <c r="F380" s="54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6.5" customHeight="1">
      <c r="A381" s="50"/>
      <c r="B381" s="50"/>
      <c r="C381" s="50"/>
      <c r="D381" s="53"/>
      <c r="E381" s="54"/>
      <c r="F381" s="54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6.5" customHeight="1">
      <c r="A382" s="50"/>
      <c r="B382" s="50"/>
      <c r="C382" s="50"/>
      <c r="D382" s="53"/>
      <c r="E382" s="54"/>
      <c r="F382" s="54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6.5" customHeight="1">
      <c r="A383" s="50"/>
      <c r="B383" s="50"/>
      <c r="C383" s="50"/>
      <c r="D383" s="53"/>
      <c r="E383" s="54"/>
      <c r="F383" s="54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6.5" customHeight="1">
      <c r="A384" s="50"/>
      <c r="B384" s="50"/>
      <c r="C384" s="50"/>
      <c r="D384" s="53"/>
      <c r="E384" s="54"/>
      <c r="F384" s="54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6.5" customHeight="1">
      <c r="A385" s="50"/>
      <c r="B385" s="50"/>
      <c r="C385" s="50"/>
      <c r="D385" s="53"/>
      <c r="E385" s="54"/>
      <c r="F385" s="54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6.5" customHeight="1">
      <c r="A386" s="50"/>
      <c r="B386" s="50"/>
      <c r="C386" s="50"/>
      <c r="D386" s="53"/>
      <c r="E386" s="54"/>
      <c r="F386" s="54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6.5" customHeight="1">
      <c r="A387" s="50"/>
      <c r="B387" s="50"/>
      <c r="C387" s="50"/>
      <c r="D387" s="53"/>
      <c r="E387" s="54"/>
      <c r="F387" s="54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6.5" customHeight="1">
      <c r="A388" s="50"/>
      <c r="B388" s="50"/>
      <c r="C388" s="50"/>
      <c r="D388" s="53"/>
      <c r="E388" s="54"/>
      <c r="F388" s="54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6.5" customHeight="1">
      <c r="A389" s="50"/>
      <c r="B389" s="50"/>
      <c r="C389" s="50"/>
      <c r="D389" s="53"/>
      <c r="E389" s="54"/>
      <c r="F389" s="54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6.5" customHeight="1">
      <c r="A390" s="50"/>
      <c r="B390" s="50"/>
      <c r="C390" s="50"/>
      <c r="D390" s="53"/>
      <c r="E390" s="54"/>
      <c r="F390" s="54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6.5" customHeight="1">
      <c r="A391" s="50"/>
      <c r="B391" s="50"/>
      <c r="C391" s="50"/>
      <c r="D391" s="53"/>
      <c r="E391" s="54"/>
      <c r="F391" s="54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6.5" customHeight="1">
      <c r="A392" s="50"/>
      <c r="B392" s="50"/>
      <c r="C392" s="50"/>
      <c r="D392" s="53"/>
      <c r="E392" s="54"/>
      <c r="F392" s="54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6.5" customHeight="1">
      <c r="A393" s="50"/>
      <c r="B393" s="50"/>
      <c r="C393" s="50"/>
      <c r="D393" s="53"/>
      <c r="E393" s="54"/>
      <c r="F393" s="54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6.5" customHeight="1">
      <c r="A394" s="50"/>
      <c r="B394" s="50"/>
      <c r="C394" s="50"/>
      <c r="D394" s="53"/>
      <c r="E394" s="54"/>
      <c r="F394" s="54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6.5" customHeight="1">
      <c r="A395" s="50"/>
      <c r="B395" s="50"/>
      <c r="C395" s="50"/>
      <c r="D395" s="53"/>
      <c r="E395" s="54"/>
      <c r="F395" s="54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6.5" customHeight="1">
      <c r="A396" s="50"/>
      <c r="B396" s="50"/>
      <c r="C396" s="50"/>
      <c r="D396" s="53"/>
      <c r="E396" s="54"/>
      <c r="F396" s="54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6.5" customHeight="1">
      <c r="A397" s="50"/>
      <c r="B397" s="50"/>
      <c r="C397" s="50"/>
      <c r="D397" s="53"/>
      <c r="E397" s="54"/>
      <c r="F397" s="54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6.5" customHeight="1">
      <c r="A398" s="50"/>
      <c r="B398" s="50"/>
      <c r="C398" s="50"/>
      <c r="D398" s="53"/>
      <c r="E398" s="54"/>
      <c r="F398" s="54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6.5" customHeight="1">
      <c r="A399" s="50"/>
      <c r="B399" s="50"/>
      <c r="C399" s="50"/>
      <c r="D399" s="53"/>
      <c r="E399" s="54"/>
      <c r="F399" s="54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6.5" customHeight="1">
      <c r="A400" s="50"/>
      <c r="B400" s="50"/>
      <c r="C400" s="50"/>
      <c r="D400" s="53"/>
      <c r="E400" s="54"/>
      <c r="F400" s="54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6.5" customHeight="1">
      <c r="A401" s="50"/>
      <c r="B401" s="50"/>
      <c r="C401" s="50"/>
      <c r="D401" s="53"/>
      <c r="E401" s="54"/>
      <c r="F401" s="54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6.5" customHeight="1">
      <c r="A402" s="50"/>
      <c r="B402" s="50"/>
      <c r="C402" s="50"/>
      <c r="D402" s="53"/>
      <c r="E402" s="54"/>
      <c r="F402" s="54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6.5" customHeight="1">
      <c r="A403" s="50"/>
      <c r="B403" s="50"/>
      <c r="C403" s="50"/>
      <c r="D403" s="53"/>
      <c r="E403" s="54"/>
      <c r="F403" s="54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6.5" customHeight="1">
      <c r="A404" s="50"/>
      <c r="B404" s="50"/>
      <c r="C404" s="50"/>
      <c r="D404" s="53"/>
      <c r="E404" s="54"/>
      <c r="F404" s="54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6.5" customHeight="1">
      <c r="A405" s="50"/>
      <c r="B405" s="50"/>
      <c r="C405" s="50"/>
      <c r="D405" s="53"/>
      <c r="E405" s="54"/>
      <c r="F405" s="54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6.5" customHeight="1">
      <c r="A406" s="50"/>
      <c r="B406" s="50"/>
      <c r="C406" s="50"/>
      <c r="D406" s="53"/>
      <c r="E406" s="54"/>
      <c r="F406" s="54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6.5" customHeight="1">
      <c r="A407" s="50"/>
      <c r="B407" s="50"/>
      <c r="C407" s="50"/>
      <c r="D407" s="53"/>
      <c r="E407" s="54"/>
      <c r="F407" s="54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6.5" customHeight="1">
      <c r="A408" s="50"/>
      <c r="B408" s="50"/>
      <c r="C408" s="50"/>
      <c r="D408" s="53"/>
      <c r="E408" s="54"/>
      <c r="F408" s="54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6.5" customHeight="1">
      <c r="A409" s="50"/>
      <c r="B409" s="50"/>
      <c r="C409" s="50"/>
      <c r="D409" s="53"/>
      <c r="E409" s="54"/>
      <c r="F409" s="54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6.5" customHeight="1">
      <c r="A410" s="50"/>
      <c r="B410" s="50"/>
      <c r="C410" s="50"/>
      <c r="D410" s="53"/>
      <c r="E410" s="54"/>
      <c r="F410" s="54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6.5" customHeight="1">
      <c r="A411" s="50"/>
      <c r="B411" s="50"/>
      <c r="C411" s="50"/>
      <c r="D411" s="53"/>
      <c r="E411" s="54"/>
      <c r="F411" s="54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6.5" customHeight="1">
      <c r="A412" s="50"/>
      <c r="B412" s="50"/>
      <c r="C412" s="50"/>
      <c r="D412" s="53"/>
      <c r="E412" s="54"/>
      <c r="F412" s="54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6.5" customHeight="1">
      <c r="A413" s="50"/>
      <c r="B413" s="50"/>
      <c r="C413" s="50"/>
      <c r="D413" s="53"/>
      <c r="E413" s="54"/>
      <c r="F413" s="54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6.5" customHeight="1">
      <c r="A414" s="50"/>
      <c r="B414" s="50"/>
      <c r="C414" s="50"/>
      <c r="D414" s="53"/>
      <c r="E414" s="54"/>
      <c r="F414" s="54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6.5" customHeight="1">
      <c r="A415" s="50"/>
      <c r="B415" s="50"/>
      <c r="C415" s="50"/>
      <c r="D415" s="53"/>
      <c r="E415" s="54"/>
      <c r="F415" s="54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6.5" customHeight="1">
      <c r="A416" s="50"/>
      <c r="B416" s="50"/>
      <c r="C416" s="50"/>
      <c r="D416" s="53"/>
      <c r="E416" s="54"/>
      <c r="F416" s="54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6.5" customHeight="1">
      <c r="A417" s="50"/>
      <c r="B417" s="50"/>
      <c r="C417" s="50"/>
      <c r="D417" s="53"/>
      <c r="E417" s="54"/>
      <c r="F417" s="54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6.5" customHeight="1">
      <c r="A418" s="50"/>
      <c r="B418" s="50"/>
      <c r="C418" s="50"/>
      <c r="D418" s="53"/>
      <c r="E418" s="54"/>
      <c r="F418" s="54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6.5" customHeight="1">
      <c r="A419" s="50"/>
      <c r="B419" s="50"/>
      <c r="C419" s="50"/>
      <c r="D419" s="53"/>
      <c r="E419" s="54"/>
      <c r="F419" s="54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6.5" customHeight="1">
      <c r="A420" s="50"/>
      <c r="B420" s="50"/>
      <c r="C420" s="50"/>
      <c r="D420" s="53"/>
      <c r="E420" s="54"/>
      <c r="F420" s="54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6.5" customHeight="1">
      <c r="A421" s="50"/>
      <c r="B421" s="50"/>
      <c r="C421" s="50"/>
      <c r="D421" s="53"/>
      <c r="E421" s="54"/>
      <c r="F421" s="54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6.5" customHeight="1">
      <c r="A422" s="50"/>
      <c r="B422" s="50"/>
      <c r="C422" s="50"/>
      <c r="D422" s="53"/>
      <c r="E422" s="54"/>
      <c r="F422" s="54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6.5" customHeight="1">
      <c r="A423" s="50"/>
      <c r="B423" s="50"/>
      <c r="C423" s="50"/>
      <c r="D423" s="53"/>
      <c r="E423" s="54"/>
      <c r="F423" s="54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6.5" customHeight="1">
      <c r="A424" s="50"/>
      <c r="B424" s="50"/>
      <c r="C424" s="50"/>
      <c r="D424" s="53"/>
      <c r="E424" s="54"/>
      <c r="F424" s="54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6.5" customHeight="1">
      <c r="A425" s="50"/>
      <c r="B425" s="50"/>
      <c r="C425" s="50"/>
      <c r="D425" s="53"/>
      <c r="E425" s="54"/>
      <c r="F425" s="54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6.5" customHeight="1">
      <c r="A426" s="50"/>
      <c r="B426" s="50"/>
      <c r="C426" s="50"/>
      <c r="D426" s="53"/>
      <c r="E426" s="54"/>
      <c r="F426" s="54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6.5" customHeight="1">
      <c r="A427" s="50"/>
      <c r="B427" s="50"/>
      <c r="C427" s="50"/>
      <c r="D427" s="53"/>
      <c r="E427" s="54"/>
      <c r="F427" s="54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6.5" customHeight="1">
      <c r="A428" s="50"/>
      <c r="B428" s="50"/>
      <c r="C428" s="50"/>
      <c r="D428" s="53"/>
      <c r="E428" s="54"/>
      <c r="F428" s="54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6.5" customHeight="1">
      <c r="A429" s="50"/>
      <c r="B429" s="50"/>
      <c r="C429" s="50"/>
      <c r="D429" s="53"/>
      <c r="E429" s="54"/>
      <c r="F429" s="54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6.5" customHeight="1">
      <c r="A430" s="50"/>
      <c r="B430" s="50"/>
      <c r="C430" s="50"/>
      <c r="D430" s="53"/>
      <c r="E430" s="54"/>
      <c r="F430" s="54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6.5" customHeight="1">
      <c r="A431" s="50"/>
      <c r="B431" s="50"/>
      <c r="C431" s="50"/>
      <c r="D431" s="53"/>
      <c r="E431" s="54"/>
      <c r="F431" s="54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6.5" customHeight="1">
      <c r="A432" s="50"/>
      <c r="B432" s="50"/>
      <c r="C432" s="50"/>
      <c r="D432" s="53"/>
      <c r="E432" s="54"/>
      <c r="F432" s="54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6.5" customHeight="1">
      <c r="A433" s="50"/>
      <c r="B433" s="50"/>
      <c r="C433" s="50"/>
      <c r="D433" s="53"/>
      <c r="E433" s="54"/>
      <c r="F433" s="54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6.5" customHeight="1">
      <c r="A434" s="50"/>
      <c r="B434" s="50"/>
      <c r="C434" s="50"/>
      <c r="D434" s="53"/>
      <c r="E434" s="54"/>
      <c r="F434" s="54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6.5" customHeight="1">
      <c r="A435" s="50"/>
      <c r="B435" s="50"/>
      <c r="C435" s="50"/>
      <c r="D435" s="53"/>
      <c r="E435" s="54"/>
      <c r="F435" s="54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6.5" customHeight="1">
      <c r="A436" s="50"/>
      <c r="B436" s="50"/>
      <c r="C436" s="50"/>
      <c r="D436" s="53"/>
      <c r="E436" s="54"/>
      <c r="F436" s="54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6.5" customHeight="1">
      <c r="A437" s="50"/>
      <c r="B437" s="50"/>
      <c r="C437" s="50"/>
      <c r="D437" s="53"/>
      <c r="E437" s="54"/>
      <c r="F437" s="54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6.5" customHeight="1">
      <c r="A438" s="50"/>
      <c r="B438" s="50"/>
      <c r="C438" s="50"/>
      <c r="D438" s="53"/>
      <c r="E438" s="54"/>
      <c r="F438" s="54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6.5" customHeight="1">
      <c r="A439" s="50"/>
      <c r="B439" s="50"/>
      <c r="C439" s="50"/>
      <c r="D439" s="53"/>
      <c r="E439" s="54"/>
      <c r="F439" s="54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6.5" customHeight="1">
      <c r="A440" s="50"/>
      <c r="B440" s="50"/>
      <c r="C440" s="50"/>
      <c r="D440" s="53"/>
      <c r="E440" s="54"/>
      <c r="F440" s="54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6.5" customHeight="1">
      <c r="A441" s="50"/>
      <c r="B441" s="50"/>
      <c r="C441" s="50"/>
      <c r="D441" s="53"/>
      <c r="E441" s="54"/>
      <c r="F441" s="54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6.5" customHeight="1">
      <c r="A442" s="50"/>
      <c r="B442" s="50"/>
      <c r="C442" s="50"/>
      <c r="D442" s="53"/>
      <c r="E442" s="54"/>
      <c r="F442" s="54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6.5" customHeight="1">
      <c r="A443" s="50"/>
      <c r="B443" s="50"/>
      <c r="C443" s="50"/>
      <c r="D443" s="53"/>
      <c r="E443" s="54"/>
      <c r="F443" s="54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6.5" customHeight="1">
      <c r="A444" s="50"/>
      <c r="B444" s="50"/>
      <c r="C444" s="50"/>
      <c r="D444" s="53"/>
      <c r="E444" s="54"/>
      <c r="F444" s="54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6.5" customHeight="1">
      <c r="A445" s="50"/>
      <c r="B445" s="50"/>
      <c r="C445" s="50"/>
      <c r="D445" s="53"/>
      <c r="E445" s="54"/>
      <c r="F445" s="54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6.5" customHeight="1">
      <c r="A446" s="50"/>
      <c r="B446" s="50"/>
      <c r="C446" s="50"/>
      <c r="D446" s="53"/>
      <c r="E446" s="54"/>
      <c r="F446" s="54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6.5" customHeight="1">
      <c r="A447" s="50"/>
      <c r="B447" s="50"/>
      <c r="C447" s="50"/>
      <c r="D447" s="53"/>
      <c r="E447" s="54"/>
      <c r="F447" s="54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6.5" customHeight="1">
      <c r="A448" s="50"/>
      <c r="B448" s="50"/>
      <c r="C448" s="50"/>
      <c r="D448" s="53"/>
      <c r="E448" s="54"/>
      <c r="F448" s="54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6.5" customHeight="1">
      <c r="A449" s="50"/>
      <c r="B449" s="50"/>
      <c r="C449" s="50"/>
      <c r="D449" s="53"/>
      <c r="E449" s="54"/>
      <c r="F449" s="54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6.5" customHeight="1">
      <c r="A450" s="50"/>
      <c r="B450" s="50"/>
      <c r="C450" s="50"/>
      <c r="D450" s="53"/>
      <c r="E450" s="54"/>
      <c r="F450" s="54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6.5" customHeight="1">
      <c r="A451" s="50"/>
      <c r="B451" s="50"/>
      <c r="C451" s="50"/>
      <c r="D451" s="53"/>
      <c r="E451" s="54"/>
      <c r="F451" s="54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6.5" customHeight="1">
      <c r="A452" s="50"/>
      <c r="B452" s="50"/>
      <c r="C452" s="50"/>
      <c r="D452" s="53"/>
      <c r="E452" s="54"/>
      <c r="F452" s="54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6.5" customHeight="1">
      <c r="A453" s="50"/>
      <c r="B453" s="50"/>
      <c r="C453" s="50"/>
      <c r="D453" s="53"/>
      <c r="E453" s="54"/>
      <c r="F453" s="54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6.5" customHeight="1">
      <c r="A454" s="50"/>
      <c r="B454" s="50"/>
      <c r="C454" s="50"/>
      <c r="D454" s="53"/>
      <c r="E454" s="54"/>
      <c r="F454" s="54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6.5" customHeight="1">
      <c r="A455" s="50"/>
      <c r="B455" s="50"/>
      <c r="C455" s="50"/>
      <c r="D455" s="53"/>
      <c r="E455" s="54"/>
      <c r="F455" s="54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6.5" customHeight="1">
      <c r="A456" s="50"/>
      <c r="B456" s="50"/>
      <c r="C456" s="50"/>
      <c r="D456" s="53"/>
      <c r="E456" s="54"/>
      <c r="F456" s="54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6.5" customHeight="1">
      <c r="A457" s="50"/>
      <c r="B457" s="50"/>
      <c r="C457" s="50"/>
      <c r="D457" s="53"/>
      <c r="E457" s="54"/>
      <c r="F457" s="54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6.5" customHeight="1">
      <c r="A458" s="50"/>
      <c r="B458" s="50"/>
      <c r="C458" s="50"/>
      <c r="D458" s="53"/>
      <c r="E458" s="54"/>
      <c r="F458" s="54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6.5" customHeight="1">
      <c r="A459" s="50"/>
      <c r="B459" s="50"/>
      <c r="C459" s="50"/>
      <c r="D459" s="53"/>
      <c r="E459" s="54"/>
      <c r="F459" s="54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6.5" customHeight="1">
      <c r="A460" s="50"/>
      <c r="B460" s="50"/>
      <c r="C460" s="50"/>
      <c r="D460" s="53"/>
      <c r="E460" s="54"/>
      <c r="F460" s="54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6.5" customHeight="1">
      <c r="A461" s="50"/>
      <c r="B461" s="50"/>
      <c r="C461" s="50"/>
      <c r="D461" s="53"/>
      <c r="E461" s="54"/>
      <c r="F461" s="54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6.5" customHeight="1">
      <c r="A462" s="50"/>
      <c r="B462" s="50"/>
      <c r="C462" s="50"/>
      <c r="D462" s="53"/>
      <c r="E462" s="54"/>
      <c r="F462" s="54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6.5" customHeight="1">
      <c r="A463" s="50"/>
      <c r="B463" s="50"/>
      <c r="C463" s="50"/>
      <c r="D463" s="53"/>
      <c r="E463" s="54"/>
      <c r="F463" s="54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6.5" customHeight="1">
      <c r="A464" s="50"/>
      <c r="B464" s="50"/>
      <c r="C464" s="50"/>
      <c r="D464" s="53"/>
      <c r="E464" s="54"/>
      <c r="F464" s="54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6.5" customHeight="1">
      <c r="A465" s="50"/>
      <c r="B465" s="50"/>
      <c r="C465" s="50"/>
      <c r="D465" s="53"/>
      <c r="E465" s="54"/>
      <c r="F465" s="54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6.5" customHeight="1">
      <c r="A466" s="50"/>
      <c r="B466" s="50"/>
      <c r="C466" s="50"/>
      <c r="D466" s="53"/>
      <c r="E466" s="54"/>
      <c r="F466" s="54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6.5" customHeight="1">
      <c r="A467" s="50"/>
      <c r="B467" s="50"/>
      <c r="C467" s="50"/>
      <c r="D467" s="53"/>
      <c r="E467" s="54"/>
      <c r="F467" s="54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6.5" customHeight="1">
      <c r="A468" s="50"/>
      <c r="B468" s="50"/>
      <c r="C468" s="50"/>
      <c r="D468" s="53"/>
      <c r="E468" s="54"/>
      <c r="F468" s="54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6.5" customHeight="1">
      <c r="A469" s="50"/>
      <c r="B469" s="50"/>
      <c r="C469" s="50"/>
      <c r="D469" s="53"/>
      <c r="E469" s="54"/>
      <c r="F469" s="54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6.5" customHeight="1">
      <c r="A470" s="50"/>
      <c r="B470" s="50"/>
      <c r="C470" s="50"/>
      <c r="D470" s="53"/>
      <c r="E470" s="54"/>
      <c r="F470" s="54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6.5" customHeight="1">
      <c r="A471" s="50"/>
      <c r="B471" s="50"/>
      <c r="C471" s="50"/>
      <c r="D471" s="53"/>
      <c r="E471" s="54"/>
      <c r="F471" s="54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6.5" customHeight="1">
      <c r="A472" s="50"/>
      <c r="B472" s="50"/>
      <c r="C472" s="50"/>
      <c r="D472" s="53"/>
      <c r="E472" s="54"/>
      <c r="F472" s="54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6.5" customHeight="1">
      <c r="A473" s="50"/>
      <c r="B473" s="50"/>
      <c r="C473" s="50"/>
      <c r="D473" s="53"/>
      <c r="E473" s="54"/>
      <c r="F473" s="54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6.5" customHeight="1">
      <c r="A474" s="50"/>
      <c r="B474" s="50"/>
      <c r="C474" s="50"/>
      <c r="D474" s="53"/>
      <c r="E474" s="54"/>
      <c r="F474" s="54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6.5" customHeight="1">
      <c r="A475" s="50"/>
      <c r="B475" s="50"/>
      <c r="C475" s="50"/>
      <c r="D475" s="53"/>
      <c r="E475" s="54"/>
      <c r="F475" s="54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6.5" customHeight="1">
      <c r="A476" s="50"/>
      <c r="B476" s="50"/>
      <c r="C476" s="50"/>
      <c r="D476" s="53"/>
      <c r="E476" s="54"/>
      <c r="F476" s="54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6.5" customHeight="1">
      <c r="A477" s="50"/>
      <c r="B477" s="50"/>
      <c r="C477" s="50"/>
      <c r="D477" s="53"/>
      <c r="E477" s="54"/>
      <c r="F477" s="54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6.5" customHeight="1">
      <c r="A478" s="50"/>
      <c r="B478" s="50"/>
      <c r="C478" s="50"/>
      <c r="D478" s="53"/>
      <c r="E478" s="54"/>
      <c r="F478" s="54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6.5" customHeight="1">
      <c r="A479" s="50"/>
      <c r="B479" s="50"/>
      <c r="C479" s="50"/>
      <c r="D479" s="53"/>
      <c r="E479" s="54"/>
      <c r="F479" s="54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6.5" customHeight="1">
      <c r="A480" s="50"/>
      <c r="B480" s="50"/>
      <c r="C480" s="50"/>
      <c r="D480" s="53"/>
      <c r="E480" s="54"/>
      <c r="F480" s="54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6.5" customHeight="1">
      <c r="A481" s="50"/>
      <c r="B481" s="50"/>
      <c r="C481" s="50"/>
      <c r="D481" s="53"/>
      <c r="E481" s="54"/>
      <c r="F481" s="54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6.5" customHeight="1">
      <c r="A482" s="50"/>
      <c r="B482" s="50"/>
      <c r="C482" s="50"/>
      <c r="D482" s="53"/>
      <c r="E482" s="54"/>
      <c r="F482" s="54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6.5" customHeight="1">
      <c r="A483" s="50"/>
      <c r="B483" s="50"/>
      <c r="C483" s="50"/>
      <c r="D483" s="53"/>
      <c r="E483" s="54"/>
      <c r="F483" s="54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6.5" customHeight="1">
      <c r="A484" s="50"/>
      <c r="B484" s="50"/>
      <c r="C484" s="50"/>
      <c r="D484" s="53"/>
      <c r="E484" s="54"/>
      <c r="F484" s="54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6.5" customHeight="1">
      <c r="A485" s="50"/>
      <c r="B485" s="50"/>
      <c r="C485" s="50"/>
      <c r="D485" s="53"/>
      <c r="E485" s="54"/>
      <c r="F485" s="54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6.5" customHeight="1">
      <c r="A486" s="50"/>
      <c r="B486" s="50"/>
      <c r="C486" s="50"/>
      <c r="D486" s="53"/>
      <c r="E486" s="54"/>
      <c r="F486" s="54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6.5" customHeight="1">
      <c r="A487" s="50"/>
      <c r="B487" s="50"/>
      <c r="C487" s="50"/>
      <c r="D487" s="53"/>
      <c r="E487" s="54"/>
      <c r="F487" s="54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6.5" customHeight="1">
      <c r="A488" s="50"/>
      <c r="B488" s="50"/>
      <c r="C488" s="50"/>
      <c r="D488" s="53"/>
      <c r="E488" s="54"/>
      <c r="F488" s="54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6.5" customHeight="1">
      <c r="A489" s="50"/>
      <c r="B489" s="50"/>
      <c r="C489" s="50"/>
      <c r="D489" s="53"/>
      <c r="E489" s="54"/>
      <c r="F489" s="54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6.5" customHeight="1">
      <c r="A490" s="50"/>
      <c r="B490" s="50"/>
      <c r="C490" s="50"/>
      <c r="D490" s="53"/>
      <c r="E490" s="54"/>
      <c r="F490" s="54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6.5" customHeight="1">
      <c r="A491" s="50"/>
      <c r="B491" s="50"/>
      <c r="C491" s="50"/>
      <c r="D491" s="53"/>
      <c r="E491" s="54"/>
      <c r="F491" s="54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6.5" customHeight="1">
      <c r="A492" s="50"/>
      <c r="B492" s="50"/>
      <c r="C492" s="50"/>
      <c r="D492" s="53"/>
      <c r="E492" s="54"/>
      <c r="F492" s="54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6.5" customHeight="1">
      <c r="A493" s="50"/>
      <c r="B493" s="50"/>
      <c r="C493" s="50"/>
      <c r="D493" s="53"/>
      <c r="E493" s="54"/>
      <c r="F493" s="54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6.5" customHeight="1">
      <c r="A494" s="50"/>
      <c r="B494" s="50"/>
      <c r="C494" s="50"/>
      <c r="D494" s="53"/>
      <c r="E494" s="54"/>
      <c r="F494" s="54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6.5" customHeight="1">
      <c r="A495" s="50"/>
      <c r="B495" s="50"/>
      <c r="C495" s="50"/>
      <c r="D495" s="53"/>
      <c r="E495" s="54"/>
      <c r="F495" s="54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6.5" customHeight="1">
      <c r="A496" s="50"/>
      <c r="B496" s="50"/>
      <c r="C496" s="50"/>
      <c r="D496" s="53"/>
      <c r="E496" s="54"/>
      <c r="F496" s="54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6.5" customHeight="1">
      <c r="A497" s="50"/>
      <c r="B497" s="50"/>
      <c r="C497" s="50"/>
      <c r="D497" s="53"/>
      <c r="E497" s="54"/>
      <c r="F497" s="54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6.5" customHeight="1">
      <c r="A498" s="50"/>
      <c r="B498" s="50"/>
      <c r="C498" s="50"/>
      <c r="D498" s="53"/>
      <c r="E498" s="54"/>
      <c r="F498" s="54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6.5" customHeight="1">
      <c r="A499" s="50"/>
      <c r="B499" s="50"/>
      <c r="C499" s="50"/>
      <c r="D499" s="53"/>
      <c r="E499" s="54"/>
      <c r="F499" s="54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6.5" customHeight="1">
      <c r="A500" s="50"/>
      <c r="B500" s="50"/>
      <c r="C500" s="50"/>
      <c r="D500" s="53"/>
      <c r="E500" s="54"/>
      <c r="F500" s="54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6.5" customHeight="1">
      <c r="A501" s="50"/>
      <c r="B501" s="50"/>
      <c r="C501" s="50"/>
      <c r="D501" s="53"/>
      <c r="E501" s="54"/>
      <c r="F501" s="54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6.5" customHeight="1">
      <c r="A502" s="50"/>
      <c r="B502" s="50"/>
      <c r="C502" s="50"/>
      <c r="D502" s="53"/>
      <c r="E502" s="54"/>
      <c r="F502" s="54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6.5" customHeight="1">
      <c r="A503" s="50"/>
      <c r="B503" s="50"/>
      <c r="C503" s="50"/>
      <c r="D503" s="53"/>
      <c r="E503" s="54"/>
      <c r="F503" s="54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6.5" customHeight="1">
      <c r="A504" s="50"/>
      <c r="B504" s="50"/>
      <c r="C504" s="50"/>
      <c r="D504" s="53"/>
      <c r="E504" s="54"/>
      <c r="F504" s="54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6.5" customHeight="1">
      <c r="A505" s="50"/>
      <c r="B505" s="50"/>
      <c r="C505" s="50"/>
      <c r="D505" s="53"/>
      <c r="E505" s="54"/>
      <c r="F505" s="54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6.5" customHeight="1">
      <c r="A506" s="50"/>
      <c r="B506" s="50"/>
      <c r="C506" s="50"/>
      <c r="D506" s="53"/>
      <c r="E506" s="54"/>
      <c r="F506" s="54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6.5" customHeight="1">
      <c r="A507" s="50"/>
      <c r="B507" s="50"/>
      <c r="C507" s="50"/>
      <c r="D507" s="53"/>
      <c r="E507" s="54"/>
      <c r="F507" s="54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6.5" customHeight="1">
      <c r="A508" s="50"/>
      <c r="B508" s="50"/>
      <c r="C508" s="50"/>
      <c r="D508" s="53"/>
      <c r="E508" s="54"/>
      <c r="F508" s="54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6.5" customHeight="1">
      <c r="A509" s="50"/>
      <c r="B509" s="50"/>
      <c r="C509" s="50"/>
      <c r="D509" s="53"/>
      <c r="E509" s="54"/>
      <c r="F509" s="54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6.5" customHeight="1">
      <c r="A510" s="50"/>
      <c r="B510" s="50"/>
      <c r="C510" s="50"/>
      <c r="D510" s="53"/>
      <c r="E510" s="54"/>
      <c r="F510" s="54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6.5" customHeight="1">
      <c r="A511" s="50"/>
      <c r="B511" s="50"/>
      <c r="C511" s="50"/>
      <c r="D511" s="53"/>
      <c r="E511" s="54"/>
      <c r="F511" s="54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6.5" customHeight="1">
      <c r="A512" s="50"/>
      <c r="B512" s="50"/>
      <c r="C512" s="50"/>
      <c r="D512" s="53"/>
      <c r="E512" s="54"/>
      <c r="F512" s="54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6.5" customHeight="1">
      <c r="A513" s="50"/>
      <c r="B513" s="50"/>
      <c r="C513" s="50"/>
      <c r="D513" s="53"/>
      <c r="E513" s="54"/>
      <c r="F513" s="54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6.5" customHeight="1">
      <c r="A514" s="50"/>
      <c r="B514" s="50"/>
      <c r="C514" s="50"/>
      <c r="D514" s="53"/>
      <c r="E514" s="54"/>
      <c r="F514" s="54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6.5" customHeight="1">
      <c r="A515" s="50"/>
      <c r="B515" s="50"/>
      <c r="C515" s="50"/>
      <c r="D515" s="53"/>
      <c r="E515" s="54"/>
      <c r="F515" s="54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6.5" customHeight="1">
      <c r="A516" s="50"/>
      <c r="B516" s="50"/>
      <c r="C516" s="50"/>
      <c r="D516" s="53"/>
      <c r="E516" s="54"/>
      <c r="F516" s="54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6.5" customHeight="1">
      <c r="A517" s="50"/>
      <c r="B517" s="50"/>
      <c r="C517" s="50"/>
      <c r="D517" s="53"/>
      <c r="E517" s="54"/>
      <c r="F517" s="54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6.5" customHeight="1">
      <c r="A518" s="50"/>
      <c r="B518" s="50"/>
      <c r="C518" s="50"/>
      <c r="D518" s="53"/>
      <c r="E518" s="54"/>
      <c r="F518" s="54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6.5" customHeight="1">
      <c r="A519" s="50"/>
      <c r="B519" s="50"/>
      <c r="C519" s="50"/>
      <c r="D519" s="53"/>
      <c r="E519" s="54"/>
      <c r="F519" s="54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6.5" customHeight="1">
      <c r="A520" s="50"/>
      <c r="B520" s="50"/>
      <c r="C520" s="50"/>
      <c r="D520" s="53"/>
      <c r="E520" s="54"/>
      <c r="F520" s="54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6.5" customHeight="1">
      <c r="A521" s="50"/>
      <c r="B521" s="50"/>
      <c r="C521" s="50"/>
      <c r="D521" s="53"/>
      <c r="E521" s="54"/>
      <c r="F521" s="54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6.5" customHeight="1">
      <c r="A522" s="50"/>
      <c r="B522" s="50"/>
      <c r="C522" s="50"/>
      <c r="D522" s="53"/>
      <c r="E522" s="54"/>
      <c r="F522" s="54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6.5" customHeight="1">
      <c r="A523" s="50"/>
      <c r="B523" s="50"/>
      <c r="C523" s="50"/>
      <c r="D523" s="53"/>
      <c r="E523" s="54"/>
      <c r="F523" s="54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6.5" customHeight="1">
      <c r="A524" s="50"/>
      <c r="B524" s="50"/>
      <c r="C524" s="50"/>
      <c r="D524" s="53"/>
      <c r="E524" s="54"/>
      <c r="F524" s="54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6.5" customHeight="1">
      <c r="A525" s="50"/>
      <c r="B525" s="50"/>
      <c r="C525" s="50"/>
      <c r="D525" s="53"/>
      <c r="E525" s="54"/>
      <c r="F525" s="54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6.5" customHeight="1">
      <c r="A526" s="50"/>
      <c r="B526" s="50"/>
      <c r="C526" s="50"/>
      <c r="D526" s="53"/>
      <c r="E526" s="54"/>
      <c r="F526" s="54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6.5" customHeight="1">
      <c r="A527" s="50"/>
      <c r="B527" s="50"/>
      <c r="C527" s="50"/>
      <c r="D527" s="53"/>
      <c r="E527" s="54"/>
      <c r="F527" s="54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6.5" customHeight="1">
      <c r="A528" s="50"/>
      <c r="B528" s="50"/>
      <c r="C528" s="50"/>
      <c r="D528" s="53"/>
      <c r="E528" s="54"/>
      <c r="F528" s="54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6.5" customHeight="1">
      <c r="A529" s="50"/>
      <c r="B529" s="50"/>
      <c r="C529" s="50"/>
      <c r="D529" s="53"/>
      <c r="E529" s="54"/>
      <c r="F529" s="54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6.5" customHeight="1">
      <c r="A530" s="50"/>
      <c r="B530" s="50"/>
      <c r="C530" s="50"/>
      <c r="D530" s="53"/>
      <c r="E530" s="54"/>
      <c r="F530" s="54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6.5" customHeight="1">
      <c r="A531" s="50"/>
      <c r="B531" s="50"/>
      <c r="C531" s="50"/>
      <c r="D531" s="53"/>
      <c r="E531" s="54"/>
      <c r="F531" s="54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6.5" customHeight="1">
      <c r="A532" s="50"/>
      <c r="B532" s="50"/>
      <c r="C532" s="50"/>
      <c r="D532" s="53"/>
      <c r="E532" s="54"/>
      <c r="F532" s="54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6.5" customHeight="1">
      <c r="A533" s="50"/>
      <c r="B533" s="50"/>
      <c r="C533" s="50"/>
      <c r="D533" s="53"/>
      <c r="E533" s="54"/>
      <c r="F533" s="54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6.5" customHeight="1">
      <c r="A534" s="50"/>
      <c r="B534" s="50"/>
      <c r="C534" s="50"/>
      <c r="D534" s="53"/>
      <c r="E534" s="54"/>
      <c r="F534" s="54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6.5" customHeight="1">
      <c r="A535" s="50"/>
      <c r="B535" s="50"/>
      <c r="C535" s="50"/>
      <c r="D535" s="53"/>
      <c r="E535" s="54"/>
      <c r="F535" s="54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6.5" customHeight="1">
      <c r="A536" s="50"/>
      <c r="B536" s="50"/>
      <c r="C536" s="50"/>
      <c r="D536" s="53"/>
      <c r="E536" s="54"/>
      <c r="F536" s="54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6.5" customHeight="1">
      <c r="A537" s="50"/>
      <c r="B537" s="50"/>
      <c r="C537" s="50"/>
      <c r="D537" s="53"/>
      <c r="E537" s="54"/>
      <c r="F537" s="54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6.5" customHeight="1">
      <c r="A538" s="50"/>
      <c r="B538" s="50"/>
      <c r="C538" s="50"/>
      <c r="D538" s="53"/>
      <c r="E538" s="54"/>
      <c r="F538" s="54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6.5" customHeight="1">
      <c r="A539" s="50"/>
      <c r="B539" s="50"/>
      <c r="C539" s="50"/>
      <c r="D539" s="53"/>
      <c r="E539" s="54"/>
      <c r="F539" s="54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6.5" customHeight="1">
      <c r="A540" s="50"/>
      <c r="B540" s="50"/>
      <c r="C540" s="50"/>
      <c r="D540" s="53"/>
      <c r="E540" s="54"/>
      <c r="F540" s="54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6.5" customHeight="1">
      <c r="A541" s="50"/>
      <c r="B541" s="50"/>
      <c r="C541" s="50"/>
      <c r="D541" s="53"/>
      <c r="E541" s="54"/>
      <c r="F541" s="54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6.5" customHeight="1">
      <c r="A542" s="50"/>
      <c r="B542" s="50"/>
      <c r="C542" s="50"/>
      <c r="D542" s="53"/>
      <c r="E542" s="54"/>
      <c r="F542" s="54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6.5" customHeight="1">
      <c r="A543" s="50"/>
      <c r="B543" s="50"/>
      <c r="C543" s="50"/>
      <c r="D543" s="53"/>
      <c r="E543" s="54"/>
      <c r="F543" s="54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6.5" customHeight="1">
      <c r="A544" s="50"/>
      <c r="B544" s="50"/>
      <c r="C544" s="50"/>
      <c r="D544" s="53"/>
      <c r="E544" s="54"/>
      <c r="F544" s="54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6.5" customHeight="1">
      <c r="A545" s="50"/>
      <c r="B545" s="50"/>
      <c r="C545" s="50"/>
      <c r="D545" s="53"/>
      <c r="E545" s="54"/>
      <c r="F545" s="54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6.5" customHeight="1">
      <c r="A546" s="50"/>
      <c r="B546" s="50"/>
      <c r="C546" s="50"/>
      <c r="D546" s="53"/>
      <c r="E546" s="54"/>
      <c r="F546" s="54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6.5" customHeight="1">
      <c r="A547" s="50"/>
      <c r="B547" s="50"/>
      <c r="C547" s="50"/>
      <c r="D547" s="53"/>
      <c r="E547" s="54"/>
      <c r="F547" s="54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6.5" customHeight="1">
      <c r="A548" s="50"/>
      <c r="B548" s="50"/>
      <c r="C548" s="50"/>
      <c r="D548" s="53"/>
      <c r="E548" s="54"/>
      <c r="F548" s="54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6.5" customHeight="1">
      <c r="A549" s="50"/>
      <c r="B549" s="50"/>
      <c r="C549" s="50"/>
      <c r="D549" s="53"/>
      <c r="E549" s="54"/>
      <c r="F549" s="54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6.5" customHeight="1">
      <c r="A550" s="50"/>
      <c r="B550" s="50"/>
      <c r="C550" s="50"/>
      <c r="D550" s="53"/>
      <c r="E550" s="54"/>
      <c r="F550" s="54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6.5" customHeight="1">
      <c r="A551" s="50"/>
      <c r="B551" s="50"/>
      <c r="C551" s="50"/>
      <c r="D551" s="53"/>
      <c r="E551" s="54"/>
      <c r="F551" s="54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6.5" customHeight="1">
      <c r="A552" s="50"/>
      <c r="B552" s="50"/>
      <c r="C552" s="50"/>
      <c r="D552" s="53"/>
      <c r="E552" s="54"/>
      <c r="F552" s="54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6.5" customHeight="1">
      <c r="A553" s="50"/>
      <c r="B553" s="50"/>
      <c r="C553" s="50"/>
      <c r="D553" s="53"/>
      <c r="E553" s="54"/>
      <c r="F553" s="54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6.5" customHeight="1">
      <c r="A554" s="50"/>
      <c r="B554" s="50"/>
      <c r="C554" s="50"/>
      <c r="D554" s="53"/>
      <c r="E554" s="54"/>
      <c r="F554" s="54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6.5" customHeight="1">
      <c r="A555" s="50"/>
      <c r="B555" s="50"/>
      <c r="C555" s="50"/>
      <c r="D555" s="53"/>
      <c r="E555" s="54"/>
      <c r="F555" s="54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6.5" customHeight="1">
      <c r="A556" s="50"/>
      <c r="B556" s="50"/>
      <c r="C556" s="50"/>
      <c r="D556" s="53"/>
      <c r="E556" s="54"/>
      <c r="F556" s="54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6.5" customHeight="1">
      <c r="A557" s="50"/>
      <c r="B557" s="50"/>
      <c r="C557" s="50"/>
      <c r="D557" s="53"/>
      <c r="E557" s="54"/>
      <c r="F557" s="54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6.5" customHeight="1">
      <c r="A558" s="50"/>
      <c r="B558" s="50"/>
      <c r="C558" s="50"/>
      <c r="D558" s="53"/>
      <c r="E558" s="54"/>
      <c r="F558" s="54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6.5" customHeight="1">
      <c r="A559" s="50"/>
      <c r="B559" s="50"/>
      <c r="C559" s="50"/>
      <c r="D559" s="53"/>
      <c r="E559" s="54"/>
      <c r="F559" s="54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6.5" customHeight="1">
      <c r="A560" s="50"/>
      <c r="B560" s="50"/>
      <c r="C560" s="50"/>
      <c r="D560" s="53"/>
      <c r="E560" s="54"/>
      <c r="F560" s="54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6.5" customHeight="1">
      <c r="A561" s="50"/>
      <c r="B561" s="50"/>
      <c r="C561" s="50"/>
      <c r="D561" s="53"/>
      <c r="E561" s="54"/>
      <c r="F561" s="54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6.5" customHeight="1">
      <c r="A562" s="50"/>
      <c r="B562" s="50"/>
      <c r="C562" s="50"/>
      <c r="D562" s="53"/>
      <c r="E562" s="54"/>
      <c r="F562" s="54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6.5" customHeight="1">
      <c r="A563" s="50"/>
      <c r="B563" s="50"/>
      <c r="C563" s="50"/>
      <c r="D563" s="53"/>
      <c r="E563" s="54"/>
      <c r="F563" s="54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6.5" customHeight="1">
      <c r="A564" s="50"/>
      <c r="B564" s="50"/>
      <c r="C564" s="50"/>
      <c r="D564" s="53"/>
      <c r="E564" s="54"/>
      <c r="F564" s="54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6.5" customHeight="1">
      <c r="A565" s="50"/>
      <c r="B565" s="50"/>
      <c r="C565" s="50"/>
      <c r="D565" s="53"/>
      <c r="E565" s="54"/>
      <c r="F565" s="54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6.5" customHeight="1">
      <c r="A566" s="50"/>
      <c r="B566" s="50"/>
      <c r="C566" s="50"/>
      <c r="D566" s="53"/>
      <c r="E566" s="54"/>
      <c r="F566" s="54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6.5" customHeight="1">
      <c r="A567" s="50"/>
      <c r="B567" s="50"/>
      <c r="C567" s="50"/>
      <c r="D567" s="53"/>
      <c r="E567" s="54"/>
      <c r="F567" s="54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6.5" customHeight="1">
      <c r="A568" s="50"/>
      <c r="B568" s="50"/>
      <c r="C568" s="50"/>
      <c r="D568" s="53"/>
      <c r="E568" s="54"/>
      <c r="F568" s="54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6.5" customHeight="1">
      <c r="A569" s="50"/>
      <c r="B569" s="50"/>
      <c r="C569" s="50"/>
      <c r="D569" s="53"/>
      <c r="E569" s="54"/>
      <c r="F569" s="54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6.5" customHeight="1">
      <c r="A570" s="50"/>
      <c r="B570" s="50"/>
      <c r="C570" s="50"/>
      <c r="D570" s="53"/>
      <c r="E570" s="54"/>
      <c r="F570" s="54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6.5" customHeight="1">
      <c r="A571" s="50"/>
      <c r="B571" s="50"/>
      <c r="C571" s="50"/>
      <c r="D571" s="53"/>
      <c r="E571" s="54"/>
      <c r="F571" s="54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6.5" customHeight="1">
      <c r="A572" s="50"/>
      <c r="B572" s="50"/>
      <c r="C572" s="50"/>
      <c r="D572" s="53"/>
      <c r="E572" s="54"/>
      <c r="F572" s="54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6.5" customHeight="1">
      <c r="A573" s="50"/>
      <c r="B573" s="50"/>
      <c r="C573" s="50"/>
      <c r="D573" s="53"/>
      <c r="E573" s="54"/>
      <c r="F573" s="54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6.5" customHeight="1">
      <c r="A574" s="50"/>
      <c r="B574" s="50"/>
      <c r="C574" s="50"/>
      <c r="D574" s="53"/>
      <c r="E574" s="54"/>
      <c r="F574" s="54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6.5" customHeight="1">
      <c r="A575" s="50"/>
      <c r="B575" s="50"/>
      <c r="C575" s="50"/>
      <c r="D575" s="53"/>
      <c r="E575" s="54"/>
      <c r="F575" s="54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6.5" customHeight="1">
      <c r="A576" s="50"/>
      <c r="B576" s="50"/>
      <c r="C576" s="50"/>
      <c r="D576" s="53"/>
      <c r="E576" s="54"/>
      <c r="F576" s="54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6.5" customHeight="1">
      <c r="A577" s="50"/>
      <c r="B577" s="50"/>
      <c r="C577" s="50"/>
      <c r="D577" s="53"/>
      <c r="E577" s="54"/>
      <c r="F577" s="54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6.5" customHeight="1">
      <c r="A578" s="50"/>
      <c r="B578" s="50"/>
      <c r="C578" s="50"/>
      <c r="D578" s="53"/>
      <c r="E578" s="54"/>
      <c r="F578" s="54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6.5" customHeight="1">
      <c r="A579" s="50"/>
      <c r="B579" s="50"/>
      <c r="C579" s="50"/>
      <c r="D579" s="53"/>
      <c r="E579" s="54"/>
      <c r="F579" s="54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6.5" customHeight="1">
      <c r="A580" s="50"/>
      <c r="B580" s="50"/>
      <c r="C580" s="50"/>
      <c r="D580" s="53"/>
      <c r="E580" s="54"/>
      <c r="F580" s="54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6.5" customHeight="1">
      <c r="A581" s="50"/>
      <c r="B581" s="50"/>
      <c r="C581" s="50"/>
      <c r="D581" s="53"/>
      <c r="E581" s="54"/>
      <c r="F581" s="54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6.5" customHeight="1">
      <c r="A582" s="50"/>
      <c r="B582" s="50"/>
      <c r="C582" s="50"/>
      <c r="D582" s="53"/>
      <c r="E582" s="54"/>
      <c r="F582" s="54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6.5" customHeight="1">
      <c r="A583" s="50"/>
      <c r="B583" s="50"/>
      <c r="C583" s="50"/>
      <c r="D583" s="53"/>
      <c r="E583" s="54"/>
      <c r="F583" s="54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6.5" customHeight="1">
      <c r="A584" s="50"/>
      <c r="B584" s="50"/>
      <c r="C584" s="50"/>
      <c r="D584" s="53"/>
      <c r="E584" s="54"/>
      <c r="F584" s="54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6.5" customHeight="1">
      <c r="A585" s="50"/>
      <c r="B585" s="50"/>
      <c r="C585" s="50"/>
      <c r="D585" s="53"/>
      <c r="E585" s="54"/>
      <c r="F585" s="54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6.5" customHeight="1">
      <c r="A586" s="50"/>
      <c r="B586" s="50"/>
      <c r="C586" s="50"/>
      <c r="D586" s="53"/>
      <c r="E586" s="54"/>
      <c r="F586" s="54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6.5" customHeight="1">
      <c r="A587" s="50"/>
      <c r="B587" s="50"/>
      <c r="C587" s="50"/>
      <c r="D587" s="53"/>
      <c r="E587" s="54"/>
      <c r="F587" s="54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6.5" customHeight="1">
      <c r="A588" s="50"/>
      <c r="B588" s="50"/>
      <c r="C588" s="50"/>
      <c r="D588" s="53"/>
      <c r="E588" s="54"/>
      <c r="F588" s="54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6.5" customHeight="1">
      <c r="A589" s="50"/>
      <c r="B589" s="50"/>
      <c r="C589" s="50"/>
      <c r="D589" s="53"/>
      <c r="E589" s="54"/>
      <c r="F589" s="54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6.5" customHeight="1">
      <c r="A590" s="50"/>
      <c r="B590" s="50"/>
      <c r="C590" s="50"/>
      <c r="D590" s="53"/>
      <c r="E590" s="54"/>
      <c r="F590" s="54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6.5" customHeight="1">
      <c r="A591" s="50"/>
      <c r="B591" s="50"/>
      <c r="C591" s="50"/>
      <c r="D591" s="53"/>
      <c r="E591" s="54"/>
      <c r="F591" s="54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6.5" customHeight="1">
      <c r="A592" s="50"/>
      <c r="B592" s="50"/>
      <c r="C592" s="50"/>
      <c r="D592" s="53"/>
      <c r="E592" s="54"/>
      <c r="F592" s="54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6.5" customHeight="1">
      <c r="A593" s="50"/>
      <c r="B593" s="50"/>
      <c r="C593" s="50"/>
      <c r="D593" s="53"/>
      <c r="E593" s="54"/>
      <c r="F593" s="54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6.5" customHeight="1">
      <c r="A594" s="50"/>
      <c r="B594" s="50"/>
      <c r="C594" s="50"/>
      <c r="D594" s="53"/>
      <c r="E594" s="54"/>
      <c r="F594" s="54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6.5" customHeight="1">
      <c r="A595" s="50"/>
      <c r="B595" s="50"/>
      <c r="C595" s="50"/>
      <c r="D595" s="53"/>
      <c r="E595" s="54"/>
      <c r="F595" s="54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6.5" customHeight="1">
      <c r="A596" s="50"/>
      <c r="B596" s="50"/>
      <c r="C596" s="50"/>
      <c r="D596" s="53"/>
      <c r="E596" s="54"/>
      <c r="F596" s="54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6.5" customHeight="1">
      <c r="A597" s="50"/>
      <c r="B597" s="50"/>
      <c r="C597" s="50"/>
      <c r="D597" s="53"/>
      <c r="E597" s="54"/>
      <c r="F597" s="54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6.5" customHeight="1">
      <c r="A598" s="50"/>
      <c r="B598" s="50"/>
      <c r="C598" s="50"/>
      <c r="D598" s="53"/>
      <c r="E598" s="54"/>
      <c r="F598" s="54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6.5" customHeight="1">
      <c r="A599" s="50"/>
      <c r="B599" s="50"/>
      <c r="C599" s="50"/>
      <c r="D599" s="53"/>
      <c r="E599" s="54"/>
      <c r="F599" s="54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6.5" customHeight="1">
      <c r="A600" s="50"/>
      <c r="B600" s="50"/>
      <c r="C600" s="50"/>
      <c r="D600" s="53"/>
      <c r="E600" s="54"/>
      <c r="F600" s="54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6.5" customHeight="1">
      <c r="A601" s="50"/>
      <c r="B601" s="50"/>
      <c r="C601" s="50"/>
      <c r="D601" s="53"/>
      <c r="E601" s="54"/>
      <c r="F601" s="54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6.5" customHeight="1">
      <c r="A602" s="50"/>
      <c r="B602" s="50"/>
      <c r="C602" s="50"/>
      <c r="D602" s="53"/>
      <c r="E602" s="54"/>
      <c r="F602" s="54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6.5" customHeight="1">
      <c r="A603" s="50"/>
      <c r="B603" s="50"/>
      <c r="C603" s="50"/>
      <c r="D603" s="53"/>
      <c r="E603" s="54"/>
      <c r="F603" s="54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6.5" customHeight="1">
      <c r="A604" s="50"/>
      <c r="B604" s="50"/>
      <c r="C604" s="50"/>
      <c r="D604" s="53"/>
      <c r="E604" s="54"/>
      <c r="F604" s="54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6.5" customHeight="1">
      <c r="A605" s="50"/>
      <c r="B605" s="50"/>
      <c r="C605" s="50"/>
      <c r="D605" s="53"/>
      <c r="E605" s="54"/>
      <c r="F605" s="54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6.5" customHeight="1">
      <c r="A606" s="50"/>
      <c r="B606" s="50"/>
      <c r="C606" s="50"/>
      <c r="D606" s="53"/>
      <c r="E606" s="54"/>
      <c r="F606" s="54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6.5" customHeight="1">
      <c r="A607" s="50"/>
      <c r="B607" s="50"/>
      <c r="C607" s="50"/>
      <c r="D607" s="53"/>
      <c r="E607" s="54"/>
      <c r="F607" s="54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6.5" customHeight="1">
      <c r="A608" s="50"/>
      <c r="B608" s="50"/>
      <c r="C608" s="50"/>
      <c r="D608" s="53"/>
      <c r="E608" s="54"/>
      <c r="F608" s="54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6.5" customHeight="1">
      <c r="A609" s="50"/>
      <c r="B609" s="50"/>
      <c r="C609" s="50"/>
      <c r="D609" s="53"/>
      <c r="E609" s="54"/>
      <c r="F609" s="54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6.5" customHeight="1">
      <c r="A610" s="50"/>
      <c r="B610" s="50"/>
      <c r="C610" s="50"/>
      <c r="D610" s="53"/>
      <c r="E610" s="54"/>
      <c r="F610" s="54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6.5" customHeight="1">
      <c r="A611" s="50"/>
      <c r="B611" s="50"/>
      <c r="C611" s="50"/>
      <c r="D611" s="53"/>
      <c r="E611" s="54"/>
      <c r="F611" s="54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6.5" customHeight="1">
      <c r="A612" s="50"/>
      <c r="B612" s="50"/>
      <c r="C612" s="50"/>
      <c r="D612" s="53"/>
      <c r="E612" s="54"/>
      <c r="F612" s="54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6.5" customHeight="1">
      <c r="A613" s="50"/>
      <c r="B613" s="50"/>
      <c r="C613" s="50"/>
      <c r="D613" s="53"/>
      <c r="E613" s="54"/>
      <c r="F613" s="54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6.5" customHeight="1">
      <c r="A614" s="50"/>
      <c r="B614" s="50"/>
      <c r="C614" s="50"/>
      <c r="D614" s="53"/>
      <c r="E614" s="54"/>
      <c r="F614" s="54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6.5" customHeight="1">
      <c r="A615" s="50"/>
      <c r="B615" s="50"/>
      <c r="C615" s="50"/>
      <c r="D615" s="53"/>
      <c r="E615" s="54"/>
      <c r="F615" s="54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6.5" customHeight="1">
      <c r="A616" s="50"/>
      <c r="B616" s="50"/>
      <c r="C616" s="50"/>
      <c r="D616" s="53"/>
      <c r="E616" s="54"/>
      <c r="F616" s="54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6.5" customHeight="1">
      <c r="A617" s="50"/>
      <c r="B617" s="50"/>
      <c r="C617" s="50"/>
      <c r="D617" s="53"/>
      <c r="E617" s="54"/>
      <c r="F617" s="54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6.5" customHeight="1">
      <c r="A618" s="50"/>
      <c r="B618" s="50"/>
      <c r="C618" s="50"/>
      <c r="D618" s="53"/>
      <c r="E618" s="54"/>
      <c r="F618" s="54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6.5" customHeight="1">
      <c r="A619" s="50"/>
      <c r="B619" s="50"/>
      <c r="C619" s="50"/>
      <c r="D619" s="53"/>
      <c r="E619" s="54"/>
      <c r="F619" s="54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6.5" customHeight="1">
      <c r="A620" s="50"/>
      <c r="B620" s="50"/>
      <c r="C620" s="50"/>
      <c r="D620" s="53"/>
      <c r="E620" s="54"/>
      <c r="F620" s="54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6.5" customHeight="1">
      <c r="A621" s="50"/>
      <c r="B621" s="50"/>
      <c r="C621" s="50"/>
      <c r="D621" s="53"/>
      <c r="E621" s="54"/>
      <c r="F621" s="54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6.5" customHeight="1">
      <c r="A622" s="50"/>
      <c r="B622" s="50"/>
      <c r="C622" s="50"/>
      <c r="D622" s="53"/>
      <c r="E622" s="54"/>
      <c r="F622" s="54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6.5" customHeight="1">
      <c r="A623" s="50"/>
      <c r="B623" s="50"/>
      <c r="C623" s="50"/>
      <c r="D623" s="53"/>
      <c r="E623" s="54"/>
      <c r="F623" s="54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6.5" customHeight="1">
      <c r="A624" s="50"/>
      <c r="B624" s="50"/>
      <c r="C624" s="50"/>
      <c r="D624" s="53"/>
      <c r="E624" s="54"/>
      <c r="F624" s="54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6.5" customHeight="1">
      <c r="A625" s="50"/>
      <c r="B625" s="50"/>
      <c r="C625" s="50"/>
      <c r="D625" s="53"/>
      <c r="E625" s="54"/>
      <c r="F625" s="54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6.5" customHeight="1">
      <c r="A626" s="50"/>
      <c r="B626" s="50"/>
      <c r="C626" s="50"/>
      <c r="D626" s="53"/>
      <c r="E626" s="54"/>
      <c r="F626" s="54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6.5" customHeight="1">
      <c r="A627" s="50"/>
      <c r="B627" s="50"/>
      <c r="C627" s="50"/>
      <c r="D627" s="53"/>
      <c r="E627" s="54"/>
      <c r="F627" s="54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6.5" customHeight="1">
      <c r="A628" s="50"/>
      <c r="B628" s="50"/>
      <c r="C628" s="50"/>
      <c r="D628" s="53"/>
      <c r="E628" s="54"/>
      <c r="F628" s="54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6.5" customHeight="1">
      <c r="A629" s="50"/>
      <c r="B629" s="50"/>
      <c r="C629" s="50"/>
      <c r="D629" s="53"/>
      <c r="E629" s="54"/>
      <c r="F629" s="54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6.5" customHeight="1">
      <c r="A630" s="50"/>
      <c r="B630" s="50"/>
      <c r="C630" s="50"/>
      <c r="D630" s="53"/>
      <c r="E630" s="54"/>
      <c r="F630" s="54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6.5" customHeight="1">
      <c r="A631" s="50"/>
      <c r="B631" s="50"/>
      <c r="C631" s="50"/>
      <c r="D631" s="53"/>
      <c r="E631" s="54"/>
      <c r="F631" s="54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6.5" customHeight="1">
      <c r="A632" s="50"/>
      <c r="B632" s="50"/>
      <c r="C632" s="50"/>
      <c r="D632" s="53"/>
      <c r="E632" s="54"/>
      <c r="F632" s="54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6.5" customHeight="1">
      <c r="A633" s="50"/>
      <c r="B633" s="50"/>
      <c r="C633" s="50"/>
      <c r="D633" s="53"/>
      <c r="E633" s="54"/>
      <c r="F633" s="54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6.5" customHeight="1">
      <c r="A634" s="50"/>
      <c r="B634" s="50"/>
      <c r="C634" s="50"/>
      <c r="D634" s="53"/>
      <c r="E634" s="54"/>
      <c r="F634" s="54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6.5" customHeight="1">
      <c r="A635" s="50"/>
      <c r="B635" s="50"/>
      <c r="C635" s="50"/>
      <c r="D635" s="53"/>
      <c r="E635" s="54"/>
      <c r="F635" s="54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6.5" customHeight="1">
      <c r="A636" s="50"/>
      <c r="B636" s="50"/>
      <c r="C636" s="50"/>
      <c r="D636" s="53"/>
      <c r="E636" s="54"/>
      <c r="F636" s="54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6.5" customHeight="1">
      <c r="A637" s="50"/>
      <c r="B637" s="50"/>
      <c r="C637" s="50"/>
      <c r="D637" s="53"/>
      <c r="E637" s="54"/>
      <c r="F637" s="54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6.5" customHeight="1">
      <c r="A638" s="50"/>
      <c r="B638" s="50"/>
      <c r="C638" s="50"/>
      <c r="D638" s="53"/>
      <c r="E638" s="54"/>
      <c r="F638" s="54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6.5" customHeight="1">
      <c r="A639" s="50"/>
      <c r="B639" s="50"/>
      <c r="C639" s="50"/>
      <c r="D639" s="53"/>
      <c r="E639" s="54"/>
      <c r="F639" s="54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6.5" customHeight="1">
      <c r="A640" s="50"/>
      <c r="B640" s="50"/>
      <c r="C640" s="50"/>
      <c r="D640" s="53"/>
      <c r="E640" s="54"/>
      <c r="F640" s="54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6.5" customHeight="1">
      <c r="A641" s="50"/>
      <c r="B641" s="50"/>
      <c r="C641" s="50"/>
      <c r="D641" s="53"/>
      <c r="E641" s="54"/>
      <c r="F641" s="54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6.5" customHeight="1">
      <c r="A642" s="50"/>
      <c r="B642" s="50"/>
      <c r="C642" s="50"/>
      <c r="D642" s="53"/>
      <c r="E642" s="54"/>
      <c r="F642" s="54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6.5" customHeight="1">
      <c r="A643" s="50"/>
      <c r="B643" s="50"/>
      <c r="C643" s="50"/>
      <c r="D643" s="53"/>
      <c r="E643" s="54"/>
      <c r="F643" s="54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6.5" customHeight="1">
      <c r="A644" s="50"/>
      <c r="B644" s="50"/>
      <c r="C644" s="50"/>
      <c r="D644" s="53"/>
      <c r="E644" s="54"/>
      <c r="F644" s="54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6.5" customHeight="1">
      <c r="A645" s="50"/>
      <c r="B645" s="50"/>
      <c r="C645" s="50"/>
      <c r="D645" s="53"/>
      <c r="E645" s="54"/>
      <c r="F645" s="54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6.5" customHeight="1">
      <c r="A646" s="50"/>
      <c r="B646" s="50"/>
      <c r="C646" s="50"/>
      <c r="D646" s="53"/>
      <c r="E646" s="54"/>
      <c r="F646" s="54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6.5" customHeight="1">
      <c r="A647" s="50"/>
      <c r="B647" s="50"/>
      <c r="C647" s="50"/>
      <c r="D647" s="53"/>
      <c r="E647" s="54"/>
      <c r="F647" s="54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6.5" customHeight="1">
      <c r="A648" s="50"/>
      <c r="B648" s="50"/>
      <c r="C648" s="50"/>
      <c r="D648" s="53"/>
      <c r="E648" s="54"/>
      <c r="F648" s="54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6.5" customHeight="1">
      <c r="A649" s="50"/>
      <c r="B649" s="50"/>
      <c r="C649" s="50"/>
      <c r="D649" s="53"/>
      <c r="E649" s="54"/>
      <c r="F649" s="54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6.5" customHeight="1">
      <c r="A650" s="50"/>
      <c r="B650" s="50"/>
      <c r="C650" s="50"/>
      <c r="D650" s="53"/>
      <c r="E650" s="54"/>
      <c r="F650" s="54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6.5" customHeight="1">
      <c r="A651" s="50"/>
      <c r="B651" s="50"/>
      <c r="C651" s="50"/>
      <c r="D651" s="53"/>
      <c r="E651" s="54"/>
      <c r="F651" s="54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6.5" customHeight="1">
      <c r="A652" s="50"/>
      <c r="B652" s="50"/>
      <c r="C652" s="50"/>
      <c r="D652" s="53"/>
      <c r="E652" s="54"/>
      <c r="F652" s="54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6.5" customHeight="1">
      <c r="A653" s="50"/>
      <c r="B653" s="50"/>
      <c r="C653" s="50"/>
      <c r="D653" s="53"/>
      <c r="E653" s="54"/>
      <c r="F653" s="54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6.5" customHeight="1">
      <c r="A654" s="50"/>
      <c r="B654" s="50"/>
      <c r="C654" s="50"/>
      <c r="D654" s="53"/>
      <c r="E654" s="54"/>
      <c r="F654" s="54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6.5" customHeight="1">
      <c r="A655" s="50"/>
      <c r="B655" s="50"/>
      <c r="C655" s="50"/>
      <c r="D655" s="53"/>
      <c r="E655" s="54"/>
      <c r="F655" s="54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6.5" customHeight="1">
      <c r="A656" s="50"/>
      <c r="B656" s="50"/>
      <c r="C656" s="50"/>
      <c r="D656" s="53"/>
      <c r="E656" s="54"/>
      <c r="F656" s="54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6.5" customHeight="1">
      <c r="A657" s="50"/>
      <c r="B657" s="50"/>
      <c r="C657" s="50"/>
      <c r="D657" s="53"/>
      <c r="E657" s="54"/>
      <c r="F657" s="54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6.5" customHeight="1">
      <c r="A658" s="50"/>
      <c r="B658" s="50"/>
      <c r="C658" s="50"/>
      <c r="D658" s="53"/>
      <c r="E658" s="54"/>
      <c r="F658" s="54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6.5" customHeight="1">
      <c r="A659" s="50"/>
      <c r="B659" s="50"/>
      <c r="C659" s="50"/>
      <c r="D659" s="53"/>
      <c r="E659" s="54"/>
      <c r="F659" s="54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6.5" customHeight="1">
      <c r="A660" s="50"/>
      <c r="B660" s="50"/>
      <c r="C660" s="50"/>
      <c r="D660" s="53"/>
      <c r="E660" s="54"/>
      <c r="F660" s="54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6.5" customHeight="1">
      <c r="A661" s="50"/>
      <c r="B661" s="50"/>
      <c r="C661" s="50"/>
      <c r="D661" s="53"/>
      <c r="E661" s="54"/>
      <c r="F661" s="54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6.5" customHeight="1">
      <c r="A662" s="50"/>
      <c r="B662" s="50"/>
      <c r="C662" s="50"/>
      <c r="D662" s="53"/>
      <c r="E662" s="54"/>
      <c r="F662" s="54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6.5" customHeight="1">
      <c r="A663" s="50"/>
      <c r="B663" s="50"/>
      <c r="C663" s="50"/>
      <c r="D663" s="53"/>
      <c r="E663" s="54"/>
      <c r="F663" s="54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6.5" customHeight="1">
      <c r="A664" s="50"/>
      <c r="B664" s="50"/>
      <c r="C664" s="50"/>
      <c r="D664" s="53"/>
      <c r="E664" s="54"/>
      <c r="F664" s="54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6.5" customHeight="1">
      <c r="A665" s="50"/>
      <c r="B665" s="50"/>
      <c r="C665" s="50"/>
      <c r="D665" s="53"/>
      <c r="E665" s="54"/>
      <c r="F665" s="54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6.5" customHeight="1">
      <c r="A666" s="50"/>
      <c r="B666" s="50"/>
      <c r="C666" s="50"/>
      <c r="D666" s="53"/>
      <c r="E666" s="54"/>
      <c r="F666" s="54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6.5" customHeight="1">
      <c r="A667" s="50"/>
      <c r="B667" s="50"/>
      <c r="C667" s="50"/>
      <c r="D667" s="53"/>
      <c r="E667" s="54"/>
      <c r="F667" s="54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6.5" customHeight="1">
      <c r="A668" s="50"/>
      <c r="B668" s="50"/>
      <c r="C668" s="50"/>
      <c r="D668" s="53"/>
      <c r="E668" s="54"/>
      <c r="F668" s="54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6.5" customHeight="1">
      <c r="A669" s="50"/>
      <c r="B669" s="50"/>
      <c r="C669" s="50"/>
      <c r="D669" s="53"/>
      <c r="E669" s="54"/>
      <c r="F669" s="54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6.5" customHeight="1">
      <c r="A670" s="50"/>
      <c r="B670" s="50"/>
      <c r="C670" s="50"/>
      <c r="D670" s="53"/>
      <c r="E670" s="54"/>
      <c r="F670" s="54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6.5" customHeight="1">
      <c r="A671" s="50"/>
      <c r="B671" s="50"/>
      <c r="C671" s="50"/>
      <c r="D671" s="53"/>
      <c r="E671" s="54"/>
      <c r="F671" s="54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6.5" customHeight="1">
      <c r="A672" s="50"/>
      <c r="B672" s="50"/>
      <c r="C672" s="50"/>
      <c r="D672" s="53"/>
      <c r="E672" s="54"/>
      <c r="F672" s="54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6.5" customHeight="1">
      <c r="A673" s="50"/>
      <c r="B673" s="50"/>
      <c r="C673" s="50"/>
      <c r="D673" s="53"/>
      <c r="E673" s="54"/>
      <c r="F673" s="54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6.5" customHeight="1">
      <c r="A674" s="50"/>
      <c r="B674" s="50"/>
      <c r="C674" s="50"/>
      <c r="D674" s="53"/>
      <c r="E674" s="54"/>
      <c r="F674" s="54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6.5" customHeight="1">
      <c r="A675" s="50"/>
      <c r="B675" s="50"/>
      <c r="C675" s="50"/>
      <c r="D675" s="53"/>
      <c r="E675" s="54"/>
      <c r="F675" s="54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6.5" customHeight="1">
      <c r="A676" s="50"/>
      <c r="B676" s="50"/>
      <c r="C676" s="50"/>
      <c r="D676" s="53"/>
      <c r="E676" s="54"/>
      <c r="F676" s="54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6.5" customHeight="1">
      <c r="A677" s="50"/>
      <c r="B677" s="50"/>
      <c r="C677" s="50"/>
      <c r="D677" s="53"/>
      <c r="E677" s="54"/>
      <c r="F677" s="54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6.5" customHeight="1">
      <c r="A678" s="50"/>
      <c r="B678" s="50"/>
      <c r="C678" s="50"/>
      <c r="D678" s="53"/>
      <c r="E678" s="54"/>
      <c r="F678" s="54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6.5" customHeight="1">
      <c r="A679" s="50"/>
      <c r="B679" s="50"/>
      <c r="C679" s="50"/>
      <c r="D679" s="53"/>
      <c r="E679" s="54"/>
      <c r="F679" s="54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6.5" customHeight="1">
      <c r="A680" s="50"/>
      <c r="B680" s="50"/>
      <c r="C680" s="50"/>
      <c r="D680" s="53"/>
      <c r="E680" s="54"/>
      <c r="F680" s="54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6.5" customHeight="1">
      <c r="A681" s="50"/>
      <c r="B681" s="50"/>
      <c r="C681" s="50"/>
      <c r="D681" s="53"/>
      <c r="E681" s="54"/>
      <c r="F681" s="54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6.5" customHeight="1">
      <c r="A682" s="50"/>
      <c r="B682" s="50"/>
      <c r="C682" s="50"/>
      <c r="D682" s="53"/>
      <c r="E682" s="54"/>
      <c r="F682" s="54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6.5" customHeight="1">
      <c r="A683" s="50"/>
      <c r="B683" s="50"/>
      <c r="C683" s="50"/>
      <c r="D683" s="53"/>
      <c r="E683" s="54"/>
      <c r="F683" s="54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6.5" customHeight="1">
      <c r="A684" s="50"/>
      <c r="B684" s="50"/>
      <c r="C684" s="50"/>
      <c r="D684" s="53"/>
      <c r="E684" s="54"/>
      <c r="F684" s="54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6.5" customHeight="1">
      <c r="A685" s="50"/>
      <c r="B685" s="50"/>
      <c r="C685" s="50"/>
      <c r="D685" s="53"/>
      <c r="E685" s="54"/>
      <c r="F685" s="54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6.5" customHeight="1">
      <c r="A686" s="50"/>
      <c r="B686" s="50"/>
      <c r="C686" s="50"/>
      <c r="D686" s="53"/>
      <c r="E686" s="54"/>
      <c r="F686" s="54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6.5" customHeight="1">
      <c r="A687" s="50"/>
      <c r="B687" s="50"/>
      <c r="C687" s="50"/>
      <c r="D687" s="53"/>
      <c r="E687" s="54"/>
      <c r="F687" s="54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6.5" customHeight="1">
      <c r="A688" s="50"/>
      <c r="B688" s="50"/>
      <c r="C688" s="50"/>
      <c r="D688" s="53"/>
      <c r="E688" s="54"/>
      <c r="F688" s="54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6.5" customHeight="1">
      <c r="A689" s="50"/>
      <c r="B689" s="50"/>
      <c r="C689" s="50"/>
      <c r="D689" s="53"/>
      <c r="E689" s="54"/>
      <c r="F689" s="54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6.5" customHeight="1">
      <c r="A690" s="50"/>
      <c r="B690" s="50"/>
      <c r="C690" s="50"/>
      <c r="D690" s="53"/>
      <c r="E690" s="54"/>
      <c r="F690" s="54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6.5" customHeight="1">
      <c r="A691" s="50"/>
      <c r="B691" s="50"/>
      <c r="C691" s="50"/>
      <c r="D691" s="53"/>
      <c r="E691" s="54"/>
      <c r="F691" s="54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6.5" customHeight="1">
      <c r="A692" s="50"/>
      <c r="B692" s="50"/>
      <c r="C692" s="50"/>
      <c r="D692" s="53"/>
      <c r="E692" s="54"/>
      <c r="F692" s="54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6.5" customHeight="1">
      <c r="A693" s="50"/>
      <c r="B693" s="50"/>
      <c r="C693" s="50"/>
      <c r="D693" s="53"/>
      <c r="E693" s="54"/>
      <c r="F693" s="54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6.5" customHeight="1">
      <c r="A694" s="50"/>
      <c r="B694" s="50"/>
      <c r="C694" s="50"/>
      <c r="D694" s="53"/>
      <c r="E694" s="54"/>
      <c r="F694" s="54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6.5" customHeight="1">
      <c r="A695" s="50"/>
      <c r="B695" s="50"/>
      <c r="C695" s="50"/>
      <c r="D695" s="53"/>
      <c r="E695" s="54"/>
      <c r="F695" s="54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6.5" customHeight="1">
      <c r="A696" s="50"/>
      <c r="B696" s="50"/>
      <c r="C696" s="50"/>
      <c r="D696" s="53"/>
      <c r="E696" s="54"/>
      <c r="F696" s="54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6.5" customHeight="1">
      <c r="A697" s="50"/>
      <c r="B697" s="50"/>
      <c r="C697" s="50"/>
      <c r="D697" s="53"/>
      <c r="E697" s="54"/>
      <c r="F697" s="54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6.5" customHeight="1">
      <c r="A698" s="50"/>
      <c r="B698" s="50"/>
      <c r="C698" s="50"/>
      <c r="D698" s="53"/>
      <c r="E698" s="54"/>
      <c r="F698" s="54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6.5" customHeight="1">
      <c r="A699" s="50"/>
      <c r="B699" s="50"/>
      <c r="C699" s="50"/>
      <c r="D699" s="53"/>
      <c r="E699" s="54"/>
      <c r="F699" s="54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6.5" customHeight="1">
      <c r="A700" s="50"/>
      <c r="B700" s="50"/>
      <c r="C700" s="50"/>
      <c r="D700" s="53"/>
      <c r="E700" s="54"/>
      <c r="F700" s="54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6.5" customHeight="1">
      <c r="A701" s="50"/>
      <c r="B701" s="50"/>
      <c r="C701" s="50"/>
      <c r="D701" s="53"/>
      <c r="E701" s="54"/>
      <c r="F701" s="54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6.5" customHeight="1">
      <c r="A702" s="50"/>
      <c r="B702" s="50"/>
      <c r="C702" s="50"/>
      <c r="D702" s="53"/>
      <c r="E702" s="54"/>
      <c r="F702" s="54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6.5" customHeight="1">
      <c r="A703" s="50"/>
      <c r="B703" s="50"/>
      <c r="C703" s="50"/>
      <c r="D703" s="53"/>
      <c r="E703" s="54"/>
      <c r="F703" s="54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6.5" customHeight="1">
      <c r="A704" s="50"/>
      <c r="B704" s="50"/>
      <c r="C704" s="50"/>
      <c r="D704" s="53"/>
      <c r="E704" s="54"/>
      <c r="F704" s="54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6.5" customHeight="1">
      <c r="A705" s="50"/>
      <c r="B705" s="50"/>
      <c r="C705" s="50"/>
      <c r="D705" s="53"/>
      <c r="E705" s="54"/>
      <c r="F705" s="54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6.5" customHeight="1">
      <c r="A706" s="50"/>
      <c r="B706" s="50"/>
      <c r="C706" s="50"/>
      <c r="D706" s="53"/>
      <c r="E706" s="54"/>
      <c r="F706" s="54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6.5" customHeight="1">
      <c r="A707" s="50"/>
      <c r="B707" s="50"/>
      <c r="C707" s="50"/>
      <c r="D707" s="53"/>
      <c r="E707" s="54"/>
      <c r="F707" s="54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6.5" customHeight="1">
      <c r="A708" s="50"/>
      <c r="B708" s="50"/>
      <c r="C708" s="50"/>
      <c r="D708" s="53"/>
      <c r="E708" s="54"/>
      <c r="F708" s="54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6.5" customHeight="1">
      <c r="A709" s="50"/>
      <c r="B709" s="50"/>
      <c r="C709" s="50"/>
      <c r="D709" s="53"/>
      <c r="E709" s="54"/>
      <c r="F709" s="54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6.5" customHeight="1">
      <c r="A710" s="50"/>
      <c r="B710" s="50"/>
      <c r="C710" s="50"/>
      <c r="D710" s="53"/>
      <c r="E710" s="54"/>
      <c r="F710" s="54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6.5" customHeight="1">
      <c r="A711" s="50"/>
      <c r="B711" s="50"/>
      <c r="C711" s="50"/>
      <c r="D711" s="53"/>
      <c r="E711" s="54"/>
      <c r="F711" s="54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6.5" customHeight="1">
      <c r="A712" s="50"/>
      <c r="B712" s="50"/>
      <c r="C712" s="50"/>
      <c r="D712" s="53"/>
      <c r="E712" s="54"/>
      <c r="F712" s="54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6.5" customHeight="1">
      <c r="A713" s="50"/>
      <c r="B713" s="50"/>
      <c r="C713" s="50"/>
      <c r="D713" s="53"/>
      <c r="E713" s="54"/>
      <c r="F713" s="54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6.5" customHeight="1">
      <c r="A714" s="50"/>
      <c r="B714" s="50"/>
      <c r="C714" s="50"/>
      <c r="D714" s="53"/>
      <c r="E714" s="54"/>
      <c r="F714" s="54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6.5" customHeight="1">
      <c r="A715" s="50"/>
      <c r="B715" s="50"/>
      <c r="C715" s="50"/>
      <c r="D715" s="53"/>
      <c r="E715" s="54"/>
      <c r="F715" s="54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6.5" customHeight="1">
      <c r="A716" s="50"/>
      <c r="B716" s="50"/>
      <c r="C716" s="50"/>
      <c r="D716" s="53"/>
      <c r="E716" s="54"/>
      <c r="F716" s="54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6.5" customHeight="1">
      <c r="A717" s="50"/>
      <c r="B717" s="50"/>
      <c r="C717" s="50"/>
      <c r="D717" s="53"/>
      <c r="E717" s="54"/>
      <c r="F717" s="54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6.5" customHeight="1">
      <c r="A718" s="50"/>
      <c r="B718" s="50"/>
      <c r="C718" s="50"/>
      <c r="D718" s="53"/>
      <c r="E718" s="54"/>
      <c r="F718" s="54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6.5" customHeight="1">
      <c r="A719" s="50"/>
      <c r="B719" s="50"/>
      <c r="C719" s="50"/>
      <c r="D719" s="53"/>
      <c r="E719" s="54"/>
      <c r="F719" s="54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6.5" customHeight="1">
      <c r="A720" s="50"/>
      <c r="B720" s="50"/>
      <c r="C720" s="50"/>
      <c r="D720" s="53"/>
      <c r="E720" s="54"/>
      <c r="F720" s="54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6.5" customHeight="1">
      <c r="A721" s="50"/>
      <c r="B721" s="50"/>
      <c r="C721" s="50"/>
      <c r="D721" s="53"/>
      <c r="E721" s="54"/>
      <c r="F721" s="54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6.5" customHeight="1">
      <c r="A722" s="50"/>
      <c r="B722" s="50"/>
      <c r="C722" s="50"/>
      <c r="D722" s="53"/>
      <c r="E722" s="54"/>
      <c r="F722" s="54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6.5" customHeight="1">
      <c r="A723" s="50"/>
      <c r="B723" s="50"/>
      <c r="C723" s="50"/>
      <c r="D723" s="53"/>
      <c r="E723" s="54"/>
      <c r="F723" s="54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6.5" customHeight="1">
      <c r="A724" s="50"/>
      <c r="B724" s="50"/>
      <c r="C724" s="50"/>
      <c r="D724" s="53"/>
      <c r="E724" s="54"/>
      <c r="F724" s="54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6.5" customHeight="1">
      <c r="A725" s="50"/>
      <c r="B725" s="50"/>
      <c r="C725" s="50"/>
      <c r="D725" s="53"/>
      <c r="E725" s="54"/>
      <c r="F725" s="54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6.5" customHeight="1">
      <c r="A726" s="50"/>
      <c r="B726" s="50"/>
      <c r="C726" s="50"/>
      <c r="D726" s="53"/>
      <c r="E726" s="54"/>
      <c r="F726" s="54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6.5" customHeight="1">
      <c r="A727" s="50"/>
      <c r="B727" s="50"/>
      <c r="C727" s="50"/>
      <c r="D727" s="53"/>
      <c r="E727" s="54"/>
      <c r="F727" s="54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6.5" customHeight="1">
      <c r="A728" s="50"/>
      <c r="B728" s="50"/>
      <c r="C728" s="50"/>
      <c r="D728" s="53"/>
      <c r="E728" s="54"/>
      <c r="F728" s="54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6.5" customHeight="1">
      <c r="A729" s="50"/>
      <c r="B729" s="50"/>
      <c r="C729" s="50"/>
      <c r="D729" s="53"/>
      <c r="E729" s="54"/>
      <c r="F729" s="54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6.5" customHeight="1">
      <c r="A730" s="50"/>
      <c r="B730" s="50"/>
      <c r="C730" s="50"/>
      <c r="D730" s="53"/>
      <c r="E730" s="54"/>
      <c r="F730" s="54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6.5" customHeight="1">
      <c r="A731" s="50"/>
      <c r="B731" s="50"/>
      <c r="C731" s="50"/>
      <c r="D731" s="53"/>
      <c r="E731" s="54"/>
      <c r="F731" s="54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6.5" customHeight="1">
      <c r="A732" s="50"/>
      <c r="B732" s="50"/>
      <c r="C732" s="50"/>
      <c r="D732" s="53"/>
      <c r="E732" s="54"/>
      <c r="F732" s="54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6.5" customHeight="1">
      <c r="A733" s="50"/>
      <c r="B733" s="50"/>
      <c r="C733" s="50"/>
      <c r="D733" s="53"/>
      <c r="E733" s="54"/>
      <c r="F733" s="54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6.5" customHeight="1">
      <c r="A734" s="50"/>
      <c r="B734" s="50"/>
      <c r="C734" s="50"/>
      <c r="D734" s="53"/>
      <c r="E734" s="54"/>
      <c r="F734" s="54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6.5" customHeight="1">
      <c r="A735" s="50"/>
      <c r="B735" s="50"/>
      <c r="C735" s="50"/>
      <c r="D735" s="53"/>
      <c r="E735" s="54"/>
      <c r="F735" s="54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6.5" customHeight="1">
      <c r="A736" s="50"/>
      <c r="B736" s="50"/>
      <c r="C736" s="50"/>
      <c r="D736" s="53"/>
      <c r="E736" s="54"/>
      <c r="F736" s="54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6.5" customHeight="1">
      <c r="A737" s="50"/>
      <c r="B737" s="50"/>
      <c r="C737" s="50"/>
      <c r="D737" s="53"/>
      <c r="E737" s="54"/>
      <c r="F737" s="54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6.5" customHeight="1">
      <c r="A738" s="50"/>
      <c r="B738" s="50"/>
      <c r="C738" s="50"/>
      <c r="D738" s="53"/>
      <c r="E738" s="54"/>
      <c r="F738" s="54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6.5" customHeight="1">
      <c r="A739" s="50"/>
      <c r="B739" s="50"/>
      <c r="C739" s="50"/>
      <c r="D739" s="53"/>
      <c r="E739" s="54"/>
      <c r="F739" s="54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6.5" customHeight="1">
      <c r="A740" s="50"/>
      <c r="B740" s="50"/>
      <c r="C740" s="50"/>
      <c r="D740" s="53"/>
      <c r="E740" s="54"/>
      <c r="F740" s="54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6.5" customHeight="1">
      <c r="A741" s="50"/>
      <c r="B741" s="50"/>
      <c r="C741" s="50"/>
      <c r="D741" s="53"/>
      <c r="E741" s="54"/>
      <c r="F741" s="54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6.5" customHeight="1">
      <c r="A742" s="50"/>
      <c r="B742" s="50"/>
      <c r="C742" s="50"/>
      <c r="D742" s="53"/>
      <c r="E742" s="54"/>
      <c r="F742" s="54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6.5" customHeight="1">
      <c r="A743" s="50"/>
      <c r="B743" s="50"/>
      <c r="C743" s="50"/>
      <c r="D743" s="53"/>
      <c r="E743" s="54"/>
      <c r="F743" s="54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6.5" customHeight="1">
      <c r="A744" s="50"/>
      <c r="B744" s="50"/>
      <c r="C744" s="50"/>
      <c r="D744" s="53"/>
      <c r="E744" s="54"/>
      <c r="F744" s="54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6.5" customHeight="1">
      <c r="A745" s="50"/>
      <c r="B745" s="50"/>
      <c r="C745" s="50"/>
      <c r="D745" s="53"/>
      <c r="E745" s="54"/>
      <c r="F745" s="54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6.5" customHeight="1">
      <c r="A746" s="50"/>
      <c r="B746" s="50"/>
      <c r="C746" s="50"/>
      <c r="D746" s="53"/>
      <c r="E746" s="54"/>
      <c r="F746" s="54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6.5" customHeight="1">
      <c r="A747" s="50"/>
      <c r="B747" s="50"/>
      <c r="C747" s="50"/>
      <c r="D747" s="53"/>
      <c r="E747" s="54"/>
      <c r="F747" s="54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6.5" customHeight="1">
      <c r="A748" s="50"/>
      <c r="B748" s="50"/>
      <c r="C748" s="50"/>
      <c r="D748" s="53"/>
      <c r="E748" s="54"/>
      <c r="F748" s="54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6.5" customHeight="1">
      <c r="A749" s="50"/>
      <c r="B749" s="50"/>
      <c r="C749" s="50"/>
      <c r="D749" s="53"/>
      <c r="E749" s="54"/>
      <c r="F749" s="54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6.5" customHeight="1">
      <c r="A750" s="50"/>
      <c r="B750" s="50"/>
      <c r="C750" s="50"/>
      <c r="D750" s="53"/>
      <c r="E750" s="54"/>
      <c r="F750" s="54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6.5" customHeight="1">
      <c r="A751" s="50"/>
      <c r="B751" s="50"/>
      <c r="C751" s="50"/>
      <c r="D751" s="53"/>
      <c r="E751" s="54"/>
      <c r="F751" s="54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6.5" customHeight="1">
      <c r="A752" s="50"/>
      <c r="B752" s="50"/>
      <c r="C752" s="50"/>
      <c r="D752" s="53"/>
      <c r="E752" s="54"/>
      <c r="F752" s="54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6.5" customHeight="1">
      <c r="A753" s="50"/>
      <c r="B753" s="50"/>
      <c r="C753" s="50"/>
      <c r="D753" s="53"/>
      <c r="E753" s="54"/>
      <c r="F753" s="54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6.5" customHeight="1">
      <c r="A754" s="50"/>
      <c r="B754" s="50"/>
      <c r="C754" s="50"/>
      <c r="D754" s="53"/>
      <c r="E754" s="54"/>
      <c r="F754" s="54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6.5" customHeight="1">
      <c r="A755" s="50"/>
      <c r="B755" s="50"/>
      <c r="C755" s="50"/>
      <c r="D755" s="53"/>
      <c r="E755" s="54"/>
      <c r="F755" s="54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6.5" customHeight="1">
      <c r="A756" s="50"/>
      <c r="B756" s="50"/>
      <c r="C756" s="50"/>
      <c r="D756" s="53"/>
      <c r="E756" s="54"/>
      <c r="F756" s="54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6.5" customHeight="1">
      <c r="A757" s="50"/>
      <c r="B757" s="50"/>
      <c r="C757" s="50"/>
      <c r="D757" s="53"/>
      <c r="E757" s="54"/>
      <c r="F757" s="54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6.5" customHeight="1">
      <c r="A758" s="50"/>
      <c r="B758" s="50"/>
      <c r="C758" s="50"/>
      <c r="D758" s="53"/>
      <c r="E758" s="54"/>
      <c r="F758" s="54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6.5" customHeight="1">
      <c r="A759" s="50"/>
      <c r="B759" s="50"/>
      <c r="C759" s="50"/>
      <c r="D759" s="53"/>
      <c r="E759" s="54"/>
      <c r="F759" s="54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6.5" customHeight="1">
      <c r="A760" s="50"/>
      <c r="B760" s="50"/>
      <c r="C760" s="50"/>
      <c r="D760" s="53"/>
      <c r="E760" s="54"/>
      <c r="F760" s="54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6.5" customHeight="1">
      <c r="A761" s="50"/>
      <c r="B761" s="50"/>
      <c r="C761" s="50"/>
      <c r="D761" s="53"/>
      <c r="E761" s="54"/>
      <c r="F761" s="54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6.5" customHeight="1">
      <c r="A762" s="50"/>
      <c r="B762" s="50"/>
      <c r="C762" s="50"/>
      <c r="D762" s="53"/>
      <c r="E762" s="54"/>
      <c r="F762" s="54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6.5" customHeight="1">
      <c r="A763" s="50"/>
      <c r="B763" s="50"/>
      <c r="C763" s="50"/>
      <c r="D763" s="53"/>
      <c r="E763" s="54"/>
      <c r="F763" s="54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6.5" customHeight="1">
      <c r="A764" s="50"/>
      <c r="B764" s="50"/>
      <c r="C764" s="50"/>
      <c r="D764" s="53"/>
      <c r="E764" s="54"/>
      <c r="F764" s="54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6.5" customHeight="1">
      <c r="A765" s="50"/>
      <c r="B765" s="50"/>
      <c r="C765" s="50"/>
      <c r="D765" s="53"/>
      <c r="E765" s="54"/>
      <c r="F765" s="54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6.5" customHeight="1">
      <c r="A766" s="50"/>
      <c r="B766" s="50"/>
      <c r="C766" s="50"/>
      <c r="D766" s="53"/>
      <c r="E766" s="54"/>
      <c r="F766" s="54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6.5" customHeight="1">
      <c r="A767" s="50"/>
      <c r="B767" s="50"/>
      <c r="C767" s="50"/>
      <c r="D767" s="53"/>
      <c r="E767" s="54"/>
      <c r="F767" s="54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6.5" customHeight="1">
      <c r="A768" s="50"/>
      <c r="B768" s="50"/>
      <c r="C768" s="50"/>
      <c r="D768" s="53"/>
      <c r="E768" s="54"/>
      <c r="F768" s="54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6.5" customHeight="1">
      <c r="A769" s="50"/>
      <c r="B769" s="50"/>
      <c r="C769" s="50"/>
      <c r="D769" s="53"/>
      <c r="E769" s="54"/>
      <c r="F769" s="54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6.5" customHeight="1">
      <c r="A770" s="50"/>
      <c r="B770" s="50"/>
      <c r="C770" s="50"/>
      <c r="D770" s="53"/>
      <c r="E770" s="54"/>
      <c r="F770" s="54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6.5" customHeight="1">
      <c r="A771" s="50"/>
      <c r="B771" s="50"/>
      <c r="C771" s="50"/>
      <c r="D771" s="53"/>
      <c r="E771" s="54"/>
      <c r="F771" s="54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6.5" customHeight="1">
      <c r="A772" s="50"/>
      <c r="B772" s="50"/>
      <c r="C772" s="50"/>
      <c r="D772" s="53"/>
      <c r="E772" s="54"/>
      <c r="F772" s="54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6.5" customHeight="1">
      <c r="A773" s="50"/>
      <c r="B773" s="50"/>
      <c r="C773" s="50"/>
      <c r="D773" s="53"/>
      <c r="E773" s="54"/>
      <c r="F773" s="54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6.5" customHeight="1">
      <c r="A774" s="50"/>
      <c r="B774" s="50"/>
      <c r="C774" s="50"/>
      <c r="D774" s="53"/>
      <c r="E774" s="54"/>
      <c r="F774" s="54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6.5" customHeight="1">
      <c r="A775" s="50"/>
      <c r="B775" s="50"/>
      <c r="C775" s="50"/>
      <c r="D775" s="53"/>
      <c r="E775" s="54"/>
      <c r="F775" s="54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6.5" customHeight="1">
      <c r="A776" s="50"/>
      <c r="B776" s="50"/>
      <c r="C776" s="50"/>
      <c r="D776" s="53"/>
      <c r="E776" s="54"/>
      <c r="F776" s="54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6.5" customHeight="1">
      <c r="A777" s="50"/>
      <c r="B777" s="50"/>
      <c r="C777" s="50"/>
      <c r="D777" s="53"/>
      <c r="E777" s="54"/>
      <c r="F777" s="54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6.5" customHeight="1">
      <c r="A778" s="50"/>
      <c r="B778" s="50"/>
      <c r="C778" s="50"/>
      <c r="D778" s="53"/>
      <c r="E778" s="54"/>
      <c r="F778" s="54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6.5" customHeight="1">
      <c r="A779" s="50"/>
      <c r="B779" s="50"/>
      <c r="C779" s="50"/>
      <c r="D779" s="53"/>
      <c r="E779" s="54"/>
      <c r="F779" s="54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6.5" customHeight="1">
      <c r="A780" s="50"/>
      <c r="B780" s="50"/>
      <c r="C780" s="50"/>
      <c r="D780" s="53"/>
      <c r="E780" s="54"/>
      <c r="F780" s="54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6.5" customHeight="1">
      <c r="A781" s="50"/>
      <c r="B781" s="50"/>
      <c r="C781" s="50"/>
      <c r="D781" s="53"/>
      <c r="E781" s="54"/>
      <c r="F781" s="54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6.5" customHeight="1">
      <c r="A782" s="50"/>
      <c r="B782" s="50"/>
      <c r="C782" s="50"/>
      <c r="D782" s="53"/>
      <c r="E782" s="54"/>
      <c r="F782" s="54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6.5" customHeight="1">
      <c r="A783" s="50"/>
      <c r="B783" s="50"/>
      <c r="C783" s="50"/>
      <c r="D783" s="53"/>
      <c r="E783" s="54"/>
      <c r="F783" s="54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6.5" customHeight="1">
      <c r="A784" s="50"/>
      <c r="B784" s="50"/>
      <c r="C784" s="50"/>
      <c r="D784" s="53"/>
      <c r="E784" s="54"/>
      <c r="F784" s="54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6.5" customHeight="1">
      <c r="A785" s="50"/>
      <c r="B785" s="50"/>
      <c r="C785" s="50"/>
      <c r="D785" s="53"/>
      <c r="E785" s="54"/>
      <c r="F785" s="54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6.5" customHeight="1">
      <c r="A786" s="50"/>
      <c r="B786" s="50"/>
      <c r="C786" s="50"/>
      <c r="D786" s="53"/>
      <c r="E786" s="54"/>
      <c r="F786" s="54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6.5" customHeight="1">
      <c r="A787" s="50"/>
      <c r="B787" s="50"/>
      <c r="C787" s="50"/>
      <c r="D787" s="53"/>
      <c r="E787" s="54"/>
      <c r="F787" s="54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6.5" customHeight="1">
      <c r="A788" s="50"/>
      <c r="B788" s="50"/>
      <c r="C788" s="50"/>
      <c r="D788" s="53"/>
      <c r="E788" s="54"/>
      <c r="F788" s="54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6.5" customHeight="1">
      <c r="A789" s="50"/>
      <c r="B789" s="50"/>
      <c r="C789" s="50"/>
      <c r="D789" s="53"/>
      <c r="E789" s="54"/>
      <c r="F789" s="54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6.5" customHeight="1">
      <c r="A790" s="50"/>
      <c r="B790" s="50"/>
      <c r="C790" s="50"/>
      <c r="D790" s="53"/>
      <c r="E790" s="54"/>
      <c r="F790" s="54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6.5" customHeight="1">
      <c r="A791" s="50"/>
      <c r="B791" s="50"/>
      <c r="C791" s="50"/>
      <c r="D791" s="53"/>
      <c r="E791" s="54"/>
      <c r="F791" s="54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6.5" customHeight="1">
      <c r="A792" s="50"/>
      <c r="B792" s="50"/>
      <c r="C792" s="50"/>
      <c r="D792" s="53"/>
      <c r="E792" s="54"/>
      <c r="F792" s="54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6.5" customHeight="1">
      <c r="A793" s="50"/>
      <c r="B793" s="50"/>
      <c r="C793" s="50"/>
      <c r="D793" s="53"/>
      <c r="E793" s="54"/>
      <c r="F793" s="54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6.5" customHeight="1">
      <c r="A794" s="50"/>
      <c r="B794" s="50"/>
      <c r="C794" s="50"/>
      <c r="D794" s="53"/>
      <c r="E794" s="54"/>
      <c r="F794" s="54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6.5" customHeight="1">
      <c r="A795" s="50"/>
      <c r="B795" s="50"/>
      <c r="C795" s="50"/>
      <c r="D795" s="53"/>
      <c r="E795" s="54"/>
      <c r="F795" s="54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6.5" customHeight="1">
      <c r="A796" s="50"/>
      <c r="B796" s="50"/>
      <c r="C796" s="50"/>
      <c r="D796" s="53"/>
      <c r="E796" s="54"/>
      <c r="F796" s="54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6.5" customHeight="1">
      <c r="A797" s="50"/>
      <c r="B797" s="50"/>
      <c r="C797" s="50"/>
      <c r="D797" s="53"/>
      <c r="E797" s="54"/>
      <c r="F797" s="54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6.5" customHeight="1">
      <c r="A798" s="50"/>
      <c r="B798" s="50"/>
      <c r="C798" s="50"/>
      <c r="D798" s="53"/>
      <c r="E798" s="54"/>
      <c r="F798" s="54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6.5" customHeight="1">
      <c r="A799" s="50"/>
      <c r="B799" s="50"/>
      <c r="C799" s="50"/>
      <c r="D799" s="53"/>
      <c r="E799" s="54"/>
      <c r="F799" s="54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6.5" customHeight="1">
      <c r="A800" s="50"/>
      <c r="B800" s="50"/>
      <c r="C800" s="50"/>
      <c r="D800" s="53"/>
      <c r="E800" s="54"/>
      <c r="F800" s="54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6.5" customHeight="1">
      <c r="A801" s="50"/>
      <c r="B801" s="50"/>
      <c r="C801" s="50"/>
      <c r="D801" s="53"/>
      <c r="E801" s="54"/>
      <c r="F801" s="54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6.5" customHeight="1">
      <c r="A802" s="50"/>
      <c r="B802" s="50"/>
      <c r="C802" s="50"/>
      <c r="D802" s="53"/>
      <c r="E802" s="54"/>
      <c r="F802" s="54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6.5" customHeight="1">
      <c r="A803" s="50"/>
      <c r="B803" s="50"/>
      <c r="C803" s="50"/>
      <c r="D803" s="53"/>
      <c r="E803" s="54"/>
      <c r="F803" s="54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6.5" customHeight="1">
      <c r="A804" s="50"/>
      <c r="B804" s="50"/>
      <c r="C804" s="50"/>
      <c r="D804" s="53"/>
      <c r="E804" s="54"/>
      <c r="F804" s="54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6.5" customHeight="1">
      <c r="A805" s="50"/>
      <c r="B805" s="50"/>
      <c r="C805" s="50"/>
      <c r="D805" s="53"/>
      <c r="E805" s="54"/>
      <c r="F805" s="54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6.5" customHeight="1">
      <c r="A806" s="50"/>
      <c r="B806" s="50"/>
      <c r="C806" s="50"/>
      <c r="D806" s="53"/>
      <c r="E806" s="54"/>
      <c r="F806" s="54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6.5" customHeight="1">
      <c r="A807" s="50"/>
      <c r="B807" s="50"/>
      <c r="C807" s="50"/>
      <c r="D807" s="53"/>
      <c r="E807" s="54"/>
      <c r="F807" s="54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6.5" customHeight="1">
      <c r="A808" s="50"/>
      <c r="B808" s="50"/>
      <c r="C808" s="50"/>
      <c r="D808" s="53"/>
      <c r="E808" s="54"/>
      <c r="F808" s="54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6.5" customHeight="1">
      <c r="A809" s="50"/>
      <c r="B809" s="50"/>
      <c r="C809" s="50"/>
      <c r="D809" s="53"/>
      <c r="E809" s="54"/>
      <c r="F809" s="54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6.5" customHeight="1">
      <c r="A810" s="50"/>
      <c r="B810" s="50"/>
      <c r="C810" s="50"/>
      <c r="D810" s="53"/>
      <c r="E810" s="54"/>
      <c r="F810" s="54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6.5" customHeight="1">
      <c r="A811" s="50"/>
      <c r="B811" s="50"/>
      <c r="C811" s="50"/>
      <c r="D811" s="53"/>
      <c r="E811" s="54"/>
      <c r="F811" s="54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6.5" customHeight="1">
      <c r="A812" s="50"/>
      <c r="B812" s="50"/>
      <c r="C812" s="50"/>
      <c r="D812" s="53"/>
      <c r="E812" s="54"/>
      <c r="F812" s="54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6.5" customHeight="1">
      <c r="A813" s="50"/>
      <c r="B813" s="50"/>
      <c r="C813" s="50"/>
      <c r="D813" s="53"/>
      <c r="E813" s="54"/>
      <c r="F813" s="54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6.5" customHeight="1">
      <c r="A814" s="50"/>
      <c r="B814" s="50"/>
      <c r="C814" s="50"/>
      <c r="D814" s="53"/>
      <c r="E814" s="54"/>
      <c r="F814" s="54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6.5" customHeight="1">
      <c r="A815" s="50"/>
      <c r="B815" s="50"/>
      <c r="C815" s="50"/>
      <c r="D815" s="53"/>
      <c r="E815" s="54"/>
      <c r="F815" s="54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6.5" customHeight="1">
      <c r="A816" s="50"/>
      <c r="B816" s="50"/>
      <c r="C816" s="50"/>
      <c r="D816" s="53"/>
      <c r="E816" s="54"/>
      <c r="F816" s="54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6.5" customHeight="1">
      <c r="A817" s="50"/>
      <c r="B817" s="50"/>
      <c r="C817" s="50"/>
      <c r="D817" s="53"/>
      <c r="E817" s="54"/>
      <c r="F817" s="54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6.5" customHeight="1">
      <c r="A818" s="50"/>
      <c r="B818" s="50"/>
      <c r="C818" s="50"/>
      <c r="D818" s="53"/>
      <c r="E818" s="54"/>
      <c r="F818" s="54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6.5" customHeight="1">
      <c r="A819" s="50"/>
      <c r="B819" s="50"/>
      <c r="C819" s="50"/>
      <c r="D819" s="53"/>
      <c r="E819" s="54"/>
      <c r="F819" s="54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6.5" customHeight="1">
      <c r="A820" s="50"/>
      <c r="B820" s="50"/>
      <c r="C820" s="50"/>
      <c r="D820" s="53"/>
      <c r="E820" s="54"/>
      <c r="F820" s="54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6.5" customHeight="1">
      <c r="A821" s="50"/>
      <c r="B821" s="50"/>
      <c r="C821" s="50"/>
      <c r="D821" s="53"/>
      <c r="E821" s="54"/>
      <c r="F821" s="54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6.5" customHeight="1">
      <c r="A822" s="50"/>
      <c r="B822" s="50"/>
      <c r="C822" s="50"/>
      <c r="D822" s="53"/>
      <c r="E822" s="54"/>
      <c r="F822" s="54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6.5" customHeight="1">
      <c r="A823" s="50"/>
      <c r="B823" s="50"/>
      <c r="C823" s="50"/>
      <c r="D823" s="53"/>
      <c r="E823" s="54"/>
      <c r="F823" s="54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6.5" customHeight="1">
      <c r="A824" s="50"/>
      <c r="B824" s="50"/>
      <c r="C824" s="50"/>
      <c r="D824" s="53"/>
      <c r="E824" s="54"/>
      <c r="F824" s="54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6.5" customHeight="1">
      <c r="A825" s="50"/>
      <c r="B825" s="50"/>
      <c r="C825" s="50"/>
      <c r="D825" s="53"/>
      <c r="E825" s="54"/>
      <c r="F825" s="54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6.5" customHeight="1">
      <c r="A826" s="50"/>
      <c r="B826" s="50"/>
      <c r="C826" s="50"/>
      <c r="D826" s="53"/>
      <c r="E826" s="54"/>
      <c r="F826" s="54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6.5" customHeight="1">
      <c r="A827" s="50"/>
      <c r="B827" s="50"/>
      <c r="C827" s="50"/>
      <c r="D827" s="53"/>
      <c r="E827" s="54"/>
      <c r="F827" s="54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6.5" customHeight="1">
      <c r="A828" s="50"/>
      <c r="B828" s="50"/>
      <c r="C828" s="50"/>
      <c r="D828" s="53"/>
      <c r="E828" s="54"/>
      <c r="F828" s="54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6.5" customHeight="1">
      <c r="A829" s="50"/>
      <c r="B829" s="50"/>
      <c r="C829" s="50"/>
      <c r="D829" s="53"/>
      <c r="E829" s="54"/>
      <c r="F829" s="54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6.5" customHeight="1">
      <c r="A830" s="50"/>
      <c r="B830" s="50"/>
      <c r="C830" s="50"/>
      <c r="D830" s="53"/>
      <c r="E830" s="54"/>
      <c r="F830" s="54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6.5" customHeight="1">
      <c r="A831" s="50"/>
      <c r="B831" s="50"/>
      <c r="C831" s="50"/>
      <c r="D831" s="53"/>
      <c r="E831" s="54"/>
      <c r="F831" s="54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6.5" customHeight="1">
      <c r="A832" s="50"/>
      <c r="B832" s="50"/>
      <c r="C832" s="50"/>
      <c r="D832" s="53"/>
      <c r="E832" s="54"/>
      <c r="F832" s="54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6.5" customHeight="1">
      <c r="A833" s="50"/>
      <c r="B833" s="50"/>
      <c r="C833" s="50"/>
      <c r="D833" s="53"/>
      <c r="E833" s="54"/>
      <c r="F833" s="54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6.5" customHeight="1">
      <c r="A834" s="50"/>
      <c r="B834" s="50"/>
      <c r="C834" s="50"/>
      <c r="D834" s="53"/>
      <c r="E834" s="54"/>
      <c r="F834" s="54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6.5" customHeight="1">
      <c r="A835" s="50"/>
      <c r="B835" s="50"/>
      <c r="C835" s="50"/>
      <c r="D835" s="53"/>
      <c r="E835" s="54"/>
      <c r="F835" s="54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6.5" customHeight="1">
      <c r="A836" s="50"/>
      <c r="B836" s="50"/>
      <c r="C836" s="50"/>
      <c r="D836" s="53"/>
      <c r="E836" s="54"/>
      <c r="F836" s="54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6.5" customHeight="1">
      <c r="A837" s="50"/>
      <c r="B837" s="50"/>
      <c r="C837" s="50"/>
      <c r="D837" s="53"/>
      <c r="E837" s="54"/>
      <c r="F837" s="54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6.5" customHeight="1">
      <c r="A838" s="50"/>
      <c r="B838" s="50"/>
      <c r="C838" s="50"/>
      <c r="D838" s="53"/>
      <c r="E838" s="54"/>
      <c r="F838" s="54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6.5" customHeight="1">
      <c r="A839" s="50"/>
      <c r="B839" s="50"/>
      <c r="C839" s="50"/>
      <c r="D839" s="53"/>
      <c r="E839" s="54"/>
      <c r="F839" s="54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6.5" customHeight="1">
      <c r="A840" s="50"/>
      <c r="B840" s="50"/>
      <c r="C840" s="50"/>
      <c r="D840" s="53"/>
      <c r="E840" s="54"/>
      <c r="F840" s="54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6.5" customHeight="1">
      <c r="A841" s="50"/>
      <c r="B841" s="50"/>
      <c r="C841" s="50"/>
      <c r="D841" s="53"/>
      <c r="E841" s="54"/>
      <c r="F841" s="54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6.5" customHeight="1">
      <c r="A842" s="50"/>
      <c r="B842" s="50"/>
      <c r="C842" s="50"/>
      <c r="D842" s="53"/>
      <c r="E842" s="54"/>
      <c r="F842" s="54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6.5" customHeight="1">
      <c r="A843" s="50"/>
      <c r="B843" s="50"/>
      <c r="C843" s="50"/>
      <c r="D843" s="53"/>
      <c r="E843" s="54"/>
      <c r="F843" s="54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6.5" customHeight="1">
      <c r="A844" s="50"/>
      <c r="B844" s="50"/>
      <c r="C844" s="50"/>
      <c r="D844" s="53"/>
      <c r="E844" s="54"/>
      <c r="F844" s="54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6.5" customHeight="1">
      <c r="A845" s="50"/>
      <c r="B845" s="50"/>
      <c r="C845" s="50"/>
      <c r="D845" s="53"/>
      <c r="E845" s="54"/>
      <c r="F845" s="54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6.5" customHeight="1">
      <c r="A846" s="50"/>
      <c r="B846" s="50"/>
      <c r="C846" s="50"/>
      <c r="D846" s="53"/>
      <c r="E846" s="54"/>
      <c r="F846" s="54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6.5" customHeight="1">
      <c r="A847" s="50"/>
      <c r="B847" s="50"/>
      <c r="C847" s="50"/>
      <c r="D847" s="53"/>
      <c r="E847" s="54"/>
      <c r="F847" s="54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6.5" customHeight="1">
      <c r="A848" s="50"/>
      <c r="B848" s="50"/>
      <c r="C848" s="50"/>
      <c r="D848" s="53"/>
      <c r="E848" s="54"/>
      <c r="F848" s="54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6.5" customHeight="1">
      <c r="A849" s="50"/>
      <c r="B849" s="50"/>
      <c r="C849" s="50"/>
      <c r="D849" s="53"/>
      <c r="E849" s="54"/>
      <c r="F849" s="54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6.5" customHeight="1">
      <c r="A850" s="50"/>
      <c r="B850" s="50"/>
      <c r="C850" s="50"/>
      <c r="D850" s="53"/>
      <c r="E850" s="54"/>
      <c r="F850" s="54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6.5" customHeight="1">
      <c r="A851" s="50"/>
      <c r="B851" s="50"/>
      <c r="C851" s="50"/>
      <c r="D851" s="53"/>
      <c r="E851" s="54"/>
      <c r="F851" s="54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6.5" customHeight="1">
      <c r="A852" s="50"/>
      <c r="B852" s="50"/>
      <c r="C852" s="50"/>
      <c r="D852" s="53"/>
      <c r="E852" s="54"/>
      <c r="F852" s="54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6.5" customHeight="1">
      <c r="A853" s="50"/>
      <c r="B853" s="50"/>
      <c r="C853" s="50"/>
      <c r="D853" s="53"/>
      <c r="E853" s="54"/>
      <c r="F853" s="54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6.5" customHeight="1">
      <c r="A854" s="50"/>
      <c r="B854" s="50"/>
      <c r="C854" s="50"/>
      <c r="D854" s="53"/>
      <c r="E854" s="54"/>
      <c r="F854" s="54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6.5" customHeight="1">
      <c r="A855" s="50"/>
      <c r="B855" s="50"/>
      <c r="C855" s="50"/>
      <c r="D855" s="53"/>
      <c r="E855" s="54"/>
      <c r="F855" s="54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6.5" customHeight="1">
      <c r="A856" s="50"/>
      <c r="B856" s="50"/>
      <c r="C856" s="50"/>
      <c r="D856" s="53"/>
      <c r="E856" s="54"/>
      <c r="F856" s="54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6.5" customHeight="1">
      <c r="A857" s="50"/>
      <c r="B857" s="50"/>
      <c r="C857" s="50"/>
      <c r="D857" s="53"/>
      <c r="E857" s="54"/>
      <c r="F857" s="54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6.5" customHeight="1">
      <c r="A858" s="50"/>
      <c r="B858" s="50"/>
      <c r="C858" s="50"/>
      <c r="D858" s="53"/>
      <c r="E858" s="54"/>
      <c r="F858" s="54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6.5" customHeight="1">
      <c r="A859" s="50"/>
      <c r="B859" s="50"/>
      <c r="C859" s="50"/>
      <c r="D859" s="53"/>
      <c r="E859" s="54"/>
      <c r="F859" s="54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6.5" customHeight="1">
      <c r="A860" s="50"/>
      <c r="B860" s="50"/>
      <c r="C860" s="50"/>
      <c r="D860" s="53"/>
      <c r="E860" s="54"/>
      <c r="F860" s="54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6.5" customHeight="1">
      <c r="A861" s="50"/>
      <c r="B861" s="50"/>
      <c r="C861" s="50"/>
      <c r="D861" s="53"/>
      <c r="E861" s="54"/>
      <c r="F861" s="54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6.5" customHeight="1">
      <c r="A862" s="50"/>
      <c r="B862" s="50"/>
      <c r="C862" s="50"/>
      <c r="D862" s="53"/>
      <c r="E862" s="54"/>
      <c r="F862" s="54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6.5" customHeight="1">
      <c r="A863" s="50"/>
      <c r="B863" s="50"/>
      <c r="C863" s="50"/>
      <c r="D863" s="53"/>
      <c r="E863" s="54"/>
      <c r="F863" s="54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6.5" customHeight="1">
      <c r="A864" s="50"/>
      <c r="B864" s="50"/>
      <c r="C864" s="50"/>
      <c r="D864" s="53"/>
      <c r="E864" s="54"/>
      <c r="F864" s="54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6.5" customHeight="1">
      <c r="A865" s="50"/>
      <c r="B865" s="50"/>
      <c r="C865" s="50"/>
      <c r="D865" s="53"/>
      <c r="E865" s="54"/>
      <c r="F865" s="54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6.5" customHeight="1">
      <c r="A866" s="50"/>
      <c r="B866" s="50"/>
      <c r="C866" s="50"/>
      <c r="D866" s="53"/>
      <c r="E866" s="54"/>
      <c r="F866" s="54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6.5" customHeight="1">
      <c r="A867" s="50"/>
      <c r="B867" s="50"/>
      <c r="C867" s="50"/>
      <c r="D867" s="53"/>
      <c r="E867" s="54"/>
      <c r="F867" s="54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6.5" customHeight="1">
      <c r="A868" s="50"/>
      <c r="B868" s="50"/>
      <c r="C868" s="50"/>
      <c r="D868" s="53"/>
      <c r="E868" s="54"/>
      <c r="F868" s="54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6.5" customHeight="1">
      <c r="A869" s="50"/>
      <c r="B869" s="50"/>
      <c r="C869" s="50"/>
      <c r="D869" s="53"/>
      <c r="E869" s="54"/>
      <c r="F869" s="54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6.5" customHeight="1">
      <c r="A870" s="50"/>
      <c r="B870" s="50"/>
      <c r="C870" s="50"/>
      <c r="D870" s="53"/>
      <c r="E870" s="54"/>
      <c r="F870" s="54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6.5" customHeight="1">
      <c r="A871" s="50"/>
      <c r="B871" s="50"/>
      <c r="C871" s="50"/>
      <c r="D871" s="53"/>
      <c r="E871" s="54"/>
      <c r="F871" s="54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6.5" customHeight="1">
      <c r="A872" s="50"/>
      <c r="B872" s="50"/>
      <c r="C872" s="50"/>
      <c r="D872" s="53"/>
      <c r="E872" s="54"/>
      <c r="F872" s="54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6.5" customHeight="1">
      <c r="A873" s="50"/>
      <c r="B873" s="50"/>
      <c r="C873" s="50"/>
      <c r="D873" s="53"/>
      <c r="E873" s="54"/>
      <c r="F873" s="54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6.5" customHeight="1">
      <c r="A874" s="50"/>
      <c r="B874" s="50"/>
      <c r="C874" s="50"/>
      <c r="D874" s="53"/>
      <c r="E874" s="54"/>
      <c r="F874" s="54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6.5" customHeight="1">
      <c r="A875" s="50"/>
      <c r="B875" s="50"/>
      <c r="C875" s="50"/>
      <c r="D875" s="53"/>
      <c r="E875" s="54"/>
      <c r="F875" s="54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6.5" customHeight="1">
      <c r="A876" s="50"/>
      <c r="B876" s="50"/>
      <c r="C876" s="50"/>
      <c r="D876" s="53"/>
      <c r="E876" s="54"/>
      <c r="F876" s="54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6.5" customHeight="1">
      <c r="A877" s="50"/>
      <c r="B877" s="50"/>
      <c r="C877" s="50"/>
      <c r="D877" s="53"/>
      <c r="E877" s="54"/>
      <c r="F877" s="54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6.5" customHeight="1">
      <c r="A878" s="50"/>
      <c r="B878" s="50"/>
      <c r="C878" s="50"/>
      <c r="D878" s="53"/>
      <c r="E878" s="54"/>
      <c r="F878" s="54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6.5" customHeight="1">
      <c r="A879" s="50"/>
      <c r="B879" s="50"/>
      <c r="C879" s="50"/>
      <c r="D879" s="53"/>
      <c r="E879" s="54"/>
      <c r="F879" s="54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6.5" customHeight="1">
      <c r="A880" s="50"/>
      <c r="B880" s="50"/>
      <c r="C880" s="50"/>
      <c r="D880" s="53"/>
      <c r="E880" s="54"/>
      <c r="F880" s="54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6.5" customHeight="1">
      <c r="A881" s="50"/>
      <c r="B881" s="50"/>
      <c r="C881" s="50"/>
      <c r="D881" s="53"/>
      <c r="E881" s="54"/>
      <c r="F881" s="54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6.5" customHeight="1">
      <c r="A882" s="50"/>
      <c r="B882" s="50"/>
      <c r="C882" s="50"/>
      <c r="D882" s="53"/>
      <c r="E882" s="54"/>
      <c r="F882" s="54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6.5" customHeight="1">
      <c r="A883" s="50"/>
      <c r="B883" s="50"/>
      <c r="C883" s="50"/>
      <c r="D883" s="53"/>
      <c r="E883" s="54"/>
      <c r="F883" s="54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6.5" customHeight="1">
      <c r="A884" s="50"/>
      <c r="B884" s="50"/>
      <c r="C884" s="50"/>
      <c r="D884" s="53"/>
      <c r="E884" s="54"/>
      <c r="F884" s="54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6.5" customHeight="1">
      <c r="A885" s="50"/>
      <c r="B885" s="50"/>
      <c r="C885" s="50"/>
      <c r="D885" s="53"/>
      <c r="E885" s="54"/>
      <c r="F885" s="54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6.5" customHeight="1">
      <c r="A886" s="50"/>
      <c r="B886" s="50"/>
      <c r="C886" s="50"/>
      <c r="D886" s="53"/>
      <c r="E886" s="54"/>
      <c r="F886" s="54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6.5" customHeight="1">
      <c r="A887" s="50"/>
      <c r="B887" s="50"/>
      <c r="C887" s="50"/>
      <c r="D887" s="53"/>
      <c r="E887" s="54"/>
      <c r="F887" s="54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6.5" customHeight="1">
      <c r="A888" s="50"/>
      <c r="B888" s="50"/>
      <c r="C888" s="50"/>
      <c r="D888" s="53"/>
      <c r="E888" s="54"/>
      <c r="F888" s="54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6.5" customHeight="1">
      <c r="A889" s="50"/>
      <c r="B889" s="50"/>
      <c r="C889" s="50"/>
      <c r="D889" s="53"/>
      <c r="E889" s="54"/>
      <c r="F889" s="54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6.5" customHeight="1">
      <c r="A890" s="50"/>
      <c r="B890" s="50"/>
      <c r="C890" s="50"/>
      <c r="D890" s="53"/>
      <c r="E890" s="54"/>
      <c r="F890" s="54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6.5" customHeight="1">
      <c r="A891" s="50"/>
      <c r="B891" s="50"/>
      <c r="C891" s="50"/>
      <c r="D891" s="53"/>
      <c r="E891" s="54"/>
      <c r="F891" s="54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6.5" customHeight="1">
      <c r="A892" s="50"/>
      <c r="B892" s="50"/>
      <c r="C892" s="50"/>
      <c r="D892" s="53"/>
      <c r="E892" s="54"/>
      <c r="F892" s="54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6.5" customHeight="1">
      <c r="A893" s="50"/>
      <c r="B893" s="50"/>
      <c r="C893" s="50"/>
      <c r="D893" s="53"/>
      <c r="E893" s="54"/>
      <c r="F893" s="54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6.5" customHeight="1">
      <c r="A894" s="50"/>
      <c r="B894" s="50"/>
      <c r="C894" s="50"/>
      <c r="D894" s="53"/>
      <c r="E894" s="54"/>
      <c r="F894" s="54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6.5" customHeight="1">
      <c r="A895" s="50"/>
      <c r="B895" s="50"/>
      <c r="C895" s="50"/>
      <c r="D895" s="53"/>
      <c r="E895" s="54"/>
      <c r="F895" s="54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6.5" customHeight="1">
      <c r="A896" s="50"/>
      <c r="B896" s="50"/>
      <c r="C896" s="50"/>
      <c r="D896" s="53"/>
      <c r="E896" s="54"/>
      <c r="F896" s="54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6.5" customHeight="1">
      <c r="A897" s="50"/>
      <c r="B897" s="50"/>
      <c r="C897" s="50"/>
      <c r="D897" s="53"/>
      <c r="E897" s="54"/>
      <c r="F897" s="54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6.5" customHeight="1">
      <c r="A898" s="50"/>
      <c r="B898" s="50"/>
      <c r="C898" s="50"/>
      <c r="D898" s="53"/>
      <c r="E898" s="54"/>
      <c r="F898" s="54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6.5" customHeight="1">
      <c r="A899" s="50"/>
      <c r="B899" s="50"/>
      <c r="C899" s="50"/>
      <c r="D899" s="53"/>
      <c r="E899" s="54"/>
      <c r="F899" s="54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6.5" customHeight="1">
      <c r="A900" s="50"/>
      <c r="B900" s="50"/>
      <c r="C900" s="50"/>
      <c r="D900" s="53"/>
      <c r="E900" s="54"/>
      <c r="F900" s="54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6.5" customHeight="1">
      <c r="A901" s="50"/>
      <c r="B901" s="50"/>
      <c r="C901" s="50"/>
      <c r="D901" s="53"/>
      <c r="E901" s="54"/>
      <c r="F901" s="54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6.5" customHeight="1">
      <c r="A902" s="50"/>
      <c r="B902" s="50"/>
      <c r="C902" s="50"/>
      <c r="D902" s="53"/>
      <c r="E902" s="54"/>
      <c r="F902" s="54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6.5" customHeight="1">
      <c r="A903" s="50"/>
      <c r="B903" s="50"/>
      <c r="C903" s="50"/>
      <c r="D903" s="53"/>
      <c r="E903" s="54"/>
      <c r="F903" s="54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6.5" customHeight="1">
      <c r="A904" s="50"/>
      <c r="B904" s="50"/>
      <c r="C904" s="50"/>
      <c r="D904" s="53"/>
      <c r="E904" s="54"/>
      <c r="F904" s="54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6.5" customHeight="1">
      <c r="A905" s="50"/>
      <c r="B905" s="50"/>
      <c r="C905" s="50"/>
      <c r="D905" s="53"/>
      <c r="E905" s="54"/>
      <c r="F905" s="54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6.5" customHeight="1">
      <c r="A906" s="50"/>
      <c r="B906" s="50"/>
      <c r="C906" s="50"/>
      <c r="D906" s="53"/>
      <c r="E906" s="54"/>
      <c r="F906" s="54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6.5" customHeight="1">
      <c r="A907" s="50"/>
      <c r="B907" s="50"/>
      <c r="C907" s="50"/>
      <c r="D907" s="53"/>
      <c r="E907" s="54"/>
      <c r="F907" s="54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6.5" customHeight="1">
      <c r="A908" s="50"/>
      <c r="B908" s="50"/>
      <c r="C908" s="50"/>
      <c r="D908" s="53"/>
      <c r="E908" s="54"/>
      <c r="F908" s="54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6.5" customHeight="1">
      <c r="A909" s="50"/>
      <c r="B909" s="50"/>
      <c r="C909" s="50"/>
      <c r="D909" s="53"/>
      <c r="E909" s="54"/>
      <c r="F909" s="54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6.5" customHeight="1">
      <c r="A910" s="50"/>
      <c r="B910" s="50"/>
      <c r="C910" s="50"/>
      <c r="D910" s="53"/>
      <c r="E910" s="54"/>
      <c r="F910" s="54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6.5" customHeight="1">
      <c r="A911" s="50"/>
      <c r="B911" s="50"/>
      <c r="C911" s="50"/>
      <c r="D911" s="53"/>
      <c r="E911" s="54"/>
      <c r="F911" s="54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6.5" customHeight="1">
      <c r="A912" s="50"/>
      <c r="B912" s="50"/>
      <c r="C912" s="50"/>
      <c r="D912" s="53"/>
      <c r="E912" s="54"/>
      <c r="F912" s="54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6.5" customHeight="1">
      <c r="A913" s="50"/>
      <c r="B913" s="50"/>
      <c r="C913" s="50"/>
      <c r="D913" s="53"/>
      <c r="E913" s="54"/>
      <c r="F913" s="54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6.5" customHeight="1">
      <c r="A914" s="50"/>
      <c r="B914" s="50"/>
      <c r="C914" s="50"/>
      <c r="D914" s="53"/>
      <c r="E914" s="54"/>
      <c r="F914" s="54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6.5" customHeight="1">
      <c r="A915" s="50"/>
      <c r="B915" s="50"/>
      <c r="C915" s="50"/>
      <c r="D915" s="53"/>
      <c r="E915" s="54"/>
      <c r="F915" s="54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6.5" customHeight="1">
      <c r="A916" s="50"/>
      <c r="B916" s="50"/>
      <c r="C916" s="50"/>
      <c r="D916" s="53"/>
      <c r="E916" s="54"/>
      <c r="F916" s="54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6.5" customHeight="1">
      <c r="A917" s="50"/>
      <c r="B917" s="50"/>
      <c r="C917" s="50"/>
      <c r="D917" s="53"/>
      <c r="E917" s="54"/>
      <c r="F917" s="54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6.5" customHeight="1">
      <c r="A918" s="50"/>
      <c r="B918" s="50"/>
      <c r="C918" s="50"/>
      <c r="D918" s="53"/>
      <c r="E918" s="54"/>
      <c r="F918" s="54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6.5" customHeight="1">
      <c r="A919" s="50"/>
      <c r="B919" s="50"/>
      <c r="C919" s="50"/>
      <c r="D919" s="53"/>
      <c r="E919" s="54"/>
      <c r="F919" s="54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6.5" customHeight="1">
      <c r="A920" s="50"/>
      <c r="B920" s="50"/>
      <c r="C920" s="50"/>
      <c r="D920" s="53"/>
      <c r="E920" s="54"/>
      <c r="F920" s="54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6.5" customHeight="1">
      <c r="A921" s="50"/>
      <c r="B921" s="50"/>
      <c r="C921" s="50"/>
      <c r="D921" s="53"/>
      <c r="E921" s="54"/>
      <c r="F921" s="54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6.5" customHeight="1">
      <c r="A922" s="50"/>
      <c r="B922" s="50"/>
      <c r="C922" s="50"/>
      <c r="D922" s="53"/>
      <c r="E922" s="54"/>
      <c r="F922" s="54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6.5" customHeight="1">
      <c r="A923" s="50"/>
      <c r="B923" s="50"/>
      <c r="C923" s="50"/>
      <c r="D923" s="53"/>
      <c r="E923" s="54"/>
      <c r="F923" s="54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6.5" customHeight="1">
      <c r="A924" s="50"/>
      <c r="B924" s="50"/>
      <c r="C924" s="50"/>
      <c r="D924" s="53"/>
      <c r="E924" s="54"/>
      <c r="F924" s="54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6.5" customHeight="1">
      <c r="A925" s="50"/>
      <c r="B925" s="50"/>
      <c r="C925" s="50"/>
      <c r="D925" s="53"/>
      <c r="E925" s="54"/>
      <c r="F925" s="54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6.5" customHeight="1">
      <c r="A926" s="50"/>
      <c r="B926" s="50"/>
      <c r="C926" s="50"/>
      <c r="D926" s="53"/>
      <c r="E926" s="54"/>
      <c r="F926" s="54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6.5" customHeight="1">
      <c r="A927" s="50"/>
      <c r="B927" s="50"/>
      <c r="C927" s="50"/>
      <c r="D927" s="53"/>
      <c r="E927" s="54"/>
      <c r="F927" s="54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6.5" customHeight="1">
      <c r="A928" s="50"/>
      <c r="B928" s="50"/>
      <c r="C928" s="50"/>
      <c r="D928" s="53"/>
      <c r="E928" s="54"/>
      <c r="F928" s="54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6.5" customHeight="1">
      <c r="A929" s="50"/>
      <c r="B929" s="50"/>
      <c r="C929" s="50"/>
      <c r="D929" s="53"/>
      <c r="E929" s="54"/>
      <c r="F929" s="54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6.5" customHeight="1">
      <c r="A930" s="50"/>
      <c r="B930" s="50"/>
      <c r="C930" s="50"/>
      <c r="D930" s="53"/>
      <c r="E930" s="54"/>
      <c r="F930" s="54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6.5" customHeight="1">
      <c r="A931" s="50"/>
      <c r="B931" s="50"/>
      <c r="C931" s="50"/>
      <c r="D931" s="53"/>
      <c r="E931" s="54"/>
      <c r="F931" s="54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6.5" customHeight="1">
      <c r="A932" s="50"/>
      <c r="B932" s="50"/>
      <c r="C932" s="50"/>
      <c r="D932" s="53"/>
      <c r="E932" s="54"/>
      <c r="F932" s="54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6.5" customHeight="1">
      <c r="A933" s="50"/>
      <c r="B933" s="50"/>
      <c r="C933" s="50"/>
      <c r="D933" s="53"/>
      <c r="E933" s="54"/>
      <c r="F933" s="54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6.5" customHeight="1">
      <c r="A934" s="50"/>
      <c r="B934" s="50"/>
      <c r="C934" s="50"/>
      <c r="D934" s="53"/>
      <c r="E934" s="54"/>
      <c r="F934" s="54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6.5" customHeight="1">
      <c r="A935" s="50"/>
      <c r="B935" s="50"/>
      <c r="C935" s="50"/>
      <c r="D935" s="53"/>
      <c r="E935" s="54"/>
      <c r="F935" s="54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6.5" customHeight="1">
      <c r="A936" s="50"/>
      <c r="B936" s="50"/>
      <c r="C936" s="50"/>
      <c r="D936" s="53"/>
      <c r="E936" s="54"/>
      <c r="F936" s="54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6.5" customHeight="1">
      <c r="A937" s="50"/>
      <c r="B937" s="50"/>
      <c r="C937" s="50"/>
      <c r="D937" s="53"/>
      <c r="E937" s="54"/>
      <c r="F937" s="54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6.5" customHeight="1">
      <c r="A938" s="50"/>
      <c r="B938" s="50"/>
      <c r="C938" s="50"/>
      <c r="D938" s="53"/>
      <c r="E938" s="54"/>
      <c r="F938" s="54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6.5" customHeight="1">
      <c r="A939" s="50"/>
      <c r="B939" s="50"/>
      <c r="C939" s="50"/>
      <c r="D939" s="53"/>
      <c r="E939" s="54"/>
      <c r="F939" s="54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6.5" customHeight="1">
      <c r="A940" s="50"/>
      <c r="B940" s="50"/>
      <c r="C940" s="50"/>
      <c r="D940" s="53"/>
      <c r="E940" s="54"/>
      <c r="F940" s="54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6.5" customHeight="1">
      <c r="A941" s="50"/>
      <c r="B941" s="50"/>
      <c r="C941" s="50"/>
      <c r="D941" s="53"/>
      <c r="E941" s="54"/>
      <c r="F941" s="54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6.5" customHeight="1">
      <c r="A942" s="50"/>
      <c r="B942" s="50"/>
      <c r="C942" s="50"/>
      <c r="D942" s="53"/>
      <c r="E942" s="54"/>
      <c r="F942" s="54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6.5" customHeight="1">
      <c r="A943" s="50"/>
      <c r="B943" s="50"/>
      <c r="C943" s="50"/>
      <c r="D943" s="53"/>
      <c r="E943" s="54"/>
      <c r="F943" s="54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6.5" customHeight="1">
      <c r="A944" s="50"/>
      <c r="B944" s="50"/>
      <c r="C944" s="50"/>
      <c r="D944" s="53"/>
      <c r="E944" s="54"/>
      <c r="F944" s="54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6.5" customHeight="1">
      <c r="A945" s="50"/>
      <c r="B945" s="50"/>
      <c r="C945" s="50"/>
      <c r="D945" s="53"/>
      <c r="E945" s="54"/>
      <c r="F945" s="54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6.5" customHeight="1">
      <c r="A946" s="50"/>
      <c r="B946" s="50"/>
      <c r="C946" s="50"/>
      <c r="D946" s="53"/>
      <c r="E946" s="54"/>
      <c r="F946" s="54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6.5" customHeight="1">
      <c r="A947" s="50"/>
      <c r="B947" s="50"/>
      <c r="C947" s="50"/>
      <c r="D947" s="53"/>
      <c r="E947" s="54"/>
      <c r="F947" s="54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6.5" customHeight="1">
      <c r="A948" s="50"/>
      <c r="B948" s="50"/>
      <c r="C948" s="50"/>
      <c r="D948" s="53"/>
      <c r="E948" s="54"/>
      <c r="F948" s="54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6.5" customHeight="1">
      <c r="A949" s="50"/>
      <c r="B949" s="50"/>
      <c r="C949" s="50"/>
      <c r="D949" s="53"/>
      <c r="E949" s="54"/>
      <c r="F949" s="54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6.5" customHeight="1">
      <c r="A950" s="50"/>
      <c r="B950" s="50"/>
      <c r="C950" s="50"/>
      <c r="D950" s="53"/>
      <c r="E950" s="54"/>
      <c r="F950" s="54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6.5" customHeight="1">
      <c r="A951" s="50"/>
      <c r="B951" s="50"/>
      <c r="C951" s="50"/>
      <c r="D951" s="53"/>
      <c r="E951" s="54"/>
      <c r="F951" s="54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6.5" customHeight="1">
      <c r="A952" s="50"/>
      <c r="B952" s="50"/>
      <c r="C952" s="50"/>
      <c r="D952" s="53"/>
      <c r="E952" s="54"/>
      <c r="F952" s="54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6.5" customHeight="1">
      <c r="A953" s="50"/>
      <c r="B953" s="50"/>
      <c r="C953" s="50"/>
      <c r="D953" s="53"/>
      <c r="E953" s="54"/>
      <c r="F953" s="54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6.5" customHeight="1">
      <c r="A954" s="50"/>
      <c r="B954" s="50"/>
      <c r="C954" s="50"/>
      <c r="D954" s="53"/>
      <c r="E954" s="54"/>
      <c r="F954" s="54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6.5" customHeight="1">
      <c r="A955" s="50"/>
      <c r="B955" s="50"/>
      <c r="C955" s="50"/>
      <c r="D955" s="53"/>
      <c r="E955" s="54"/>
      <c r="F955" s="54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6.5" customHeight="1">
      <c r="A956" s="50"/>
      <c r="B956" s="50"/>
      <c r="C956" s="50"/>
      <c r="D956" s="53"/>
      <c r="E956" s="54"/>
      <c r="F956" s="54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6.5" customHeight="1">
      <c r="A957" s="50"/>
      <c r="B957" s="50"/>
      <c r="C957" s="50"/>
      <c r="D957" s="53"/>
      <c r="E957" s="54"/>
      <c r="F957" s="54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6.5" customHeight="1">
      <c r="A958" s="50"/>
      <c r="B958" s="50"/>
      <c r="C958" s="50"/>
      <c r="D958" s="53"/>
      <c r="E958" s="54"/>
      <c r="F958" s="54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6.5" customHeight="1">
      <c r="A959" s="50"/>
      <c r="B959" s="50"/>
      <c r="C959" s="50"/>
      <c r="D959" s="53"/>
      <c r="E959" s="54"/>
      <c r="F959" s="54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6.5" customHeight="1">
      <c r="A960" s="50"/>
      <c r="B960" s="50"/>
      <c r="C960" s="50"/>
      <c r="D960" s="53"/>
      <c r="E960" s="54"/>
      <c r="F960" s="54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6.5" customHeight="1">
      <c r="A961" s="50"/>
      <c r="B961" s="50"/>
      <c r="C961" s="50"/>
      <c r="D961" s="53"/>
      <c r="E961" s="54"/>
      <c r="F961" s="54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6.5" customHeight="1">
      <c r="A962" s="50"/>
      <c r="B962" s="50"/>
      <c r="C962" s="50"/>
      <c r="D962" s="53"/>
      <c r="E962" s="54"/>
      <c r="F962" s="54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6.5" customHeight="1">
      <c r="A963" s="50"/>
      <c r="B963" s="50"/>
      <c r="C963" s="50"/>
      <c r="D963" s="53"/>
      <c r="E963" s="54"/>
      <c r="F963" s="54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6.5" customHeight="1">
      <c r="A964" s="50"/>
      <c r="B964" s="50"/>
      <c r="C964" s="50"/>
      <c r="D964" s="53"/>
      <c r="E964" s="54"/>
      <c r="F964" s="54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6.5" customHeight="1">
      <c r="A965" s="50"/>
      <c r="B965" s="50"/>
      <c r="C965" s="50"/>
      <c r="D965" s="53"/>
      <c r="E965" s="54"/>
      <c r="F965" s="54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6.5" customHeight="1">
      <c r="A966" s="50"/>
      <c r="B966" s="50"/>
      <c r="C966" s="50"/>
      <c r="D966" s="53"/>
      <c r="E966" s="54"/>
      <c r="F966" s="54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6.5" customHeight="1">
      <c r="A967" s="50"/>
      <c r="B967" s="50"/>
      <c r="C967" s="50"/>
      <c r="D967" s="53"/>
      <c r="E967" s="54"/>
      <c r="F967" s="54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6.5" customHeight="1">
      <c r="A968" s="50"/>
      <c r="B968" s="50"/>
      <c r="C968" s="50"/>
      <c r="D968" s="53"/>
      <c r="E968" s="54"/>
      <c r="F968" s="54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6.5" customHeight="1">
      <c r="A969" s="50"/>
      <c r="B969" s="50"/>
      <c r="C969" s="50"/>
      <c r="D969" s="53"/>
      <c r="E969" s="54"/>
      <c r="F969" s="54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6.5" customHeight="1">
      <c r="A970" s="50"/>
      <c r="B970" s="50"/>
      <c r="C970" s="50"/>
      <c r="D970" s="53"/>
      <c r="E970" s="54"/>
      <c r="F970" s="54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6.5" customHeight="1">
      <c r="A971" s="50"/>
      <c r="B971" s="50"/>
      <c r="C971" s="50"/>
      <c r="D971" s="53"/>
      <c r="E971" s="54"/>
      <c r="F971" s="54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6.5" customHeight="1">
      <c r="A972" s="50"/>
      <c r="B972" s="50"/>
      <c r="C972" s="50"/>
      <c r="D972" s="53"/>
      <c r="E972" s="54"/>
      <c r="F972" s="54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6.5" customHeight="1">
      <c r="A973" s="50"/>
      <c r="B973" s="50"/>
      <c r="C973" s="50"/>
      <c r="D973" s="53"/>
      <c r="E973" s="54"/>
      <c r="F973" s="54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6.5" customHeight="1">
      <c r="A974" s="50"/>
      <c r="B974" s="50"/>
      <c r="C974" s="50"/>
      <c r="D974" s="53"/>
      <c r="E974" s="54"/>
      <c r="F974" s="54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6.5" customHeight="1">
      <c r="A975" s="50"/>
      <c r="B975" s="50"/>
      <c r="C975" s="50"/>
      <c r="D975" s="53"/>
      <c r="E975" s="54"/>
      <c r="F975" s="54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6.5" customHeight="1">
      <c r="A976" s="50"/>
      <c r="B976" s="50"/>
      <c r="C976" s="50"/>
      <c r="D976" s="53"/>
      <c r="E976" s="54"/>
      <c r="F976" s="54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6.5" customHeight="1">
      <c r="A977" s="50"/>
      <c r="B977" s="50"/>
      <c r="C977" s="50"/>
      <c r="D977" s="53"/>
      <c r="E977" s="54"/>
      <c r="F977" s="54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6.5" customHeight="1">
      <c r="A978" s="50"/>
      <c r="B978" s="50"/>
      <c r="C978" s="50"/>
      <c r="D978" s="53"/>
      <c r="E978" s="54"/>
      <c r="F978" s="54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6.5" customHeight="1">
      <c r="A979" s="50"/>
      <c r="B979" s="50"/>
      <c r="C979" s="50"/>
      <c r="D979" s="53"/>
      <c r="E979" s="54"/>
      <c r="F979" s="54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6.5" customHeight="1">
      <c r="A980" s="50"/>
      <c r="B980" s="50"/>
      <c r="C980" s="50"/>
      <c r="D980" s="53"/>
      <c r="E980" s="54"/>
      <c r="F980" s="54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6.5" customHeight="1">
      <c r="A981" s="50"/>
      <c r="B981" s="50"/>
      <c r="C981" s="50"/>
      <c r="D981" s="53"/>
      <c r="E981" s="54"/>
      <c r="F981" s="54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6.5" customHeight="1">
      <c r="A982" s="50"/>
      <c r="B982" s="50"/>
      <c r="C982" s="50"/>
      <c r="D982" s="53"/>
      <c r="E982" s="54"/>
      <c r="F982" s="54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6.5" customHeight="1">
      <c r="A983" s="50"/>
      <c r="B983" s="50"/>
      <c r="C983" s="50"/>
      <c r="D983" s="53"/>
      <c r="E983" s="54"/>
      <c r="F983" s="54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6.5" customHeight="1">
      <c r="A984" s="50"/>
      <c r="B984" s="50"/>
      <c r="C984" s="50"/>
      <c r="D984" s="53"/>
      <c r="E984" s="54"/>
      <c r="F984" s="54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6.5" customHeight="1">
      <c r="A985" s="50"/>
      <c r="B985" s="50"/>
      <c r="C985" s="50"/>
      <c r="D985" s="53"/>
      <c r="E985" s="54"/>
      <c r="F985" s="54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6.5" customHeight="1">
      <c r="A986" s="50"/>
      <c r="B986" s="50"/>
      <c r="C986" s="50"/>
      <c r="D986" s="53"/>
      <c r="E986" s="54"/>
      <c r="F986" s="54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6.5" customHeight="1">
      <c r="A987" s="50"/>
      <c r="B987" s="50"/>
      <c r="C987" s="50"/>
      <c r="D987" s="53"/>
      <c r="E987" s="54"/>
      <c r="F987" s="54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6.5" customHeight="1">
      <c r="A988" s="50"/>
      <c r="B988" s="50"/>
      <c r="C988" s="50"/>
      <c r="D988" s="53"/>
      <c r="E988" s="54"/>
      <c r="F988" s="54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6.5" customHeight="1">
      <c r="A989" s="50"/>
      <c r="B989" s="50"/>
      <c r="C989" s="50"/>
      <c r="D989" s="53"/>
      <c r="E989" s="54"/>
      <c r="F989" s="54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6.5" customHeight="1">
      <c r="A990" s="50"/>
      <c r="B990" s="50"/>
      <c r="C990" s="50"/>
      <c r="D990" s="53"/>
      <c r="E990" s="54"/>
      <c r="F990" s="54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6.5" customHeight="1">
      <c r="A991" s="50"/>
      <c r="B991" s="50"/>
      <c r="C991" s="50"/>
      <c r="D991" s="53"/>
      <c r="E991" s="54"/>
      <c r="F991" s="54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6.5" customHeight="1">
      <c r="A992" s="50"/>
      <c r="B992" s="50"/>
      <c r="C992" s="50"/>
      <c r="D992" s="53"/>
      <c r="E992" s="54"/>
      <c r="F992" s="54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6.5" customHeight="1">
      <c r="A993" s="50"/>
      <c r="B993" s="50"/>
      <c r="C993" s="50"/>
      <c r="D993" s="53"/>
      <c r="E993" s="54"/>
      <c r="F993" s="54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6.5" customHeight="1">
      <c r="A994" s="50"/>
      <c r="B994" s="50"/>
      <c r="C994" s="50"/>
      <c r="D994" s="53"/>
      <c r="E994" s="54"/>
      <c r="F994" s="54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6.5" customHeight="1">
      <c r="A995" s="50"/>
      <c r="B995" s="50"/>
      <c r="C995" s="50"/>
      <c r="D995" s="53"/>
      <c r="E995" s="54"/>
      <c r="F995" s="54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6.5" customHeight="1">
      <c r="A996" s="50"/>
      <c r="B996" s="50"/>
      <c r="C996" s="50"/>
      <c r="D996" s="53"/>
      <c r="E996" s="54"/>
      <c r="F996" s="54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6.5" customHeight="1">
      <c r="A997" s="50"/>
      <c r="B997" s="50"/>
      <c r="C997" s="50"/>
      <c r="D997" s="53"/>
      <c r="E997" s="54"/>
      <c r="F997" s="54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6.5" customHeight="1">
      <c r="A998" s="50"/>
      <c r="B998" s="50"/>
      <c r="C998" s="50"/>
      <c r="D998" s="53"/>
      <c r="E998" s="54"/>
      <c r="F998" s="54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6.5" customHeight="1">
      <c r="A999" s="50"/>
      <c r="B999" s="50"/>
      <c r="C999" s="50"/>
      <c r="D999" s="53"/>
      <c r="E999" s="54"/>
      <c r="F999" s="54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6.5" customHeight="1">
      <c r="A1000" s="50"/>
      <c r="B1000" s="50"/>
      <c r="C1000" s="50"/>
      <c r="D1000" s="53"/>
      <c r="E1000" s="54"/>
      <c r="F1000" s="54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57"/>
    <col customWidth="1" min="3" max="4" width="8.71"/>
    <col customWidth="1" min="5" max="5" width="10.14"/>
    <col customWidth="1" min="6" max="26" width="8.71"/>
  </cols>
  <sheetData>
    <row r="1" ht="14.25" customHeight="1">
      <c r="A1" s="55" t="s">
        <v>26</v>
      </c>
    </row>
    <row r="2" ht="14.25" customHeight="1"/>
    <row r="3" ht="14.25" customHeight="1"/>
    <row r="4" ht="14.25" customHeight="1">
      <c r="A4" s="56" t="s">
        <v>415</v>
      </c>
      <c r="B4" s="56" t="s">
        <v>416</v>
      </c>
      <c r="C4" s="56" t="s">
        <v>417</v>
      </c>
      <c r="D4" s="56" t="s">
        <v>418</v>
      </c>
      <c r="E4" s="56" t="s">
        <v>419</v>
      </c>
    </row>
    <row r="5" ht="14.25" customHeight="1">
      <c r="A5" s="16">
        <v>1.0</v>
      </c>
      <c r="B5" s="17">
        <v>44227.0</v>
      </c>
      <c r="C5" s="17" t="s">
        <v>76</v>
      </c>
      <c r="D5" s="16" t="s">
        <v>420</v>
      </c>
      <c r="E5" s="16" t="s">
        <v>73</v>
      </c>
    </row>
    <row r="6" ht="14.25" customHeight="1">
      <c r="A6" s="16">
        <v>2.0</v>
      </c>
      <c r="B6" s="17">
        <v>44255.0</v>
      </c>
      <c r="C6" s="17" t="s">
        <v>77</v>
      </c>
      <c r="D6" s="16" t="s">
        <v>421</v>
      </c>
      <c r="E6" s="16" t="s">
        <v>422</v>
      </c>
    </row>
    <row r="7" ht="14.25" customHeight="1">
      <c r="A7" s="16">
        <v>3.0</v>
      </c>
      <c r="B7" s="17">
        <v>44286.0</v>
      </c>
      <c r="C7" s="17" t="s">
        <v>78</v>
      </c>
      <c r="D7" s="16" t="s">
        <v>423</v>
      </c>
      <c r="E7" s="16" t="s">
        <v>424</v>
      </c>
    </row>
    <row r="8" ht="14.25" customHeight="1">
      <c r="A8" s="16">
        <v>4.0</v>
      </c>
      <c r="B8" s="17">
        <v>44316.0</v>
      </c>
      <c r="C8" s="17" t="s">
        <v>425</v>
      </c>
      <c r="D8" s="16" t="s">
        <v>426</v>
      </c>
      <c r="E8" s="16" t="s">
        <v>427</v>
      </c>
    </row>
    <row r="9" ht="14.25" customHeight="1">
      <c r="A9" s="16">
        <v>5.0</v>
      </c>
      <c r="B9" s="17">
        <v>44347.0</v>
      </c>
      <c r="C9" s="17" t="s">
        <v>428</v>
      </c>
      <c r="D9" s="16" t="s">
        <v>429</v>
      </c>
      <c r="E9" s="16" t="s">
        <v>73</v>
      </c>
    </row>
    <row r="10" ht="14.25" customHeight="1">
      <c r="A10" s="16">
        <v>6.0</v>
      </c>
      <c r="B10" s="17">
        <v>44377.0</v>
      </c>
      <c r="C10" s="17" t="s">
        <v>321</v>
      </c>
      <c r="D10" s="16" t="s">
        <v>430</v>
      </c>
      <c r="E10" s="16" t="s">
        <v>422</v>
      </c>
    </row>
    <row r="11" ht="14.25" customHeight="1">
      <c r="A11" s="16">
        <v>7.0</v>
      </c>
      <c r="B11" s="17">
        <v>44408.0</v>
      </c>
      <c r="C11" s="17" t="s">
        <v>322</v>
      </c>
      <c r="D11" s="16" t="s">
        <v>431</v>
      </c>
      <c r="E11" s="16" t="s">
        <v>424</v>
      </c>
    </row>
    <row r="12" ht="14.25" customHeight="1">
      <c r="A12" s="16">
        <v>8.0</v>
      </c>
      <c r="B12" s="17">
        <v>44439.0</v>
      </c>
      <c r="C12" s="17" t="s">
        <v>432</v>
      </c>
      <c r="D12" s="16" t="s">
        <v>420</v>
      </c>
      <c r="E12" s="16" t="s">
        <v>427</v>
      </c>
    </row>
    <row r="13" ht="14.25" customHeight="1">
      <c r="A13" s="16">
        <v>9.0</v>
      </c>
      <c r="B13" s="17">
        <v>44469.0</v>
      </c>
      <c r="C13" s="17" t="s">
        <v>433</v>
      </c>
      <c r="D13" s="16" t="s">
        <v>421</v>
      </c>
      <c r="E13" s="16" t="s">
        <v>73</v>
      </c>
    </row>
    <row r="14" ht="14.25" customHeight="1">
      <c r="A14" s="16">
        <v>10.0</v>
      </c>
      <c r="B14" s="17">
        <v>44500.0</v>
      </c>
      <c r="C14" s="17" t="s">
        <v>434</v>
      </c>
      <c r="D14" s="16" t="s">
        <v>423</v>
      </c>
      <c r="E14" s="16" t="s">
        <v>422</v>
      </c>
    </row>
    <row r="15" ht="14.25" customHeight="1">
      <c r="A15" s="16">
        <v>11.0</v>
      </c>
      <c r="B15" s="17">
        <v>44530.0</v>
      </c>
      <c r="C15" s="17" t="s">
        <v>326</v>
      </c>
      <c r="D15" s="16" t="s">
        <v>426</v>
      </c>
      <c r="E15" s="16" t="s">
        <v>424</v>
      </c>
    </row>
    <row r="16" ht="14.25" customHeight="1">
      <c r="A16" s="16">
        <v>12.0</v>
      </c>
      <c r="B16" s="17">
        <v>44561.0</v>
      </c>
      <c r="C16" s="17" t="s">
        <v>435</v>
      </c>
      <c r="D16" s="16" t="s">
        <v>429</v>
      </c>
      <c r="E16" s="16" t="s">
        <v>427</v>
      </c>
    </row>
    <row r="17" ht="14.25" customHeight="1">
      <c r="A17" s="16">
        <v>13.0</v>
      </c>
      <c r="B17" s="17">
        <v>44592.0</v>
      </c>
      <c r="C17" s="17" t="s">
        <v>76</v>
      </c>
      <c r="D17" s="16" t="s">
        <v>430</v>
      </c>
      <c r="E17" s="16" t="s">
        <v>73</v>
      </c>
    </row>
    <row r="18" ht="14.25" customHeight="1">
      <c r="A18" s="16">
        <v>14.0</v>
      </c>
      <c r="B18" s="17">
        <v>44620.0</v>
      </c>
      <c r="C18" s="17" t="s">
        <v>77</v>
      </c>
      <c r="D18" s="16" t="s">
        <v>431</v>
      </c>
      <c r="E18" s="16" t="s">
        <v>422</v>
      </c>
    </row>
    <row r="19" ht="14.25" customHeight="1">
      <c r="A19" s="16">
        <v>15.0</v>
      </c>
      <c r="B19" s="17">
        <v>44651.0</v>
      </c>
      <c r="C19" s="17" t="s">
        <v>78</v>
      </c>
      <c r="D19" s="16" t="s">
        <v>420</v>
      </c>
      <c r="E19" s="16" t="s">
        <v>424</v>
      </c>
    </row>
    <row r="20" ht="14.25" customHeight="1">
      <c r="A20" s="16">
        <v>16.0</v>
      </c>
      <c r="B20" s="17">
        <v>44681.0</v>
      </c>
      <c r="C20" s="17" t="s">
        <v>425</v>
      </c>
      <c r="D20" s="16" t="s">
        <v>421</v>
      </c>
      <c r="E20" s="16" t="s">
        <v>427</v>
      </c>
    </row>
    <row r="21" ht="14.25" customHeight="1">
      <c r="A21" s="16">
        <v>17.0</v>
      </c>
      <c r="B21" s="17">
        <v>44712.0</v>
      </c>
      <c r="C21" s="17" t="s">
        <v>428</v>
      </c>
      <c r="D21" s="16" t="s">
        <v>423</v>
      </c>
      <c r="E21" s="16" t="s">
        <v>73</v>
      </c>
    </row>
    <row r="22" ht="14.25" customHeight="1">
      <c r="A22" s="16">
        <v>18.0</v>
      </c>
      <c r="B22" s="17">
        <v>44742.0</v>
      </c>
      <c r="C22" s="17" t="s">
        <v>321</v>
      </c>
      <c r="D22" s="16" t="s">
        <v>426</v>
      </c>
      <c r="E22" s="16" t="s">
        <v>422</v>
      </c>
    </row>
    <row r="23" ht="14.25" customHeight="1">
      <c r="A23" s="16">
        <v>19.0</v>
      </c>
      <c r="B23" s="17">
        <v>44773.0</v>
      </c>
      <c r="C23" s="17" t="s">
        <v>322</v>
      </c>
      <c r="D23" s="16" t="s">
        <v>429</v>
      </c>
      <c r="E23" s="16" t="s">
        <v>424</v>
      </c>
    </row>
    <row r="24" ht="14.25" customHeight="1">
      <c r="A24" s="16">
        <v>20.0</v>
      </c>
      <c r="B24" s="17">
        <v>44804.0</v>
      </c>
      <c r="C24" s="17" t="s">
        <v>432</v>
      </c>
      <c r="D24" s="16" t="s">
        <v>430</v>
      </c>
      <c r="E24" s="16" t="s">
        <v>427</v>
      </c>
    </row>
    <row r="25" ht="14.25" customHeight="1">
      <c r="A25" s="16">
        <v>21.0</v>
      </c>
      <c r="B25" s="17">
        <v>44834.0</v>
      </c>
      <c r="C25" s="17" t="s">
        <v>433</v>
      </c>
      <c r="D25" s="16" t="s">
        <v>431</v>
      </c>
      <c r="E25" s="16" t="s">
        <v>73</v>
      </c>
    </row>
    <row r="26" ht="14.25" customHeight="1">
      <c r="A26" s="16">
        <v>22.0</v>
      </c>
      <c r="B26" s="17">
        <v>44865.0</v>
      </c>
      <c r="C26" s="17" t="s">
        <v>434</v>
      </c>
      <c r="D26" s="16" t="s">
        <v>420</v>
      </c>
      <c r="E26" s="16" t="s">
        <v>422</v>
      </c>
    </row>
    <row r="27" ht="14.25" customHeight="1">
      <c r="A27" s="16">
        <v>23.0</v>
      </c>
      <c r="B27" s="17">
        <v>44895.0</v>
      </c>
      <c r="C27" s="17" t="s">
        <v>326</v>
      </c>
      <c r="D27" s="16" t="s">
        <v>421</v>
      </c>
      <c r="E27" s="16" t="s">
        <v>424</v>
      </c>
    </row>
    <row r="28" ht="14.25" customHeight="1">
      <c r="A28" s="16">
        <v>24.0</v>
      </c>
      <c r="B28" s="17">
        <v>44926.0</v>
      </c>
      <c r="C28" s="17" t="s">
        <v>435</v>
      </c>
      <c r="D28" s="16" t="s">
        <v>423</v>
      </c>
      <c r="E28" s="16" t="s">
        <v>427</v>
      </c>
    </row>
    <row r="29" ht="14.25" customHeight="1">
      <c r="A29" s="16">
        <v>25.0</v>
      </c>
      <c r="B29" s="17">
        <v>44957.0</v>
      </c>
      <c r="C29" s="17" t="s">
        <v>76</v>
      </c>
      <c r="D29" s="16" t="s">
        <v>426</v>
      </c>
      <c r="E29" s="16" t="s">
        <v>73</v>
      </c>
    </row>
    <row r="30" ht="14.25" customHeight="1">
      <c r="A30" s="16">
        <v>26.0</v>
      </c>
      <c r="B30" s="17">
        <v>44985.0</v>
      </c>
      <c r="C30" s="17" t="s">
        <v>77</v>
      </c>
      <c r="D30" s="16" t="s">
        <v>429</v>
      </c>
      <c r="E30" s="16" t="s">
        <v>422</v>
      </c>
    </row>
    <row r="31" ht="14.25" customHeight="1">
      <c r="A31" s="16">
        <v>27.0</v>
      </c>
      <c r="B31" s="17">
        <v>45016.0</v>
      </c>
      <c r="C31" s="17" t="s">
        <v>78</v>
      </c>
      <c r="D31" s="16" t="s">
        <v>430</v>
      </c>
      <c r="E31" s="16" t="s">
        <v>424</v>
      </c>
    </row>
    <row r="32" ht="14.25" customHeight="1">
      <c r="A32" s="16">
        <v>28.0</v>
      </c>
      <c r="B32" s="17">
        <v>45046.0</v>
      </c>
      <c r="C32" s="17" t="s">
        <v>425</v>
      </c>
      <c r="D32" s="16" t="s">
        <v>431</v>
      </c>
      <c r="E32" s="16" t="s">
        <v>427</v>
      </c>
    </row>
    <row r="33" ht="14.25" customHeight="1">
      <c r="A33" s="16">
        <v>29.0</v>
      </c>
      <c r="B33" s="17">
        <v>45077.0</v>
      </c>
      <c r="C33" s="17" t="s">
        <v>428</v>
      </c>
      <c r="D33" s="16" t="s">
        <v>420</v>
      </c>
      <c r="E33" s="16" t="s">
        <v>73</v>
      </c>
    </row>
    <row r="34" ht="14.25" customHeight="1">
      <c r="A34" s="16">
        <v>30.0</v>
      </c>
      <c r="B34" s="17">
        <v>45107.0</v>
      </c>
      <c r="C34" s="17" t="s">
        <v>321</v>
      </c>
      <c r="D34" s="16" t="s">
        <v>421</v>
      </c>
      <c r="E34" s="16" t="s">
        <v>422</v>
      </c>
    </row>
    <row r="35" ht="14.25" customHeight="1">
      <c r="A35" s="16">
        <v>31.0</v>
      </c>
      <c r="B35" s="17">
        <v>45138.0</v>
      </c>
      <c r="C35" s="17" t="s">
        <v>322</v>
      </c>
      <c r="D35" s="16" t="s">
        <v>423</v>
      </c>
      <c r="E35" s="16" t="s">
        <v>424</v>
      </c>
    </row>
    <row r="36" ht="14.25" customHeight="1">
      <c r="A36" s="16">
        <v>32.0</v>
      </c>
      <c r="B36" s="17">
        <v>45169.0</v>
      </c>
      <c r="C36" s="17" t="s">
        <v>432</v>
      </c>
      <c r="D36" s="16" t="s">
        <v>426</v>
      </c>
      <c r="E36" s="16" t="s">
        <v>427</v>
      </c>
    </row>
    <row r="37" ht="14.25" customHeight="1">
      <c r="A37" s="16">
        <v>33.0</v>
      </c>
      <c r="B37" s="17">
        <v>45199.0</v>
      </c>
      <c r="C37" s="17" t="s">
        <v>433</v>
      </c>
      <c r="D37" s="16" t="s">
        <v>429</v>
      </c>
      <c r="E37" s="16" t="s">
        <v>73</v>
      </c>
    </row>
    <row r="38" ht="14.25" customHeight="1">
      <c r="A38" s="16">
        <v>34.0</v>
      </c>
      <c r="B38" s="17">
        <v>45230.0</v>
      </c>
      <c r="C38" s="17" t="s">
        <v>434</v>
      </c>
      <c r="D38" s="16" t="s">
        <v>430</v>
      </c>
      <c r="E38" s="16" t="s">
        <v>422</v>
      </c>
    </row>
    <row r="39" ht="14.25" customHeight="1">
      <c r="A39" s="16">
        <v>35.0</v>
      </c>
      <c r="B39" s="17">
        <v>45260.0</v>
      </c>
      <c r="C39" s="17" t="s">
        <v>326</v>
      </c>
      <c r="D39" s="16" t="s">
        <v>431</v>
      </c>
      <c r="E39" s="16" t="s">
        <v>424</v>
      </c>
    </row>
    <row r="40" ht="14.25" customHeight="1">
      <c r="A40" s="16">
        <v>36.0</v>
      </c>
      <c r="B40" s="17">
        <v>45291.0</v>
      </c>
      <c r="C40" s="17" t="s">
        <v>435</v>
      </c>
      <c r="D40" s="16" t="s">
        <v>420</v>
      </c>
      <c r="E40" s="16" t="s">
        <v>427</v>
      </c>
    </row>
    <row r="41" ht="14.25" customHeight="1">
      <c r="A41" s="16">
        <v>37.0</v>
      </c>
      <c r="B41" s="17">
        <v>45322.0</v>
      </c>
      <c r="C41" s="17" t="s">
        <v>76</v>
      </c>
      <c r="D41" s="16" t="s">
        <v>421</v>
      </c>
      <c r="E41" s="16" t="s">
        <v>73</v>
      </c>
    </row>
    <row r="42" ht="14.25" customHeight="1">
      <c r="A42" s="16">
        <v>38.0</v>
      </c>
      <c r="B42" s="17">
        <v>45351.0</v>
      </c>
      <c r="C42" s="17" t="s">
        <v>77</v>
      </c>
      <c r="D42" s="16" t="s">
        <v>423</v>
      </c>
      <c r="E42" s="16" t="s">
        <v>422</v>
      </c>
    </row>
    <row r="43" ht="14.25" customHeight="1">
      <c r="A43" s="16">
        <v>39.0</v>
      </c>
      <c r="B43" s="17">
        <v>45382.0</v>
      </c>
      <c r="C43" s="17" t="s">
        <v>78</v>
      </c>
      <c r="D43" s="16" t="s">
        <v>426</v>
      </c>
      <c r="E43" s="16" t="s">
        <v>424</v>
      </c>
    </row>
    <row r="44" ht="14.25" customHeight="1">
      <c r="A44" s="16">
        <v>40.0</v>
      </c>
      <c r="B44" s="17">
        <v>45412.0</v>
      </c>
      <c r="C44" s="17" t="s">
        <v>425</v>
      </c>
      <c r="D44" s="16" t="s">
        <v>429</v>
      </c>
      <c r="E44" s="16" t="s">
        <v>427</v>
      </c>
    </row>
    <row r="45" ht="14.25" customHeight="1">
      <c r="A45" s="16">
        <v>41.0</v>
      </c>
      <c r="B45" s="17">
        <v>45443.0</v>
      </c>
      <c r="C45" s="17" t="s">
        <v>428</v>
      </c>
      <c r="D45" s="16" t="s">
        <v>430</v>
      </c>
      <c r="E45" s="16" t="s">
        <v>73</v>
      </c>
    </row>
    <row r="46" ht="14.25" customHeight="1">
      <c r="A46" s="16">
        <v>42.0</v>
      </c>
      <c r="B46" s="17">
        <v>45473.0</v>
      </c>
      <c r="C46" s="17" t="s">
        <v>321</v>
      </c>
      <c r="D46" s="16" t="s">
        <v>431</v>
      </c>
      <c r="E46" s="16" t="s">
        <v>422</v>
      </c>
    </row>
    <row r="47" ht="14.25" customHeight="1">
      <c r="A47" s="16">
        <v>43.0</v>
      </c>
      <c r="B47" s="17">
        <v>45504.0</v>
      </c>
      <c r="C47" s="17" t="s">
        <v>322</v>
      </c>
      <c r="D47" s="16" t="s">
        <v>420</v>
      </c>
      <c r="E47" s="16" t="s">
        <v>424</v>
      </c>
    </row>
    <row r="48" ht="14.25" customHeight="1">
      <c r="A48" s="16">
        <v>44.0</v>
      </c>
      <c r="B48" s="17">
        <v>45535.0</v>
      </c>
      <c r="C48" s="17" t="s">
        <v>432</v>
      </c>
      <c r="D48" s="16" t="s">
        <v>421</v>
      </c>
      <c r="E48" s="16" t="s">
        <v>427</v>
      </c>
    </row>
    <row r="49" ht="14.25" customHeight="1">
      <c r="A49" s="16">
        <v>45.0</v>
      </c>
      <c r="B49" s="17">
        <v>45565.0</v>
      </c>
      <c r="C49" s="17" t="s">
        <v>433</v>
      </c>
      <c r="D49" s="16" t="s">
        <v>423</v>
      </c>
      <c r="E49" s="16" t="s">
        <v>73</v>
      </c>
    </row>
    <row r="50" ht="14.25" customHeight="1">
      <c r="A50" s="16">
        <v>46.0</v>
      </c>
      <c r="B50" s="17">
        <v>45596.0</v>
      </c>
      <c r="C50" s="17" t="s">
        <v>434</v>
      </c>
      <c r="D50" s="16" t="s">
        <v>426</v>
      </c>
      <c r="E50" s="16" t="s">
        <v>422</v>
      </c>
    </row>
    <row r="51" ht="14.25" customHeight="1">
      <c r="A51" s="16">
        <v>47.0</v>
      </c>
      <c r="B51" s="17">
        <v>45626.0</v>
      </c>
      <c r="C51" s="17" t="s">
        <v>326</v>
      </c>
      <c r="D51" s="16" t="s">
        <v>429</v>
      </c>
      <c r="E51" s="16" t="s">
        <v>424</v>
      </c>
    </row>
    <row r="52" ht="14.25" customHeight="1">
      <c r="A52" s="16">
        <v>48.0</v>
      </c>
      <c r="B52" s="17">
        <v>45657.0</v>
      </c>
      <c r="C52" s="17" t="s">
        <v>435</v>
      </c>
      <c r="D52" s="16" t="s">
        <v>430</v>
      </c>
      <c r="E52" s="16" t="s">
        <v>427</v>
      </c>
    </row>
    <row r="53" ht="14.25" customHeight="1">
      <c r="A53" s="16">
        <v>49.0</v>
      </c>
      <c r="B53" s="17">
        <v>45688.0</v>
      </c>
      <c r="C53" s="17" t="s">
        <v>76</v>
      </c>
      <c r="D53" s="16" t="s">
        <v>431</v>
      </c>
      <c r="E53" s="16" t="s">
        <v>73</v>
      </c>
    </row>
    <row r="54" ht="14.25" customHeight="1">
      <c r="A54" s="16">
        <v>50.0</v>
      </c>
      <c r="B54" s="17">
        <v>45716.0</v>
      </c>
      <c r="C54" s="17" t="s">
        <v>77</v>
      </c>
      <c r="D54" s="16" t="s">
        <v>420</v>
      </c>
      <c r="E54" s="16" t="s">
        <v>422</v>
      </c>
    </row>
    <row r="55" ht="14.25" customHeight="1">
      <c r="A55" s="16">
        <v>51.0</v>
      </c>
      <c r="B55" s="17">
        <v>45747.0</v>
      </c>
      <c r="C55" s="17" t="s">
        <v>78</v>
      </c>
      <c r="D55" s="16" t="s">
        <v>421</v>
      </c>
      <c r="E55" s="16" t="s">
        <v>424</v>
      </c>
    </row>
    <row r="56" ht="14.25" customHeight="1">
      <c r="A56" s="16">
        <v>52.0</v>
      </c>
      <c r="B56" s="17">
        <v>45777.0</v>
      </c>
      <c r="C56" s="17" t="s">
        <v>425</v>
      </c>
      <c r="D56" s="16" t="s">
        <v>423</v>
      </c>
      <c r="E56" s="16" t="s">
        <v>427</v>
      </c>
    </row>
    <row r="57" ht="14.25" customHeight="1">
      <c r="A57" s="16">
        <v>53.0</v>
      </c>
      <c r="B57" s="17">
        <v>45808.0</v>
      </c>
      <c r="C57" s="17" t="s">
        <v>428</v>
      </c>
      <c r="D57" s="16" t="s">
        <v>426</v>
      </c>
      <c r="E57" s="16" t="s">
        <v>73</v>
      </c>
    </row>
    <row r="58" ht="14.25" customHeight="1">
      <c r="A58" s="16">
        <v>54.0</v>
      </c>
      <c r="B58" s="17">
        <v>45838.0</v>
      </c>
      <c r="C58" s="17" t="s">
        <v>321</v>
      </c>
      <c r="D58" s="16" t="s">
        <v>429</v>
      </c>
      <c r="E58" s="16" t="s">
        <v>422</v>
      </c>
    </row>
    <row r="59" ht="14.25" customHeight="1">
      <c r="A59" s="16">
        <v>55.0</v>
      </c>
      <c r="B59" s="17">
        <v>45869.0</v>
      </c>
      <c r="C59" s="17" t="s">
        <v>322</v>
      </c>
      <c r="D59" s="16" t="s">
        <v>430</v>
      </c>
      <c r="E59" s="16" t="s">
        <v>424</v>
      </c>
    </row>
    <row r="60" ht="14.25" customHeight="1">
      <c r="A60" s="16">
        <v>56.0</v>
      </c>
      <c r="B60" s="17">
        <v>45900.0</v>
      </c>
      <c r="C60" s="17" t="s">
        <v>432</v>
      </c>
      <c r="D60" s="16" t="s">
        <v>431</v>
      </c>
      <c r="E60" s="16" t="s">
        <v>427</v>
      </c>
    </row>
    <row r="61" ht="14.25" customHeight="1">
      <c r="A61" s="16">
        <v>57.0</v>
      </c>
      <c r="B61" s="17">
        <v>45930.0</v>
      </c>
      <c r="C61" s="17" t="s">
        <v>433</v>
      </c>
      <c r="D61" s="16" t="s">
        <v>420</v>
      </c>
      <c r="E61" s="16" t="s">
        <v>73</v>
      </c>
    </row>
    <row r="62" ht="14.25" customHeight="1">
      <c r="A62" s="16">
        <v>58.0</v>
      </c>
      <c r="B62" s="17">
        <v>45961.0</v>
      </c>
      <c r="C62" s="17" t="s">
        <v>434</v>
      </c>
      <c r="D62" s="16" t="s">
        <v>421</v>
      </c>
      <c r="E62" s="16" t="s">
        <v>422</v>
      </c>
    </row>
    <row r="63" ht="14.25" customHeight="1">
      <c r="A63" s="16">
        <v>59.0</v>
      </c>
      <c r="B63" s="17">
        <v>45991.0</v>
      </c>
      <c r="C63" s="17" t="s">
        <v>326</v>
      </c>
      <c r="D63" s="16" t="s">
        <v>423</v>
      </c>
      <c r="E63" s="16" t="s">
        <v>424</v>
      </c>
    </row>
    <row r="64" ht="14.25" customHeight="1">
      <c r="A64" s="16">
        <v>60.0</v>
      </c>
      <c r="B64" s="17">
        <v>46022.0</v>
      </c>
      <c r="C64" s="17" t="s">
        <v>435</v>
      </c>
      <c r="D64" s="16" t="s">
        <v>426</v>
      </c>
      <c r="E64" s="16" t="s">
        <v>427</v>
      </c>
    </row>
    <row r="65" ht="14.25" customHeight="1">
      <c r="A65" s="16">
        <v>61.0</v>
      </c>
      <c r="B65" s="17">
        <v>46053.0</v>
      </c>
      <c r="C65" s="17" t="s">
        <v>76</v>
      </c>
      <c r="D65" s="16" t="s">
        <v>429</v>
      </c>
      <c r="E65" s="16" t="s">
        <v>73</v>
      </c>
    </row>
    <row r="66" ht="14.25" customHeight="1">
      <c r="A66" s="16">
        <v>62.0</v>
      </c>
      <c r="B66" s="17">
        <v>46081.0</v>
      </c>
      <c r="C66" s="17" t="s">
        <v>77</v>
      </c>
      <c r="D66" s="16" t="s">
        <v>430</v>
      </c>
      <c r="E66" s="16" t="s">
        <v>422</v>
      </c>
    </row>
    <row r="67" ht="14.25" customHeight="1">
      <c r="A67" s="16">
        <v>63.0</v>
      </c>
      <c r="B67" s="17">
        <v>46112.0</v>
      </c>
      <c r="C67" s="17" t="s">
        <v>78</v>
      </c>
      <c r="D67" s="16" t="s">
        <v>431</v>
      </c>
      <c r="E67" s="16" t="s">
        <v>424</v>
      </c>
    </row>
    <row r="68" ht="14.25" customHeight="1">
      <c r="A68" s="16">
        <v>64.0</v>
      </c>
      <c r="B68" s="17">
        <v>46142.0</v>
      </c>
      <c r="C68" s="17" t="s">
        <v>425</v>
      </c>
      <c r="D68" s="16" t="s">
        <v>420</v>
      </c>
      <c r="E68" s="16" t="s">
        <v>427</v>
      </c>
    </row>
    <row r="69" ht="14.25" customHeight="1">
      <c r="A69" s="16">
        <v>65.0</v>
      </c>
      <c r="B69" s="17">
        <v>46173.0</v>
      </c>
      <c r="C69" s="17" t="s">
        <v>428</v>
      </c>
      <c r="D69" s="16" t="s">
        <v>421</v>
      </c>
      <c r="E69" s="16" t="s">
        <v>73</v>
      </c>
    </row>
    <row r="70" ht="14.25" customHeight="1">
      <c r="A70" s="16">
        <v>66.0</v>
      </c>
      <c r="B70" s="17">
        <v>46203.0</v>
      </c>
      <c r="C70" s="17" t="s">
        <v>321</v>
      </c>
      <c r="D70" s="16" t="s">
        <v>423</v>
      </c>
      <c r="E70" s="16" t="s">
        <v>422</v>
      </c>
    </row>
    <row r="71" ht="14.25" customHeight="1">
      <c r="A71" s="16">
        <v>67.0</v>
      </c>
      <c r="B71" s="17">
        <v>46234.0</v>
      </c>
      <c r="C71" s="17" t="s">
        <v>322</v>
      </c>
      <c r="D71" s="16" t="s">
        <v>426</v>
      </c>
      <c r="E71" s="16" t="s">
        <v>424</v>
      </c>
    </row>
    <row r="72" ht="14.25" customHeight="1">
      <c r="A72" s="16">
        <v>68.0</v>
      </c>
      <c r="B72" s="17">
        <v>46265.0</v>
      </c>
      <c r="C72" s="17" t="s">
        <v>432</v>
      </c>
      <c r="D72" s="16" t="s">
        <v>429</v>
      </c>
      <c r="E72" s="16" t="s">
        <v>427</v>
      </c>
    </row>
    <row r="73" ht="14.25" customHeight="1">
      <c r="A73" s="16">
        <v>69.0</v>
      </c>
      <c r="B73" s="17">
        <v>46295.0</v>
      </c>
      <c r="C73" s="17" t="s">
        <v>433</v>
      </c>
      <c r="D73" s="16" t="s">
        <v>430</v>
      </c>
      <c r="E73" s="16" t="s">
        <v>73</v>
      </c>
    </row>
    <row r="74" ht="14.25" customHeight="1">
      <c r="A74" s="16">
        <v>70.0</v>
      </c>
      <c r="B74" s="17">
        <v>46326.0</v>
      </c>
      <c r="C74" s="17" t="s">
        <v>434</v>
      </c>
      <c r="D74" s="16" t="s">
        <v>431</v>
      </c>
      <c r="E74" s="16" t="s">
        <v>422</v>
      </c>
    </row>
    <row r="75" ht="14.25" customHeight="1">
      <c r="A75" s="16">
        <v>71.0</v>
      </c>
      <c r="B75" s="17">
        <v>46356.0</v>
      </c>
      <c r="C75" s="17" t="s">
        <v>326</v>
      </c>
      <c r="D75" s="16" t="s">
        <v>420</v>
      </c>
      <c r="E75" s="16" t="s">
        <v>424</v>
      </c>
    </row>
    <row r="76" ht="14.25" customHeight="1">
      <c r="A76" s="16">
        <v>72.0</v>
      </c>
      <c r="B76" s="17">
        <v>46387.0</v>
      </c>
      <c r="C76" s="17" t="s">
        <v>435</v>
      </c>
      <c r="D76" s="16" t="s">
        <v>421</v>
      </c>
      <c r="E76" s="16" t="s">
        <v>427</v>
      </c>
    </row>
    <row r="77" ht="14.25" customHeight="1">
      <c r="A77" s="16">
        <v>73.0</v>
      </c>
      <c r="B77" s="17">
        <v>46418.0</v>
      </c>
      <c r="C77" s="17" t="s">
        <v>76</v>
      </c>
      <c r="D77" s="16" t="s">
        <v>423</v>
      </c>
      <c r="E77" s="16" t="s">
        <v>73</v>
      </c>
    </row>
    <row r="78" ht="14.25" customHeight="1">
      <c r="A78" s="16">
        <v>74.0</v>
      </c>
      <c r="B78" s="17">
        <v>46446.0</v>
      </c>
      <c r="C78" s="17" t="s">
        <v>77</v>
      </c>
      <c r="D78" s="16" t="s">
        <v>426</v>
      </c>
      <c r="E78" s="16" t="s">
        <v>422</v>
      </c>
    </row>
    <row r="79" ht="14.25" customHeight="1">
      <c r="A79" s="16">
        <v>75.0</v>
      </c>
      <c r="B79" s="17">
        <v>46477.0</v>
      </c>
      <c r="C79" s="17" t="s">
        <v>78</v>
      </c>
      <c r="D79" s="16" t="s">
        <v>429</v>
      </c>
      <c r="E79" s="16" t="s">
        <v>424</v>
      </c>
    </row>
    <row r="80" ht="14.25" customHeight="1">
      <c r="A80" s="16">
        <v>76.0</v>
      </c>
      <c r="B80" s="17">
        <v>46507.0</v>
      </c>
      <c r="C80" s="17" t="s">
        <v>425</v>
      </c>
      <c r="D80" s="16" t="s">
        <v>430</v>
      </c>
      <c r="E80" s="16" t="s">
        <v>427</v>
      </c>
    </row>
    <row r="81" ht="14.25" customHeight="1">
      <c r="A81" s="16">
        <v>77.0</v>
      </c>
      <c r="B81" s="17">
        <v>46538.0</v>
      </c>
      <c r="C81" s="17" t="s">
        <v>428</v>
      </c>
      <c r="D81" s="16" t="s">
        <v>431</v>
      </c>
      <c r="E81" s="16" t="s">
        <v>73</v>
      </c>
    </row>
    <row r="82" ht="14.25" customHeight="1">
      <c r="A82" s="16">
        <v>78.0</v>
      </c>
      <c r="B82" s="17">
        <v>46568.0</v>
      </c>
      <c r="C82" s="17" t="s">
        <v>321</v>
      </c>
      <c r="D82" s="16" t="s">
        <v>420</v>
      </c>
      <c r="E82" s="16" t="s">
        <v>422</v>
      </c>
    </row>
    <row r="83" ht="14.25" customHeight="1">
      <c r="A83" s="16">
        <v>79.0</v>
      </c>
      <c r="B83" s="17">
        <v>46599.0</v>
      </c>
      <c r="C83" s="17" t="s">
        <v>322</v>
      </c>
      <c r="D83" s="16" t="s">
        <v>421</v>
      </c>
      <c r="E83" s="16" t="s">
        <v>424</v>
      </c>
    </row>
    <row r="84" ht="14.25" customHeight="1">
      <c r="A84" s="16">
        <v>80.0</v>
      </c>
      <c r="B84" s="17">
        <v>46630.0</v>
      </c>
      <c r="C84" s="17" t="s">
        <v>432</v>
      </c>
      <c r="D84" s="16" t="s">
        <v>423</v>
      </c>
      <c r="E84" s="16" t="s">
        <v>427</v>
      </c>
    </row>
    <row r="85" ht="14.25" customHeight="1">
      <c r="A85" s="16">
        <v>81.0</v>
      </c>
      <c r="B85" s="17">
        <v>46660.0</v>
      </c>
      <c r="C85" s="17" t="s">
        <v>433</v>
      </c>
      <c r="D85" s="16" t="s">
        <v>426</v>
      </c>
      <c r="E85" s="16" t="s">
        <v>73</v>
      </c>
    </row>
    <row r="86" ht="14.25" customHeight="1">
      <c r="A86" s="16">
        <v>82.0</v>
      </c>
      <c r="B86" s="17">
        <v>46691.0</v>
      </c>
      <c r="C86" s="17" t="s">
        <v>434</v>
      </c>
      <c r="D86" s="16" t="s">
        <v>429</v>
      </c>
      <c r="E86" s="16" t="s">
        <v>422</v>
      </c>
    </row>
    <row r="87" ht="14.25" customHeight="1">
      <c r="A87" s="16">
        <v>83.0</v>
      </c>
      <c r="B87" s="17">
        <v>46721.0</v>
      </c>
      <c r="C87" s="17" t="s">
        <v>326</v>
      </c>
      <c r="D87" s="16" t="s">
        <v>430</v>
      </c>
      <c r="E87" s="16" t="s">
        <v>424</v>
      </c>
    </row>
    <row r="88" ht="14.25" customHeight="1">
      <c r="A88" s="16">
        <v>84.0</v>
      </c>
      <c r="B88" s="17">
        <v>46752.0</v>
      </c>
      <c r="C88" s="17" t="s">
        <v>435</v>
      </c>
      <c r="D88" s="16" t="s">
        <v>431</v>
      </c>
      <c r="E88" s="16" t="s">
        <v>427</v>
      </c>
    </row>
    <row r="89" ht="14.25" customHeight="1">
      <c r="A89" s="16">
        <v>85.0</v>
      </c>
      <c r="B89" s="17">
        <v>46783.0</v>
      </c>
      <c r="C89" s="17" t="s">
        <v>76</v>
      </c>
      <c r="D89" s="16" t="s">
        <v>420</v>
      </c>
      <c r="E89" s="16" t="s">
        <v>73</v>
      </c>
    </row>
    <row r="90" ht="14.25" customHeight="1">
      <c r="A90" s="16">
        <v>86.0</v>
      </c>
      <c r="B90" s="17">
        <v>46812.0</v>
      </c>
      <c r="C90" s="17" t="s">
        <v>77</v>
      </c>
      <c r="D90" s="16" t="s">
        <v>421</v>
      </c>
      <c r="E90" s="16" t="s">
        <v>422</v>
      </c>
    </row>
    <row r="91" ht="14.25" customHeight="1">
      <c r="A91" s="16">
        <v>87.0</v>
      </c>
      <c r="B91" s="17">
        <v>46843.0</v>
      </c>
      <c r="C91" s="17" t="s">
        <v>78</v>
      </c>
      <c r="D91" s="16" t="s">
        <v>423</v>
      </c>
      <c r="E91" s="16" t="s">
        <v>424</v>
      </c>
    </row>
    <row r="92" ht="14.25" customHeight="1">
      <c r="A92" s="16">
        <v>88.0</v>
      </c>
      <c r="B92" s="17">
        <v>46873.0</v>
      </c>
      <c r="C92" s="17" t="s">
        <v>425</v>
      </c>
      <c r="D92" s="16" t="s">
        <v>426</v>
      </c>
      <c r="E92" s="16" t="s">
        <v>427</v>
      </c>
    </row>
    <row r="93" ht="14.25" customHeight="1">
      <c r="A93" s="16">
        <v>89.0</v>
      </c>
      <c r="B93" s="17">
        <v>46904.0</v>
      </c>
      <c r="C93" s="17" t="s">
        <v>428</v>
      </c>
      <c r="D93" s="16" t="s">
        <v>429</v>
      </c>
      <c r="E93" s="16" t="s">
        <v>73</v>
      </c>
    </row>
    <row r="94" ht="14.25" customHeight="1">
      <c r="A94" s="16">
        <v>90.0</v>
      </c>
      <c r="B94" s="17">
        <v>46934.0</v>
      </c>
      <c r="C94" s="17" t="s">
        <v>321</v>
      </c>
      <c r="D94" s="16" t="s">
        <v>430</v>
      </c>
      <c r="E94" s="16" t="s">
        <v>422</v>
      </c>
    </row>
    <row r="95" ht="14.25" customHeight="1">
      <c r="A95" s="16">
        <v>91.0</v>
      </c>
      <c r="B95" s="17">
        <v>46965.0</v>
      </c>
      <c r="C95" s="17" t="s">
        <v>322</v>
      </c>
      <c r="D95" s="16" t="s">
        <v>431</v>
      </c>
      <c r="E95" s="16" t="s">
        <v>424</v>
      </c>
    </row>
    <row r="96" ht="14.25" customHeight="1">
      <c r="A96" s="16">
        <v>92.0</v>
      </c>
      <c r="B96" s="17">
        <v>46996.0</v>
      </c>
      <c r="C96" s="17" t="s">
        <v>432</v>
      </c>
      <c r="D96" s="16" t="s">
        <v>420</v>
      </c>
      <c r="E96" s="16" t="s">
        <v>427</v>
      </c>
    </row>
    <row r="97" ht="14.25" customHeight="1">
      <c r="A97" s="16">
        <v>93.0</v>
      </c>
      <c r="B97" s="17">
        <v>47026.0</v>
      </c>
      <c r="C97" s="17" t="s">
        <v>433</v>
      </c>
      <c r="D97" s="16" t="s">
        <v>421</v>
      </c>
      <c r="E97" s="16" t="s">
        <v>73</v>
      </c>
    </row>
    <row r="98" ht="14.25" customHeight="1">
      <c r="A98" s="16">
        <v>94.0</v>
      </c>
      <c r="B98" s="17">
        <v>47057.0</v>
      </c>
      <c r="C98" s="17" t="s">
        <v>434</v>
      </c>
      <c r="D98" s="16" t="s">
        <v>423</v>
      </c>
      <c r="E98" s="16" t="s">
        <v>422</v>
      </c>
    </row>
    <row r="99" ht="14.25" customHeight="1">
      <c r="A99" s="16">
        <v>95.0</v>
      </c>
      <c r="B99" s="17">
        <v>47087.0</v>
      </c>
      <c r="C99" s="17" t="s">
        <v>326</v>
      </c>
      <c r="D99" s="16" t="s">
        <v>426</v>
      </c>
      <c r="E99" s="16" t="s">
        <v>424</v>
      </c>
    </row>
    <row r="100" ht="14.25" customHeight="1">
      <c r="A100" s="16">
        <v>96.0</v>
      </c>
      <c r="B100" s="17">
        <v>47118.0</v>
      </c>
      <c r="C100" s="17" t="s">
        <v>435</v>
      </c>
      <c r="D100" s="16" t="s">
        <v>429</v>
      </c>
      <c r="E100" s="16" t="s">
        <v>427</v>
      </c>
    </row>
    <row r="101" ht="14.25" customHeight="1">
      <c r="A101" s="16">
        <v>97.0</v>
      </c>
      <c r="B101" s="17">
        <v>47149.0</v>
      </c>
      <c r="C101" s="17" t="s">
        <v>76</v>
      </c>
      <c r="D101" s="16" t="s">
        <v>430</v>
      </c>
      <c r="E101" s="16" t="s">
        <v>73</v>
      </c>
    </row>
    <row r="102" ht="14.25" customHeight="1">
      <c r="A102" s="16">
        <v>98.0</v>
      </c>
      <c r="B102" s="17">
        <v>47177.0</v>
      </c>
      <c r="C102" s="17" t="s">
        <v>77</v>
      </c>
      <c r="D102" s="16" t="s">
        <v>431</v>
      </c>
      <c r="E102" s="16" t="s">
        <v>422</v>
      </c>
    </row>
    <row r="103" ht="14.25" customHeight="1">
      <c r="A103" s="16">
        <v>99.0</v>
      </c>
      <c r="B103" s="17">
        <v>47208.0</v>
      </c>
      <c r="C103" s="17" t="s">
        <v>78</v>
      </c>
      <c r="D103" s="16" t="s">
        <v>420</v>
      </c>
      <c r="E103" s="16" t="s">
        <v>424</v>
      </c>
    </row>
    <row r="104" ht="14.25" customHeight="1">
      <c r="A104" s="16">
        <v>100.0</v>
      </c>
      <c r="B104" s="17">
        <v>47238.0</v>
      </c>
      <c r="C104" s="17" t="s">
        <v>425</v>
      </c>
      <c r="D104" s="16" t="s">
        <v>421</v>
      </c>
      <c r="E104" s="16" t="s">
        <v>427</v>
      </c>
    </row>
    <row r="105" ht="14.25" customHeight="1">
      <c r="A105" s="16">
        <v>101.0</v>
      </c>
      <c r="B105" s="17">
        <v>47269.0</v>
      </c>
      <c r="C105" s="17" t="s">
        <v>428</v>
      </c>
      <c r="D105" s="16" t="s">
        <v>423</v>
      </c>
      <c r="E105" s="16" t="s">
        <v>73</v>
      </c>
    </row>
    <row r="106" ht="14.25" customHeight="1">
      <c r="A106" s="16">
        <v>102.0</v>
      </c>
      <c r="B106" s="17">
        <v>47299.0</v>
      </c>
      <c r="C106" s="17" t="s">
        <v>321</v>
      </c>
      <c r="D106" s="16" t="s">
        <v>426</v>
      </c>
      <c r="E106" s="16" t="s">
        <v>422</v>
      </c>
    </row>
    <row r="107" ht="14.25" customHeight="1">
      <c r="A107" s="16">
        <v>103.0</v>
      </c>
      <c r="B107" s="17">
        <v>47330.0</v>
      </c>
      <c r="C107" s="17" t="s">
        <v>322</v>
      </c>
      <c r="D107" s="16" t="s">
        <v>429</v>
      </c>
      <c r="E107" s="16" t="s">
        <v>424</v>
      </c>
    </row>
    <row r="108" ht="14.25" customHeight="1">
      <c r="A108" s="16">
        <v>104.0</v>
      </c>
      <c r="B108" s="17">
        <v>47361.0</v>
      </c>
      <c r="C108" s="17" t="s">
        <v>432</v>
      </c>
      <c r="D108" s="16" t="s">
        <v>430</v>
      </c>
      <c r="E108" s="16" t="s">
        <v>427</v>
      </c>
    </row>
    <row r="109" ht="14.25" customHeight="1">
      <c r="A109" s="16">
        <v>105.0</v>
      </c>
      <c r="B109" s="17">
        <v>47391.0</v>
      </c>
      <c r="C109" s="17" t="s">
        <v>433</v>
      </c>
      <c r="D109" s="16" t="s">
        <v>431</v>
      </c>
      <c r="E109" s="16" t="s">
        <v>73</v>
      </c>
    </row>
    <row r="110" ht="14.25" customHeight="1">
      <c r="A110" s="16">
        <v>106.0</v>
      </c>
      <c r="B110" s="17">
        <v>47422.0</v>
      </c>
      <c r="C110" s="17" t="s">
        <v>434</v>
      </c>
      <c r="D110" s="16" t="s">
        <v>420</v>
      </c>
      <c r="E110" s="16" t="s">
        <v>422</v>
      </c>
    </row>
    <row r="111" ht="14.25" customHeight="1">
      <c r="A111" s="16">
        <v>107.0</v>
      </c>
      <c r="B111" s="17">
        <v>47452.0</v>
      </c>
      <c r="C111" s="17" t="s">
        <v>326</v>
      </c>
      <c r="D111" s="16" t="s">
        <v>421</v>
      </c>
      <c r="E111" s="16" t="s">
        <v>424</v>
      </c>
    </row>
    <row r="112" ht="14.25" customHeight="1">
      <c r="A112" s="16">
        <v>108.0</v>
      </c>
      <c r="B112" s="17">
        <v>47483.0</v>
      </c>
      <c r="C112" s="17" t="s">
        <v>435</v>
      </c>
      <c r="D112" s="16" t="s">
        <v>423</v>
      </c>
      <c r="E112" s="16" t="s">
        <v>427</v>
      </c>
    </row>
    <row r="113" ht="14.25" customHeight="1">
      <c r="A113" s="16">
        <v>109.0</v>
      </c>
      <c r="B113" s="17">
        <v>47514.0</v>
      </c>
      <c r="C113" s="17" t="s">
        <v>76</v>
      </c>
      <c r="D113" s="16" t="s">
        <v>426</v>
      </c>
      <c r="E113" s="16" t="s">
        <v>73</v>
      </c>
    </row>
    <row r="114" ht="14.25" customHeight="1">
      <c r="A114" s="16">
        <v>110.0</v>
      </c>
      <c r="B114" s="17">
        <v>47542.0</v>
      </c>
      <c r="C114" s="17" t="s">
        <v>77</v>
      </c>
      <c r="D114" s="16" t="s">
        <v>429</v>
      </c>
      <c r="E114" s="16" t="s">
        <v>422</v>
      </c>
    </row>
    <row r="115" ht="14.25" customHeight="1">
      <c r="A115" s="16">
        <v>111.0</v>
      </c>
      <c r="B115" s="17">
        <v>47573.0</v>
      </c>
      <c r="C115" s="17" t="s">
        <v>78</v>
      </c>
      <c r="D115" s="16" t="s">
        <v>430</v>
      </c>
      <c r="E115" s="16" t="s">
        <v>424</v>
      </c>
    </row>
    <row r="116" ht="14.25" customHeight="1">
      <c r="A116" s="16">
        <v>112.0</v>
      </c>
      <c r="B116" s="17">
        <v>47603.0</v>
      </c>
      <c r="C116" s="17" t="s">
        <v>425</v>
      </c>
      <c r="D116" s="16" t="s">
        <v>431</v>
      </c>
      <c r="E116" s="16" t="s">
        <v>427</v>
      </c>
    </row>
    <row r="117" ht="14.25" customHeight="1">
      <c r="A117" s="16">
        <v>113.0</v>
      </c>
      <c r="B117" s="17">
        <v>47634.0</v>
      </c>
      <c r="C117" s="17" t="s">
        <v>428</v>
      </c>
      <c r="D117" s="16" t="s">
        <v>420</v>
      </c>
      <c r="E117" s="16" t="s">
        <v>73</v>
      </c>
    </row>
    <row r="118" ht="14.25" customHeight="1">
      <c r="A118" s="16">
        <v>114.0</v>
      </c>
      <c r="B118" s="17">
        <v>47664.0</v>
      </c>
      <c r="C118" s="17" t="s">
        <v>321</v>
      </c>
      <c r="D118" s="16" t="s">
        <v>421</v>
      </c>
      <c r="E118" s="16" t="s">
        <v>422</v>
      </c>
    </row>
    <row r="119" ht="14.25" customHeight="1">
      <c r="A119" s="16">
        <v>115.0</v>
      </c>
      <c r="B119" s="17">
        <v>47695.0</v>
      </c>
      <c r="C119" s="17" t="s">
        <v>322</v>
      </c>
      <c r="D119" s="16" t="s">
        <v>423</v>
      </c>
      <c r="E119" s="16" t="s">
        <v>424</v>
      </c>
    </row>
    <row r="120" ht="14.25" customHeight="1">
      <c r="A120" s="16">
        <v>116.0</v>
      </c>
      <c r="B120" s="17">
        <v>47726.0</v>
      </c>
      <c r="C120" s="17" t="s">
        <v>432</v>
      </c>
      <c r="D120" s="16" t="s">
        <v>426</v>
      </c>
      <c r="E120" s="16" t="s">
        <v>427</v>
      </c>
    </row>
    <row r="121" ht="14.25" customHeight="1">
      <c r="A121" s="16">
        <v>117.0</v>
      </c>
      <c r="B121" s="17">
        <v>47756.0</v>
      </c>
      <c r="C121" s="17" t="s">
        <v>433</v>
      </c>
      <c r="D121" s="16" t="s">
        <v>429</v>
      </c>
      <c r="E121" s="16" t="s">
        <v>73</v>
      </c>
    </row>
    <row r="122" ht="14.25" customHeight="1">
      <c r="A122" s="16">
        <v>118.0</v>
      </c>
      <c r="B122" s="17">
        <v>47787.0</v>
      </c>
      <c r="C122" s="17" t="s">
        <v>434</v>
      </c>
      <c r="D122" s="16" t="s">
        <v>430</v>
      </c>
      <c r="E122" s="16" t="s">
        <v>422</v>
      </c>
    </row>
    <row r="123" ht="14.25" customHeight="1">
      <c r="A123" s="16">
        <v>119.0</v>
      </c>
      <c r="B123" s="17">
        <v>47817.0</v>
      </c>
      <c r="C123" s="17" t="s">
        <v>326</v>
      </c>
      <c r="D123" s="16" t="s">
        <v>431</v>
      </c>
      <c r="E123" s="16" t="s">
        <v>424</v>
      </c>
    </row>
    <row r="124" ht="14.25" customHeight="1">
      <c r="A124" s="16">
        <v>120.0</v>
      </c>
      <c r="B124" s="17">
        <v>47848.0</v>
      </c>
      <c r="C124" s="17" t="s">
        <v>435</v>
      </c>
      <c r="D124" s="16" t="s">
        <v>420</v>
      </c>
      <c r="E124" s="16" t="s">
        <v>427</v>
      </c>
    </row>
    <row r="125" ht="14.25" customHeight="1">
      <c r="A125" s="16">
        <v>121.0</v>
      </c>
      <c r="B125" s="17">
        <v>47879.0</v>
      </c>
      <c r="C125" s="17" t="s">
        <v>76</v>
      </c>
      <c r="D125" s="16" t="s">
        <v>421</v>
      </c>
      <c r="E125" s="16" t="s">
        <v>73</v>
      </c>
    </row>
    <row r="126" ht="14.25" customHeight="1">
      <c r="A126" s="16">
        <v>122.0</v>
      </c>
      <c r="B126" s="17">
        <v>47907.0</v>
      </c>
      <c r="C126" s="17" t="s">
        <v>77</v>
      </c>
      <c r="D126" s="16" t="s">
        <v>423</v>
      </c>
      <c r="E126" s="16" t="s">
        <v>422</v>
      </c>
    </row>
    <row r="127" ht="14.25" customHeight="1">
      <c r="A127" s="16">
        <v>123.0</v>
      </c>
      <c r="B127" s="17">
        <v>47938.0</v>
      </c>
      <c r="C127" s="17" t="s">
        <v>78</v>
      </c>
      <c r="D127" s="16" t="s">
        <v>426</v>
      </c>
      <c r="E127" s="16" t="s">
        <v>424</v>
      </c>
    </row>
    <row r="128" ht="14.25" customHeight="1">
      <c r="A128" s="16">
        <v>124.0</v>
      </c>
      <c r="B128" s="17">
        <v>47968.0</v>
      </c>
      <c r="C128" s="17" t="s">
        <v>425</v>
      </c>
      <c r="D128" s="16" t="s">
        <v>429</v>
      </c>
      <c r="E128" s="16" t="s">
        <v>427</v>
      </c>
    </row>
    <row r="129" ht="14.25" customHeight="1">
      <c r="A129" s="16">
        <v>125.0</v>
      </c>
      <c r="B129" s="17">
        <v>47999.0</v>
      </c>
      <c r="C129" s="17" t="s">
        <v>428</v>
      </c>
      <c r="D129" s="16" t="s">
        <v>430</v>
      </c>
      <c r="E129" s="16" t="s">
        <v>73</v>
      </c>
    </row>
    <row r="130" ht="14.25" customHeight="1">
      <c r="A130" s="16">
        <v>126.0</v>
      </c>
      <c r="B130" s="17">
        <v>48029.0</v>
      </c>
      <c r="C130" s="17" t="s">
        <v>321</v>
      </c>
      <c r="D130" s="16" t="s">
        <v>431</v>
      </c>
      <c r="E130" s="16" t="s">
        <v>422</v>
      </c>
    </row>
    <row r="131" ht="14.25" customHeight="1">
      <c r="A131" s="16">
        <v>127.0</v>
      </c>
      <c r="B131" s="17">
        <v>48060.0</v>
      </c>
      <c r="C131" s="17" t="s">
        <v>322</v>
      </c>
      <c r="D131" s="16" t="s">
        <v>420</v>
      </c>
      <c r="E131" s="16" t="s">
        <v>424</v>
      </c>
    </row>
    <row r="132" ht="14.25" customHeight="1">
      <c r="A132" s="16">
        <v>128.0</v>
      </c>
      <c r="B132" s="17">
        <v>48091.0</v>
      </c>
      <c r="C132" s="17" t="s">
        <v>432</v>
      </c>
      <c r="D132" s="16" t="s">
        <v>421</v>
      </c>
      <c r="E132" s="16" t="s">
        <v>427</v>
      </c>
    </row>
    <row r="133" ht="14.25" customHeight="1">
      <c r="A133" s="16">
        <v>129.0</v>
      </c>
      <c r="B133" s="17">
        <v>48121.0</v>
      </c>
      <c r="C133" s="17" t="s">
        <v>433</v>
      </c>
      <c r="D133" s="16" t="s">
        <v>423</v>
      </c>
      <c r="E133" s="16" t="s">
        <v>73</v>
      </c>
    </row>
    <row r="134" ht="14.25" customHeight="1">
      <c r="A134" s="16">
        <v>130.0</v>
      </c>
      <c r="B134" s="17">
        <v>48152.0</v>
      </c>
      <c r="C134" s="17" t="s">
        <v>434</v>
      </c>
      <c r="D134" s="16" t="s">
        <v>426</v>
      </c>
      <c r="E134" s="16" t="s">
        <v>422</v>
      </c>
    </row>
    <row r="135" ht="14.25" customHeight="1">
      <c r="A135" s="16">
        <v>131.0</v>
      </c>
      <c r="B135" s="17">
        <v>48182.0</v>
      </c>
      <c r="C135" s="17" t="s">
        <v>326</v>
      </c>
      <c r="D135" s="16" t="s">
        <v>429</v>
      </c>
      <c r="E135" s="16" t="s">
        <v>424</v>
      </c>
    </row>
    <row r="136" ht="14.25" customHeight="1">
      <c r="A136" s="16">
        <v>132.0</v>
      </c>
      <c r="B136" s="17">
        <v>48213.0</v>
      </c>
      <c r="C136" s="17" t="s">
        <v>435</v>
      </c>
      <c r="D136" s="16" t="s">
        <v>430</v>
      </c>
      <c r="E136" s="16" t="s">
        <v>427</v>
      </c>
    </row>
    <row r="137" ht="14.25" customHeight="1">
      <c r="A137" s="16">
        <v>133.0</v>
      </c>
      <c r="B137" s="17">
        <v>48244.0</v>
      </c>
      <c r="C137" s="17" t="s">
        <v>76</v>
      </c>
      <c r="D137" s="16" t="s">
        <v>431</v>
      </c>
      <c r="E137" s="16" t="s">
        <v>73</v>
      </c>
    </row>
    <row r="138" ht="14.25" customHeight="1">
      <c r="A138" s="16">
        <v>134.0</v>
      </c>
      <c r="B138" s="17">
        <v>48273.0</v>
      </c>
      <c r="C138" s="17" t="s">
        <v>77</v>
      </c>
      <c r="D138" s="16" t="s">
        <v>420</v>
      </c>
      <c r="E138" s="16" t="s">
        <v>422</v>
      </c>
    </row>
    <row r="139" ht="14.25" customHeight="1">
      <c r="A139" s="16">
        <v>135.0</v>
      </c>
      <c r="B139" s="17">
        <v>48304.0</v>
      </c>
      <c r="C139" s="17" t="s">
        <v>78</v>
      </c>
      <c r="D139" s="16" t="s">
        <v>421</v>
      </c>
      <c r="E139" s="16" t="s">
        <v>424</v>
      </c>
    </row>
    <row r="140" ht="14.25" customHeight="1">
      <c r="A140" s="16">
        <v>136.0</v>
      </c>
      <c r="B140" s="17">
        <v>48334.0</v>
      </c>
      <c r="C140" s="17" t="s">
        <v>425</v>
      </c>
      <c r="D140" s="16" t="s">
        <v>423</v>
      </c>
      <c r="E140" s="16" t="s">
        <v>427</v>
      </c>
    </row>
    <row r="141" ht="14.25" customHeight="1">
      <c r="A141" s="16">
        <v>137.0</v>
      </c>
      <c r="B141" s="17">
        <v>48365.0</v>
      </c>
      <c r="C141" s="17" t="s">
        <v>428</v>
      </c>
      <c r="D141" s="16" t="s">
        <v>426</v>
      </c>
      <c r="E141" s="16" t="s">
        <v>73</v>
      </c>
    </row>
    <row r="142" ht="14.25" customHeight="1">
      <c r="A142" s="16">
        <v>138.0</v>
      </c>
      <c r="B142" s="17">
        <v>48395.0</v>
      </c>
      <c r="C142" s="17" t="s">
        <v>321</v>
      </c>
      <c r="D142" s="16" t="s">
        <v>429</v>
      </c>
      <c r="E142" s="16" t="s">
        <v>422</v>
      </c>
    </row>
    <row r="143" ht="14.25" customHeight="1">
      <c r="A143" s="16">
        <v>139.0</v>
      </c>
      <c r="B143" s="17">
        <v>48426.0</v>
      </c>
      <c r="C143" s="17" t="s">
        <v>322</v>
      </c>
      <c r="D143" s="16" t="s">
        <v>430</v>
      </c>
      <c r="E143" s="16" t="s">
        <v>424</v>
      </c>
    </row>
    <row r="144" ht="14.25" customHeight="1">
      <c r="A144" s="16">
        <v>140.0</v>
      </c>
      <c r="B144" s="17">
        <v>48457.0</v>
      </c>
      <c r="C144" s="17" t="s">
        <v>432</v>
      </c>
      <c r="D144" s="16" t="s">
        <v>431</v>
      </c>
      <c r="E144" s="16" t="s">
        <v>427</v>
      </c>
    </row>
    <row r="145" ht="14.25" customHeight="1">
      <c r="A145" s="16">
        <v>141.0</v>
      </c>
      <c r="B145" s="17">
        <v>48487.0</v>
      </c>
      <c r="C145" s="17" t="s">
        <v>433</v>
      </c>
      <c r="D145" s="16" t="s">
        <v>420</v>
      </c>
      <c r="E145" s="16" t="s">
        <v>73</v>
      </c>
    </row>
    <row r="146" ht="14.25" customHeight="1">
      <c r="A146" s="16">
        <v>142.0</v>
      </c>
      <c r="B146" s="17">
        <v>48518.0</v>
      </c>
      <c r="C146" s="17" t="s">
        <v>434</v>
      </c>
      <c r="D146" s="16" t="s">
        <v>421</v>
      </c>
      <c r="E146" s="16" t="s">
        <v>422</v>
      </c>
    </row>
    <row r="147" ht="14.25" customHeight="1">
      <c r="A147" s="16">
        <v>143.0</v>
      </c>
      <c r="B147" s="17">
        <v>48548.0</v>
      </c>
      <c r="C147" s="17" t="s">
        <v>326</v>
      </c>
      <c r="D147" s="16" t="s">
        <v>423</v>
      </c>
      <c r="E147" s="16" t="s">
        <v>424</v>
      </c>
    </row>
    <row r="148" ht="14.25" customHeight="1">
      <c r="A148" s="16">
        <v>144.0</v>
      </c>
      <c r="B148" s="17">
        <v>48579.0</v>
      </c>
      <c r="C148" s="17" t="s">
        <v>435</v>
      </c>
      <c r="D148" s="16" t="s">
        <v>426</v>
      </c>
      <c r="E148" s="16" t="s">
        <v>427</v>
      </c>
    </row>
    <row r="149" ht="14.25" customHeight="1">
      <c r="A149" s="16">
        <v>145.0</v>
      </c>
      <c r="B149" s="17">
        <v>48610.0</v>
      </c>
      <c r="C149" s="17" t="s">
        <v>76</v>
      </c>
      <c r="D149" s="16" t="s">
        <v>429</v>
      </c>
      <c r="E149" s="16" t="s">
        <v>73</v>
      </c>
    </row>
    <row r="150" ht="14.25" customHeight="1">
      <c r="A150" s="16">
        <v>146.0</v>
      </c>
      <c r="B150" s="17">
        <v>48638.0</v>
      </c>
      <c r="C150" s="17" t="s">
        <v>77</v>
      </c>
      <c r="D150" s="16" t="s">
        <v>430</v>
      </c>
      <c r="E150" s="16" t="s">
        <v>422</v>
      </c>
    </row>
    <row r="151" ht="14.25" customHeight="1">
      <c r="A151" s="16">
        <v>147.0</v>
      </c>
      <c r="B151" s="17">
        <v>48669.0</v>
      </c>
      <c r="C151" s="17" t="s">
        <v>78</v>
      </c>
      <c r="D151" s="16" t="s">
        <v>431</v>
      </c>
      <c r="E151" s="16" t="s">
        <v>424</v>
      </c>
    </row>
    <row r="152" ht="14.25" customHeight="1">
      <c r="A152" s="16">
        <v>148.0</v>
      </c>
      <c r="B152" s="17">
        <v>48699.0</v>
      </c>
      <c r="C152" s="17" t="s">
        <v>425</v>
      </c>
      <c r="D152" s="16" t="s">
        <v>420</v>
      </c>
      <c r="E152" s="16" t="s">
        <v>427</v>
      </c>
    </row>
    <row r="153" ht="14.25" customHeight="1">
      <c r="A153" s="16">
        <v>149.0</v>
      </c>
      <c r="B153" s="17">
        <v>48730.0</v>
      </c>
      <c r="C153" s="17" t="s">
        <v>428</v>
      </c>
      <c r="D153" s="16" t="s">
        <v>421</v>
      </c>
      <c r="E153" s="16" t="s">
        <v>73</v>
      </c>
    </row>
    <row r="154" ht="14.25" customHeight="1">
      <c r="A154" s="16">
        <v>150.0</v>
      </c>
      <c r="B154" s="17">
        <v>48760.0</v>
      </c>
      <c r="C154" s="17" t="s">
        <v>321</v>
      </c>
      <c r="D154" s="16" t="s">
        <v>423</v>
      </c>
      <c r="E154" s="16" t="s">
        <v>422</v>
      </c>
    </row>
    <row r="155" ht="14.25" customHeight="1">
      <c r="A155" s="16">
        <v>151.0</v>
      </c>
      <c r="B155" s="17">
        <v>48791.0</v>
      </c>
      <c r="C155" s="17" t="s">
        <v>322</v>
      </c>
      <c r="D155" s="16" t="s">
        <v>426</v>
      </c>
      <c r="E155" s="16" t="s">
        <v>424</v>
      </c>
    </row>
    <row r="156" ht="14.25" customHeight="1">
      <c r="A156" s="16">
        <v>152.0</v>
      </c>
      <c r="B156" s="17">
        <v>48822.0</v>
      </c>
      <c r="C156" s="17" t="s">
        <v>432</v>
      </c>
      <c r="D156" s="16" t="s">
        <v>429</v>
      </c>
      <c r="E156" s="16" t="s">
        <v>427</v>
      </c>
    </row>
    <row r="157" ht="14.25" customHeight="1">
      <c r="A157" s="16">
        <v>153.0</v>
      </c>
      <c r="B157" s="17">
        <v>48852.0</v>
      </c>
      <c r="C157" s="17" t="s">
        <v>433</v>
      </c>
      <c r="D157" s="16" t="s">
        <v>430</v>
      </c>
      <c r="E157" s="16" t="s">
        <v>73</v>
      </c>
    </row>
    <row r="158" ht="14.25" customHeight="1">
      <c r="A158" s="16">
        <v>154.0</v>
      </c>
      <c r="B158" s="17">
        <v>48883.0</v>
      </c>
      <c r="C158" s="17" t="s">
        <v>434</v>
      </c>
      <c r="D158" s="16" t="s">
        <v>431</v>
      </c>
      <c r="E158" s="16" t="s">
        <v>422</v>
      </c>
    </row>
    <row r="159" ht="14.25" customHeight="1">
      <c r="A159" s="16">
        <v>155.0</v>
      </c>
      <c r="B159" s="17">
        <v>48913.0</v>
      </c>
      <c r="C159" s="17" t="s">
        <v>326</v>
      </c>
      <c r="D159" s="16" t="s">
        <v>420</v>
      </c>
      <c r="E159" s="16" t="s">
        <v>424</v>
      </c>
    </row>
    <row r="160" ht="14.25" customHeight="1">
      <c r="A160" s="16">
        <v>156.0</v>
      </c>
      <c r="B160" s="17">
        <v>48944.0</v>
      </c>
      <c r="C160" s="17" t="s">
        <v>435</v>
      </c>
      <c r="D160" s="16" t="s">
        <v>421</v>
      </c>
      <c r="E160" s="16" t="s">
        <v>427</v>
      </c>
    </row>
    <row r="161" ht="14.25" customHeight="1">
      <c r="A161" s="16">
        <v>157.0</v>
      </c>
      <c r="B161" s="17">
        <v>48975.0</v>
      </c>
      <c r="C161" s="17" t="s">
        <v>76</v>
      </c>
      <c r="D161" s="16" t="s">
        <v>423</v>
      </c>
      <c r="E161" s="16" t="s">
        <v>73</v>
      </c>
    </row>
    <row r="162" ht="14.25" customHeight="1">
      <c r="A162" s="16">
        <v>158.0</v>
      </c>
      <c r="B162" s="17">
        <v>49003.0</v>
      </c>
      <c r="C162" s="17" t="s">
        <v>77</v>
      </c>
      <c r="D162" s="16" t="s">
        <v>426</v>
      </c>
      <c r="E162" s="16" t="s">
        <v>422</v>
      </c>
    </row>
    <row r="163" ht="14.25" customHeight="1">
      <c r="A163" s="16">
        <v>159.0</v>
      </c>
      <c r="B163" s="17">
        <v>49034.0</v>
      </c>
      <c r="C163" s="17" t="s">
        <v>78</v>
      </c>
      <c r="D163" s="16" t="s">
        <v>429</v>
      </c>
      <c r="E163" s="16" t="s">
        <v>424</v>
      </c>
    </row>
    <row r="164" ht="14.25" customHeight="1">
      <c r="A164" s="16">
        <v>160.0</v>
      </c>
      <c r="B164" s="17">
        <v>49064.0</v>
      </c>
      <c r="C164" s="17" t="s">
        <v>425</v>
      </c>
      <c r="D164" s="16" t="s">
        <v>430</v>
      </c>
      <c r="E164" s="16" t="s">
        <v>427</v>
      </c>
    </row>
    <row r="165" ht="14.25" customHeight="1">
      <c r="A165" s="16">
        <v>161.0</v>
      </c>
      <c r="B165" s="17">
        <v>49095.0</v>
      </c>
      <c r="C165" s="17" t="s">
        <v>428</v>
      </c>
      <c r="D165" s="16" t="s">
        <v>431</v>
      </c>
      <c r="E165" s="16" t="s">
        <v>73</v>
      </c>
    </row>
    <row r="166" ht="14.25" customHeight="1">
      <c r="A166" s="16">
        <v>162.0</v>
      </c>
      <c r="B166" s="17">
        <v>49125.0</v>
      </c>
      <c r="C166" s="17" t="s">
        <v>321</v>
      </c>
      <c r="D166" s="16" t="s">
        <v>420</v>
      </c>
      <c r="E166" s="16" t="s">
        <v>422</v>
      </c>
    </row>
    <row r="167" ht="14.25" customHeight="1">
      <c r="A167" s="16">
        <v>163.0</v>
      </c>
      <c r="B167" s="17">
        <v>49156.0</v>
      </c>
      <c r="C167" s="17" t="s">
        <v>322</v>
      </c>
      <c r="D167" s="16" t="s">
        <v>421</v>
      </c>
      <c r="E167" s="16" t="s">
        <v>424</v>
      </c>
    </row>
    <row r="168" ht="14.25" customHeight="1">
      <c r="A168" s="16">
        <v>164.0</v>
      </c>
      <c r="B168" s="17">
        <v>49187.0</v>
      </c>
      <c r="C168" s="17" t="s">
        <v>432</v>
      </c>
      <c r="D168" s="16" t="s">
        <v>423</v>
      </c>
      <c r="E168" s="16" t="s">
        <v>427</v>
      </c>
    </row>
    <row r="169" ht="14.25" customHeight="1">
      <c r="A169" s="16">
        <v>165.0</v>
      </c>
      <c r="B169" s="17">
        <v>49217.0</v>
      </c>
      <c r="C169" s="17" t="s">
        <v>433</v>
      </c>
      <c r="D169" s="16" t="s">
        <v>426</v>
      </c>
      <c r="E169" s="16" t="s">
        <v>73</v>
      </c>
    </row>
    <row r="170" ht="14.25" customHeight="1">
      <c r="A170" s="16">
        <v>166.0</v>
      </c>
      <c r="B170" s="17">
        <v>49248.0</v>
      </c>
      <c r="C170" s="17" t="s">
        <v>434</v>
      </c>
      <c r="D170" s="16" t="s">
        <v>429</v>
      </c>
      <c r="E170" s="16" t="s">
        <v>422</v>
      </c>
    </row>
    <row r="171" ht="14.25" customHeight="1">
      <c r="A171" s="16">
        <v>167.0</v>
      </c>
      <c r="B171" s="17">
        <v>49278.0</v>
      </c>
      <c r="C171" s="17" t="s">
        <v>326</v>
      </c>
      <c r="D171" s="16" t="s">
        <v>430</v>
      </c>
      <c r="E171" s="16" t="s">
        <v>424</v>
      </c>
    </row>
    <row r="172" ht="14.25" customHeight="1">
      <c r="A172" s="16">
        <v>168.0</v>
      </c>
      <c r="B172" s="17">
        <v>49309.0</v>
      </c>
      <c r="C172" s="17" t="s">
        <v>435</v>
      </c>
      <c r="D172" s="16" t="s">
        <v>431</v>
      </c>
      <c r="E172" s="16" t="s">
        <v>427</v>
      </c>
    </row>
    <row r="173" ht="14.25" customHeight="1">
      <c r="A173" s="16">
        <v>169.0</v>
      </c>
      <c r="B173" s="17">
        <v>49340.0</v>
      </c>
      <c r="C173" s="17" t="s">
        <v>76</v>
      </c>
      <c r="D173" s="16" t="s">
        <v>420</v>
      </c>
      <c r="E173" s="16" t="s">
        <v>73</v>
      </c>
    </row>
    <row r="174" ht="14.25" customHeight="1">
      <c r="A174" s="16">
        <v>170.0</v>
      </c>
      <c r="B174" s="17">
        <v>49368.0</v>
      </c>
      <c r="C174" s="17" t="s">
        <v>77</v>
      </c>
      <c r="D174" s="16" t="s">
        <v>421</v>
      </c>
      <c r="E174" s="16" t="s">
        <v>422</v>
      </c>
    </row>
    <row r="175" ht="14.25" customHeight="1">
      <c r="A175" s="16">
        <v>171.0</v>
      </c>
      <c r="B175" s="17">
        <v>49399.0</v>
      </c>
      <c r="C175" s="17" t="s">
        <v>78</v>
      </c>
      <c r="D175" s="16" t="s">
        <v>423</v>
      </c>
      <c r="E175" s="16" t="s">
        <v>424</v>
      </c>
    </row>
    <row r="176" ht="14.25" customHeight="1">
      <c r="A176" s="16">
        <v>172.0</v>
      </c>
      <c r="B176" s="17">
        <v>49429.0</v>
      </c>
      <c r="C176" s="17" t="s">
        <v>425</v>
      </c>
      <c r="D176" s="16" t="s">
        <v>426</v>
      </c>
      <c r="E176" s="16" t="s">
        <v>427</v>
      </c>
    </row>
    <row r="177" ht="14.25" customHeight="1">
      <c r="A177" s="16">
        <v>173.0</v>
      </c>
      <c r="B177" s="17">
        <v>49460.0</v>
      </c>
      <c r="C177" s="17" t="s">
        <v>428</v>
      </c>
      <c r="D177" s="16" t="s">
        <v>429</v>
      </c>
      <c r="E177" s="16" t="s">
        <v>73</v>
      </c>
    </row>
    <row r="178" ht="14.25" customHeight="1">
      <c r="A178" s="16">
        <v>174.0</v>
      </c>
      <c r="B178" s="17">
        <v>49490.0</v>
      </c>
      <c r="C178" s="17" t="s">
        <v>321</v>
      </c>
      <c r="D178" s="16" t="s">
        <v>430</v>
      </c>
      <c r="E178" s="16" t="s">
        <v>422</v>
      </c>
    </row>
    <row r="179" ht="14.25" customHeight="1">
      <c r="A179" s="16">
        <v>175.0</v>
      </c>
      <c r="B179" s="17">
        <v>49521.0</v>
      </c>
      <c r="C179" s="17" t="s">
        <v>322</v>
      </c>
      <c r="D179" s="16" t="s">
        <v>431</v>
      </c>
      <c r="E179" s="16" t="s">
        <v>424</v>
      </c>
    </row>
    <row r="180" ht="14.25" customHeight="1">
      <c r="A180" s="16">
        <v>176.0</v>
      </c>
      <c r="B180" s="17">
        <v>49552.0</v>
      </c>
      <c r="C180" s="17" t="s">
        <v>432</v>
      </c>
      <c r="D180" s="16" t="s">
        <v>420</v>
      </c>
      <c r="E180" s="16" t="s">
        <v>427</v>
      </c>
    </row>
    <row r="181" ht="14.25" customHeight="1">
      <c r="A181" s="16">
        <v>177.0</v>
      </c>
      <c r="B181" s="17">
        <v>49582.0</v>
      </c>
      <c r="C181" s="17" t="s">
        <v>433</v>
      </c>
      <c r="D181" s="16" t="s">
        <v>421</v>
      </c>
      <c r="E181" s="16" t="s">
        <v>73</v>
      </c>
    </row>
    <row r="182" ht="14.25" customHeight="1">
      <c r="A182" s="16">
        <v>178.0</v>
      </c>
      <c r="B182" s="17">
        <v>49613.0</v>
      </c>
      <c r="C182" s="17" t="s">
        <v>434</v>
      </c>
      <c r="D182" s="16" t="s">
        <v>423</v>
      </c>
      <c r="E182" s="16" t="s">
        <v>422</v>
      </c>
    </row>
    <row r="183" ht="14.25" customHeight="1">
      <c r="A183" s="16">
        <v>179.0</v>
      </c>
      <c r="B183" s="17">
        <v>49643.0</v>
      </c>
      <c r="C183" s="17" t="s">
        <v>326</v>
      </c>
      <c r="D183" s="16" t="s">
        <v>426</v>
      </c>
      <c r="E183" s="16" t="s">
        <v>424</v>
      </c>
    </row>
    <row r="184" ht="14.25" customHeight="1">
      <c r="A184" s="16">
        <v>180.0</v>
      </c>
      <c r="B184" s="17">
        <v>49674.0</v>
      </c>
      <c r="C184" s="17" t="s">
        <v>435</v>
      </c>
      <c r="D184" s="16" t="s">
        <v>429</v>
      </c>
      <c r="E184" s="16" t="s">
        <v>427</v>
      </c>
    </row>
    <row r="185" ht="14.25" customHeight="1">
      <c r="A185" s="16">
        <v>181.0</v>
      </c>
      <c r="B185" s="17">
        <v>49705.0</v>
      </c>
      <c r="C185" s="17" t="s">
        <v>76</v>
      </c>
      <c r="D185" s="16" t="s">
        <v>430</v>
      </c>
      <c r="E185" s="16" t="s">
        <v>73</v>
      </c>
    </row>
    <row r="186" ht="14.25" customHeight="1">
      <c r="A186" s="16">
        <v>182.0</v>
      </c>
      <c r="B186" s="17">
        <v>49734.0</v>
      </c>
      <c r="C186" s="17" t="s">
        <v>77</v>
      </c>
      <c r="D186" s="16" t="s">
        <v>431</v>
      </c>
      <c r="E186" s="16" t="s">
        <v>422</v>
      </c>
    </row>
    <row r="187" ht="14.25" customHeight="1">
      <c r="A187" s="16">
        <v>183.0</v>
      </c>
      <c r="B187" s="17">
        <v>49765.0</v>
      </c>
      <c r="C187" s="17" t="s">
        <v>78</v>
      </c>
      <c r="D187" s="16" t="s">
        <v>420</v>
      </c>
      <c r="E187" s="16" t="s">
        <v>424</v>
      </c>
    </row>
    <row r="188" ht="14.25" customHeight="1">
      <c r="A188" s="16">
        <v>184.0</v>
      </c>
      <c r="B188" s="17">
        <v>49795.0</v>
      </c>
      <c r="C188" s="17" t="s">
        <v>425</v>
      </c>
      <c r="D188" s="16" t="s">
        <v>421</v>
      </c>
      <c r="E188" s="16" t="s">
        <v>427</v>
      </c>
    </row>
    <row r="189" ht="14.25" customHeight="1">
      <c r="A189" s="16">
        <v>185.0</v>
      </c>
      <c r="B189" s="17">
        <v>49826.0</v>
      </c>
      <c r="C189" s="17" t="s">
        <v>428</v>
      </c>
      <c r="D189" s="16" t="s">
        <v>423</v>
      </c>
      <c r="E189" s="16" t="s">
        <v>73</v>
      </c>
    </row>
    <row r="190" ht="14.25" customHeight="1">
      <c r="A190" s="16">
        <v>186.0</v>
      </c>
      <c r="B190" s="17">
        <v>49856.0</v>
      </c>
      <c r="C190" s="17" t="s">
        <v>321</v>
      </c>
      <c r="D190" s="16" t="s">
        <v>426</v>
      </c>
      <c r="E190" s="16" t="s">
        <v>422</v>
      </c>
    </row>
    <row r="191" ht="14.25" customHeight="1">
      <c r="A191" s="16">
        <v>187.0</v>
      </c>
      <c r="B191" s="17">
        <v>49887.0</v>
      </c>
      <c r="C191" s="17" t="s">
        <v>322</v>
      </c>
      <c r="D191" s="16" t="s">
        <v>429</v>
      </c>
      <c r="E191" s="16" t="s">
        <v>424</v>
      </c>
    </row>
    <row r="192" ht="14.25" customHeight="1">
      <c r="A192" s="16">
        <v>188.0</v>
      </c>
      <c r="B192" s="17">
        <v>49918.0</v>
      </c>
      <c r="C192" s="17" t="s">
        <v>432</v>
      </c>
      <c r="D192" s="16" t="s">
        <v>430</v>
      </c>
      <c r="E192" s="16" t="s">
        <v>427</v>
      </c>
    </row>
    <row r="193" ht="14.25" customHeight="1">
      <c r="A193" s="16">
        <v>189.0</v>
      </c>
      <c r="B193" s="17">
        <v>49948.0</v>
      </c>
      <c r="C193" s="17" t="s">
        <v>433</v>
      </c>
      <c r="D193" s="16" t="s">
        <v>431</v>
      </c>
      <c r="E193" s="16" t="s">
        <v>73</v>
      </c>
    </row>
    <row r="194" ht="14.25" customHeight="1">
      <c r="A194" s="16">
        <v>190.0</v>
      </c>
      <c r="B194" s="17">
        <v>49979.0</v>
      </c>
      <c r="C194" s="17" t="s">
        <v>434</v>
      </c>
      <c r="D194" s="16" t="s">
        <v>420</v>
      </c>
      <c r="E194" s="16" t="s">
        <v>422</v>
      </c>
    </row>
    <row r="195" ht="14.25" customHeight="1">
      <c r="A195" s="16">
        <v>191.0</v>
      </c>
      <c r="B195" s="17">
        <v>50009.0</v>
      </c>
      <c r="C195" s="17" t="s">
        <v>326</v>
      </c>
      <c r="D195" s="16" t="s">
        <v>421</v>
      </c>
      <c r="E195" s="16" t="s">
        <v>424</v>
      </c>
    </row>
    <row r="196" ht="14.25" customHeight="1">
      <c r="A196" s="16">
        <v>192.0</v>
      </c>
      <c r="B196" s="17">
        <v>50040.0</v>
      </c>
      <c r="C196" s="17" t="s">
        <v>435</v>
      </c>
      <c r="D196" s="16" t="s">
        <v>423</v>
      </c>
      <c r="E196" s="16" t="s">
        <v>427</v>
      </c>
    </row>
    <row r="197" ht="14.25" customHeight="1">
      <c r="A197" s="16">
        <v>193.0</v>
      </c>
      <c r="B197" s="17">
        <v>50071.0</v>
      </c>
      <c r="C197" s="17" t="s">
        <v>76</v>
      </c>
      <c r="D197" s="16" t="s">
        <v>426</v>
      </c>
      <c r="E197" s="16" t="s">
        <v>73</v>
      </c>
    </row>
    <row r="198" ht="14.25" customHeight="1">
      <c r="A198" s="16">
        <v>194.0</v>
      </c>
      <c r="B198" s="17">
        <v>50099.0</v>
      </c>
      <c r="C198" s="17" t="s">
        <v>77</v>
      </c>
      <c r="D198" s="16" t="s">
        <v>429</v>
      </c>
      <c r="E198" s="16" t="s">
        <v>422</v>
      </c>
    </row>
    <row r="199" ht="14.25" customHeight="1">
      <c r="A199" s="16">
        <v>195.0</v>
      </c>
      <c r="B199" s="17">
        <v>50130.0</v>
      </c>
      <c r="C199" s="17" t="s">
        <v>78</v>
      </c>
      <c r="D199" s="16" t="s">
        <v>430</v>
      </c>
      <c r="E199" s="16" t="s">
        <v>424</v>
      </c>
    </row>
    <row r="200" ht="14.25" customHeight="1">
      <c r="A200" s="16">
        <v>196.0</v>
      </c>
      <c r="B200" s="17">
        <v>50160.0</v>
      </c>
      <c r="C200" s="17" t="s">
        <v>425</v>
      </c>
      <c r="D200" s="16" t="s">
        <v>431</v>
      </c>
      <c r="E200" s="16" t="s">
        <v>427</v>
      </c>
    </row>
    <row r="201" ht="14.25" customHeight="1">
      <c r="A201" s="16">
        <v>197.0</v>
      </c>
      <c r="B201" s="17">
        <v>50191.0</v>
      </c>
      <c r="C201" s="17" t="s">
        <v>428</v>
      </c>
      <c r="D201" s="16" t="s">
        <v>420</v>
      </c>
      <c r="E201" s="16" t="s">
        <v>73</v>
      </c>
    </row>
    <row r="202" ht="14.25" customHeight="1">
      <c r="A202" s="16">
        <v>198.0</v>
      </c>
      <c r="B202" s="17">
        <v>50221.0</v>
      </c>
      <c r="C202" s="17" t="s">
        <v>321</v>
      </c>
      <c r="D202" s="16" t="s">
        <v>421</v>
      </c>
      <c r="E202" s="16" t="s">
        <v>422</v>
      </c>
    </row>
    <row r="203" ht="14.25" customHeight="1">
      <c r="A203" s="16">
        <v>199.0</v>
      </c>
      <c r="B203" s="17">
        <v>50252.0</v>
      </c>
      <c r="C203" s="17" t="s">
        <v>322</v>
      </c>
      <c r="D203" s="16" t="s">
        <v>423</v>
      </c>
      <c r="E203" s="16" t="s">
        <v>424</v>
      </c>
    </row>
    <row r="204" ht="14.25" customHeight="1">
      <c r="A204" s="16">
        <v>200.0</v>
      </c>
      <c r="B204" s="17">
        <v>50283.0</v>
      </c>
      <c r="C204" s="17" t="s">
        <v>432</v>
      </c>
      <c r="D204" s="16" t="s">
        <v>426</v>
      </c>
      <c r="E204" s="16" t="s">
        <v>427</v>
      </c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9.71"/>
    <col customWidth="1" min="4" max="4" width="15.0"/>
    <col customWidth="1" min="5" max="5" width="8.71"/>
    <col customWidth="1" min="6" max="6" width="14.0"/>
    <col customWidth="1" min="7" max="7" width="14.43"/>
    <col customWidth="1" min="8" max="8" width="8.71"/>
    <col customWidth="1" min="9" max="9" width="16.71"/>
    <col customWidth="1" min="10" max="10" width="6.43"/>
    <col customWidth="1" min="11" max="11" width="8.0"/>
    <col customWidth="1" min="12" max="12" width="9.43"/>
    <col customWidth="1" min="13" max="26" width="8.71"/>
  </cols>
  <sheetData>
    <row r="1" ht="14.25" customHeight="1"/>
    <row r="2" ht="14.25" customHeight="1">
      <c r="A2" s="57" t="s">
        <v>436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ht="14.25" customHeight="1"/>
    <row r="4" ht="14.25" customHeight="1"/>
    <row r="5" ht="14.25" customHeight="1">
      <c r="A5" s="58" t="s">
        <v>79</v>
      </c>
      <c r="B5" s="58" t="s">
        <v>281</v>
      </c>
      <c r="C5" s="58" t="s">
        <v>103</v>
      </c>
      <c r="D5" s="58" t="s">
        <v>437</v>
      </c>
      <c r="F5" s="58" t="s">
        <v>438</v>
      </c>
      <c r="G5" s="58" t="s">
        <v>439</v>
      </c>
      <c r="I5" s="59" t="s">
        <v>440</v>
      </c>
      <c r="J5" s="59" t="s">
        <v>441</v>
      </c>
      <c r="K5" s="59" t="s">
        <v>442</v>
      </c>
      <c r="L5" s="59" t="s">
        <v>443</v>
      </c>
    </row>
    <row r="6" ht="14.25" customHeight="1">
      <c r="A6" s="16" t="s">
        <v>444</v>
      </c>
      <c r="B6" s="16" t="s">
        <v>445</v>
      </c>
      <c r="C6" s="16" t="s">
        <v>446</v>
      </c>
      <c r="D6" s="60" t="s">
        <v>447</v>
      </c>
      <c r="F6" s="16" t="s">
        <v>448</v>
      </c>
      <c r="G6" s="16">
        <v>123.0</v>
      </c>
      <c r="I6" s="16" t="s">
        <v>449</v>
      </c>
      <c r="J6" s="16" t="s">
        <v>450</v>
      </c>
      <c r="K6" s="16" t="s">
        <v>451</v>
      </c>
      <c r="L6" s="16">
        <v>123.0</v>
      </c>
    </row>
    <row r="7" ht="14.25" customHeight="1">
      <c r="A7" s="16" t="s">
        <v>333</v>
      </c>
      <c r="B7" s="16" t="s">
        <v>452</v>
      </c>
      <c r="C7" s="16" t="s">
        <v>453</v>
      </c>
      <c r="D7" s="60" t="s">
        <v>454</v>
      </c>
      <c r="F7" s="16" t="s">
        <v>455</v>
      </c>
      <c r="G7" s="16">
        <v>124.0</v>
      </c>
      <c r="I7" s="16" t="s">
        <v>456</v>
      </c>
      <c r="J7" s="16" t="s">
        <v>457</v>
      </c>
      <c r="K7" s="16" t="s">
        <v>458</v>
      </c>
      <c r="L7" s="16">
        <v>498.0</v>
      </c>
    </row>
    <row r="8" ht="14.25" customHeight="1">
      <c r="A8" s="16" t="s">
        <v>459</v>
      </c>
      <c r="B8" s="16" t="s">
        <v>312</v>
      </c>
      <c r="C8" s="16" t="s">
        <v>460</v>
      </c>
      <c r="D8" s="60" t="s">
        <v>461</v>
      </c>
      <c r="F8" s="16" t="s">
        <v>462</v>
      </c>
      <c r="G8" s="16">
        <v>125.0</v>
      </c>
      <c r="I8" s="16" t="s">
        <v>463</v>
      </c>
      <c r="J8" s="16" t="s">
        <v>464</v>
      </c>
      <c r="K8" s="16" t="s">
        <v>465</v>
      </c>
      <c r="L8" s="16">
        <v>289.0</v>
      </c>
    </row>
    <row r="9" ht="14.25" customHeight="1">
      <c r="A9" s="16" t="s">
        <v>466</v>
      </c>
      <c r="B9" s="16" t="s">
        <v>288</v>
      </c>
      <c r="C9" s="16" t="s">
        <v>467</v>
      </c>
      <c r="D9" s="60" t="s">
        <v>468</v>
      </c>
      <c r="F9" s="16" t="s">
        <v>469</v>
      </c>
      <c r="G9" s="16">
        <v>126.0</v>
      </c>
      <c r="I9" s="16" t="s">
        <v>470</v>
      </c>
      <c r="J9" s="16" t="s">
        <v>471</v>
      </c>
      <c r="K9" s="16" t="s">
        <v>472</v>
      </c>
      <c r="L9" s="16">
        <v>290.0</v>
      </c>
    </row>
    <row r="10" ht="14.25" customHeight="1">
      <c r="A10" s="16" t="s">
        <v>473</v>
      </c>
      <c r="B10" s="16" t="s">
        <v>309</v>
      </c>
      <c r="C10" s="16" t="s">
        <v>457</v>
      </c>
      <c r="D10" s="60" t="s">
        <v>474</v>
      </c>
      <c r="F10" s="16" t="s">
        <v>475</v>
      </c>
      <c r="G10" s="16">
        <v>127.0</v>
      </c>
      <c r="I10" s="16" t="s">
        <v>476</v>
      </c>
      <c r="J10" s="16" t="s">
        <v>477</v>
      </c>
      <c r="K10" s="16" t="s">
        <v>478</v>
      </c>
      <c r="L10" s="16">
        <v>120.0</v>
      </c>
    </row>
    <row r="11" ht="14.25" customHeight="1">
      <c r="A11" s="16" t="s">
        <v>479</v>
      </c>
      <c r="B11" s="16" t="s">
        <v>480</v>
      </c>
      <c r="C11" s="16" t="s">
        <v>481</v>
      </c>
      <c r="D11" s="60" t="s">
        <v>482</v>
      </c>
      <c r="F11" s="16" t="s">
        <v>483</v>
      </c>
      <c r="G11" s="16">
        <v>128.0</v>
      </c>
    </row>
    <row r="12" ht="14.25" customHeight="1">
      <c r="A12" s="16" t="s">
        <v>484</v>
      </c>
      <c r="B12" s="16" t="s">
        <v>485</v>
      </c>
      <c r="C12" s="16" t="s">
        <v>486</v>
      </c>
      <c r="D12" s="60" t="s">
        <v>487</v>
      </c>
      <c r="F12" s="16" t="s">
        <v>488</v>
      </c>
      <c r="G12" s="16">
        <v>129.0</v>
      </c>
    </row>
    <row r="13" ht="14.25" customHeight="1">
      <c r="A13" s="16" t="s">
        <v>489</v>
      </c>
      <c r="B13" s="16" t="s">
        <v>490</v>
      </c>
      <c r="C13" s="16" t="s">
        <v>491</v>
      </c>
      <c r="D13" s="60" t="s">
        <v>492</v>
      </c>
      <c r="F13" s="16" t="s">
        <v>493</v>
      </c>
      <c r="G13" s="16">
        <v>130.0</v>
      </c>
    </row>
    <row r="14" ht="14.25" customHeight="1">
      <c r="A14" s="16" t="s">
        <v>494</v>
      </c>
      <c r="B14" s="16" t="s">
        <v>495</v>
      </c>
      <c r="C14" s="16" t="s">
        <v>496</v>
      </c>
      <c r="D14" s="60" t="s">
        <v>497</v>
      </c>
      <c r="F14" s="16" t="s">
        <v>498</v>
      </c>
      <c r="G14" s="16">
        <v>131.0</v>
      </c>
    </row>
    <row r="15" ht="14.25" customHeight="1">
      <c r="A15" s="16" t="s">
        <v>499</v>
      </c>
      <c r="B15" s="16" t="s">
        <v>500</v>
      </c>
      <c r="C15" s="16" t="s">
        <v>501</v>
      </c>
      <c r="D15" s="60" t="s">
        <v>502</v>
      </c>
      <c r="F15" s="16" t="s">
        <v>503</v>
      </c>
      <c r="G15" s="16">
        <v>132.0</v>
      </c>
    </row>
    <row r="16" ht="14.25" customHeight="1">
      <c r="A16" s="16" t="s">
        <v>504</v>
      </c>
      <c r="B16" s="16" t="s">
        <v>505</v>
      </c>
      <c r="C16" s="16" t="s">
        <v>506</v>
      </c>
      <c r="D16" s="60" t="s">
        <v>507</v>
      </c>
      <c r="F16" s="16" t="s">
        <v>508</v>
      </c>
      <c r="G16" s="16">
        <v>133.0</v>
      </c>
    </row>
    <row r="17" ht="14.25" customHeight="1">
      <c r="A17" s="16" t="s">
        <v>509</v>
      </c>
      <c r="B17" s="16" t="s">
        <v>297</v>
      </c>
      <c r="C17" s="16" t="s">
        <v>510</v>
      </c>
      <c r="D17" s="60" t="s">
        <v>511</v>
      </c>
      <c r="F17" s="16" t="s">
        <v>512</v>
      </c>
      <c r="G17" s="16">
        <v>134.0</v>
      </c>
    </row>
    <row r="18" ht="14.25" customHeight="1">
      <c r="A18" s="16" t="s">
        <v>513</v>
      </c>
      <c r="B18" s="16" t="s">
        <v>422</v>
      </c>
      <c r="C18" s="16" t="s">
        <v>514</v>
      </c>
      <c r="D18" s="60" t="s">
        <v>515</v>
      </c>
      <c r="F18" s="16" t="s">
        <v>516</v>
      </c>
      <c r="G18" s="16">
        <v>135.0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</hyperlinks>
  <printOptions/>
  <pageMargins bottom="0.75" footer="0.0" header="0.0" left="0.7" right="0.7" top="0.75"/>
  <pageSetup orientation="landscape"/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5.86"/>
    <col customWidth="1" min="3" max="3" width="17.57"/>
    <col customWidth="1" min="4" max="4" width="15.57"/>
    <col customWidth="1" min="5" max="5" width="12.0"/>
    <col customWidth="1" min="6" max="6" width="11.29"/>
    <col customWidth="1" min="7" max="7" width="12.71"/>
    <col customWidth="1" min="8" max="8" width="16.14"/>
    <col customWidth="1" min="9" max="9" width="19.71"/>
    <col customWidth="1" min="10" max="10" width="11.0"/>
    <col customWidth="1" min="11" max="26" width="8.71"/>
  </cols>
  <sheetData>
    <row r="1" ht="14.25" customHeight="1">
      <c r="A1" s="61"/>
      <c r="B1" s="61" t="s">
        <v>34</v>
      </c>
      <c r="C1" s="62"/>
      <c r="D1" s="62"/>
      <c r="E1" s="62"/>
      <c r="F1" s="62"/>
      <c r="G1" s="62"/>
      <c r="H1" s="62"/>
      <c r="I1" s="62"/>
      <c r="J1" s="62"/>
      <c r="K1" s="62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4.25" customHeight="1">
      <c r="F2" s="63"/>
      <c r="G2" s="63"/>
      <c r="K2" s="63"/>
    </row>
    <row r="3" ht="14.25" customHeight="1">
      <c r="B3" s="64" t="s">
        <v>517</v>
      </c>
      <c r="C3" s="65" t="s">
        <v>518</v>
      </c>
      <c r="D3" s="65" t="s">
        <v>519</v>
      </c>
      <c r="E3" s="66" t="s">
        <v>520</v>
      </c>
      <c r="F3" s="66" t="s">
        <v>106</v>
      </c>
      <c r="H3" s="66" t="s">
        <v>521</v>
      </c>
      <c r="I3" s="67">
        <f>AVERAGE(Quantity)</f>
        <v>35460.71429</v>
      </c>
    </row>
    <row r="4" ht="14.25" customHeight="1">
      <c r="B4" s="65">
        <v>3211.0</v>
      </c>
      <c r="C4" s="68" t="s">
        <v>522</v>
      </c>
      <c r="D4" s="67">
        <v>27095.0</v>
      </c>
      <c r="E4" s="69">
        <v>0.2</v>
      </c>
      <c r="F4" s="70">
        <f t="array" ref="F4:F17">Quantity*Price_Per_Unit</f>
        <v>5419</v>
      </c>
      <c r="H4" s="66" t="s">
        <v>523</v>
      </c>
      <c r="I4" s="67">
        <f>COUNT(Orders)</f>
        <v>0</v>
      </c>
    </row>
    <row r="5" ht="14.25" customHeight="1">
      <c r="B5" s="65">
        <v>2955.0</v>
      </c>
      <c r="C5" s="68" t="s">
        <v>524</v>
      </c>
      <c r="D5" s="67">
        <v>48696.0</v>
      </c>
      <c r="E5" s="69">
        <v>0.15</v>
      </c>
      <c r="F5" s="70">
        <v>7304.4</v>
      </c>
      <c r="H5" s="66" t="s">
        <v>525</v>
      </c>
      <c r="I5" s="71">
        <f>MIN(Total)</f>
        <v>3133.4</v>
      </c>
    </row>
    <row r="6" ht="14.25" customHeight="1">
      <c r="B6" s="65">
        <v>3159.0</v>
      </c>
      <c r="C6" s="68" t="s">
        <v>526</v>
      </c>
      <c r="D6" s="67">
        <v>29970.0</v>
      </c>
      <c r="E6" s="69">
        <v>0.25</v>
      </c>
      <c r="F6" s="70">
        <v>7492.5</v>
      </c>
      <c r="H6" s="66" t="s">
        <v>527</v>
      </c>
      <c r="I6" s="71">
        <f>MAX(Total)</f>
        <v>9400.6</v>
      </c>
    </row>
    <row r="7" ht="14.25" customHeight="1">
      <c r="B7" s="65">
        <v>3004.0</v>
      </c>
      <c r="C7" s="68" t="s">
        <v>528</v>
      </c>
      <c r="D7" s="67">
        <v>15667.0</v>
      </c>
      <c r="E7" s="69">
        <v>0.2</v>
      </c>
      <c r="F7" s="70">
        <v>3133.4</v>
      </c>
      <c r="H7" s="66" t="s">
        <v>352</v>
      </c>
      <c r="I7" s="72">
        <f>SUM(Total)</f>
        <v>95405.3</v>
      </c>
    </row>
    <row r="8" ht="14.25" customHeight="1">
      <c r="B8" s="65">
        <v>4534.0</v>
      </c>
      <c r="C8" s="68" t="s">
        <v>529</v>
      </c>
      <c r="D8" s="67">
        <v>46321.0</v>
      </c>
      <c r="E8" s="69">
        <v>0.2</v>
      </c>
      <c r="F8" s="70">
        <v>9264.2</v>
      </c>
      <c r="H8" s="73" t="s">
        <v>530</v>
      </c>
      <c r="I8" s="42">
        <f>COUNTA(Customers)</f>
        <v>14</v>
      </c>
    </row>
    <row r="9" ht="14.25" customHeight="1">
      <c r="B9" s="65">
        <v>2220.0</v>
      </c>
      <c r="C9" s="68" t="s">
        <v>531</v>
      </c>
      <c r="D9" s="67">
        <v>47003.0</v>
      </c>
      <c r="E9" s="69">
        <v>0.2</v>
      </c>
      <c r="F9" s="70">
        <v>9400.6</v>
      </c>
    </row>
    <row r="10" ht="14.25" customHeight="1">
      <c r="B10" s="65">
        <v>1796.0</v>
      </c>
      <c r="C10" s="68" t="s">
        <v>532</v>
      </c>
      <c r="D10" s="67">
        <v>41595.0</v>
      </c>
      <c r="E10" s="69">
        <v>0.2</v>
      </c>
      <c r="F10" s="70">
        <v>8319.0</v>
      </c>
    </row>
    <row r="11" ht="14.25" customHeight="1">
      <c r="B11" s="65">
        <v>3558.0</v>
      </c>
      <c r="C11" s="68" t="s">
        <v>533</v>
      </c>
      <c r="D11" s="67">
        <v>41552.0</v>
      </c>
      <c r="E11" s="69">
        <v>0.2</v>
      </c>
      <c r="F11" s="70">
        <v>8310.4</v>
      </c>
    </row>
    <row r="12" ht="14.25" customHeight="1">
      <c r="B12" s="65">
        <v>1437.0</v>
      </c>
      <c r="C12" s="68" t="s">
        <v>534</v>
      </c>
      <c r="D12" s="67">
        <v>23299.0</v>
      </c>
      <c r="E12" s="69">
        <v>0.3</v>
      </c>
      <c r="F12" s="70">
        <v>6989.7</v>
      </c>
    </row>
    <row r="13" ht="14.25" customHeight="1">
      <c r="B13" s="65">
        <v>1336.0</v>
      </c>
      <c r="C13" s="68" t="s">
        <v>535</v>
      </c>
      <c r="D13" s="67">
        <v>34014.0</v>
      </c>
      <c r="E13" s="69">
        <v>0.15</v>
      </c>
      <c r="F13" s="70">
        <v>5102.099999999999</v>
      </c>
    </row>
    <row r="14" ht="14.25" customHeight="1">
      <c r="B14" s="65">
        <v>2044.0</v>
      </c>
      <c r="C14" s="68" t="s">
        <v>536</v>
      </c>
      <c r="D14" s="67">
        <v>43247.0</v>
      </c>
      <c r="E14" s="69">
        <v>0.15</v>
      </c>
      <c r="F14" s="70">
        <v>6487.05</v>
      </c>
    </row>
    <row r="15" ht="14.25" customHeight="1">
      <c r="B15" s="65">
        <v>3320.0</v>
      </c>
      <c r="C15" s="68" t="s">
        <v>537</v>
      </c>
      <c r="D15" s="67">
        <v>28305.0</v>
      </c>
      <c r="E15" s="69">
        <v>0.15</v>
      </c>
      <c r="F15" s="70">
        <v>4245.75</v>
      </c>
    </row>
    <row r="16" ht="14.25" customHeight="1">
      <c r="B16" s="65">
        <v>1534.0</v>
      </c>
      <c r="C16" s="68" t="s">
        <v>538</v>
      </c>
      <c r="D16" s="67">
        <v>39218.0</v>
      </c>
      <c r="E16" s="69">
        <v>0.2</v>
      </c>
      <c r="F16" s="70">
        <v>7843.6</v>
      </c>
      <c r="I16" s="74"/>
    </row>
    <row r="17" ht="14.25" customHeight="1">
      <c r="B17" s="65">
        <v>3989.0</v>
      </c>
      <c r="C17" s="68" t="s">
        <v>539</v>
      </c>
      <c r="D17" s="67">
        <v>30468.0</v>
      </c>
      <c r="E17" s="69">
        <v>0.2</v>
      </c>
      <c r="F17" s="70">
        <v>6093.6</v>
      </c>
    </row>
    <row r="18" ht="14.25" customHeight="1">
      <c r="F18" s="75"/>
    </row>
    <row r="19" ht="14.25" customHeight="1">
      <c r="B19" s="76" t="s">
        <v>540</v>
      </c>
    </row>
    <row r="20" ht="14.25" customHeight="1">
      <c r="B20" s="65" t="s">
        <v>541</v>
      </c>
    </row>
    <row r="21" ht="14.25" customHeight="1">
      <c r="B21" s="16">
        <v>1.0</v>
      </c>
    </row>
    <row r="22" ht="14.25" customHeight="1">
      <c r="B22" s="16">
        <v>2.0</v>
      </c>
    </row>
    <row r="23" ht="14.25" customHeight="1">
      <c r="B23" s="16">
        <v>3.0</v>
      </c>
    </row>
    <row r="24" ht="14.25" customHeight="1">
      <c r="B24" s="16">
        <v>4.0</v>
      </c>
    </row>
    <row r="25" ht="14.25" customHeight="1">
      <c r="B25" s="16">
        <v>5.0</v>
      </c>
    </row>
    <row r="26" ht="14.25" customHeight="1"/>
    <row r="27" ht="14.25" customHeight="1">
      <c r="A27" s="77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4.25" customHeight="1"/>
    <row r="29" ht="14.25" customHeight="1">
      <c r="B29" s="16" t="s">
        <v>542</v>
      </c>
    </row>
    <row r="30" ht="14.25" customHeight="1"/>
    <row r="31" ht="14.25" customHeight="1"/>
    <row r="32" ht="14.25" customHeight="1">
      <c r="B32" s="78" t="s">
        <v>543</v>
      </c>
      <c r="C32" s="78" t="s">
        <v>544</v>
      </c>
      <c r="D32" s="78" t="s">
        <v>545</v>
      </c>
      <c r="E32" s="78" t="s">
        <v>546</v>
      </c>
      <c r="F32" s="78" t="s">
        <v>547</v>
      </c>
      <c r="G32" s="78" t="s">
        <v>548</v>
      </c>
      <c r="I32" s="78" t="s">
        <v>549</v>
      </c>
      <c r="J32" s="79">
        <v>0.06</v>
      </c>
    </row>
    <row r="33" ht="14.25" customHeight="1">
      <c r="B33" s="16" t="s">
        <v>550</v>
      </c>
      <c r="C33" s="16">
        <v>6.0</v>
      </c>
      <c r="D33" s="80">
        <v>14.0</v>
      </c>
      <c r="E33" s="81">
        <f t="shared" ref="E33:E82" si="1">SUM(C33*D33)</f>
        <v>84</v>
      </c>
      <c r="F33" s="81">
        <f>SUM(E33*Tax_Rate)</f>
        <v>5.04</v>
      </c>
      <c r="G33" s="81">
        <f t="shared" ref="G33:G82" si="2">SUM(E33+F33)</f>
        <v>89.04</v>
      </c>
    </row>
    <row r="34" ht="14.25" customHeight="1">
      <c r="B34" s="16" t="s">
        <v>551</v>
      </c>
      <c r="C34" s="16">
        <v>5.0</v>
      </c>
      <c r="D34" s="80">
        <v>19.0</v>
      </c>
      <c r="E34" s="81">
        <f t="shared" si="1"/>
        <v>95</v>
      </c>
      <c r="F34" s="81">
        <f>SUM(E34*Tax_Rate)</f>
        <v>5.7</v>
      </c>
      <c r="G34" s="81">
        <f t="shared" si="2"/>
        <v>100.7</v>
      </c>
      <c r="I34" s="82" t="s">
        <v>352</v>
      </c>
      <c r="J34" s="83">
        <f>SUM(Total_All)</f>
        <v>10105</v>
      </c>
    </row>
    <row r="35" ht="14.25" customHeight="1">
      <c r="B35" s="16" t="s">
        <v>552</v>
      </c>
      <c r="C35" s="16">
        <v>4.0</v>
      </c>
      <c r="D35" s="80">
        <v>16.0</v>
      </c>
      <c r="E35" s="81">
        <f t="shared" si="1"/>
        <v>64</v>
      </c>
      <c r="F35" s="81">
        <f>SUM(E35*Tax_Rate)</f>
        <v>3.84</v>
      </c>
      <c r="G35" s="81">
        <f t="shared" si="2"/>
        <v>67.84</v>
      </c>
      <c r="I35" s="84" t="s">
        <v>553</v>
      </c>
      <c r="J35" s="85">
        <f>AVERAGE(Item_Quantity)</f>
        <v>6.78</v>
      </c>
    </row>
    <row r="36" ht="14.25" customHeight="1">
      <c r="B36" s="16" t="s">
        <v>554</v>
      </c>
      <c r="C36" s="16">
        <v>5.0</v>
      </c>
      <c r="D36" s="80">
        <v>46.0</v>
      </c>
      <c r="E36" s="81">
        <f t="shared" si="1"/>
        <v>230</v>
      </c>
      <c r="F36" s="81">
        <f>SUM(E36*Tax_Rate)</f>
        <v>13.8</v>
      </c>
      <c r="G36" s="81">
        <f t="shared" si="2"/>
        <v>243.8</v>
      </c>
      <c r="I36" s="84" t="s">
        <v>555</v>
      </c>
      <c r="J36" s="86">
        <f>MIN(Price_Per_Item)</f>
        <v>10</v>
      </c>
    </row>
    <row r="37" ht="14.25" customHeight="1">
      <c r="B37" s="16" t="s">
        <v>556</v>
      </c>
      <c r="C37" s="16">
        <v>5.0</v>
      </c>
      <c r="D37" s="80">
        <v>35.0</v>
      </c>
      <c r="E37" s="81">
        <f t="shared" si="1"/>
        <v>175</v>
      </c>
      <c r="F37" s="81">
        <f>SUM(E37*Tax_Rate)</f>
        <v>10.5</v>
      </c>
      <c r="G37" s="81">
        <f t="shared" si="2"/>
        <v>185.5</v>
      </c>
      <c r="I37" s="84" t="s">
        <v>557</v>
      </c>
      <c r="J37" s="86">
        <f>MAX(Price_Per_Item)</f>
        <v>50</v>
      </c>
    </row>
    <row r="38" ht="14.25" customHeight="1">
      <c r="B38" s="16" t="s">
        <v>558</v>
      </c>
      <c r="C38" s="16">
        <v>3.0</v>
      </c>
      <c r="D38" s="80">
        <v>19.0</v>
      </c>
      <c r="E38" s="81">
        <f t="shared" si="1"/>
        <v>57</v>
      </c>
      <c r="F38" s="81">
        <f>SUM(E38*Tax_Rate)</f>
        <v>3.42</v>
      </c>
      <c r="G38" s="81">
        <f t="shared" si="2"/>
        <v>60.42</v>
      </c>
      <c r="I38" s="87" t="s">
        <v>559</v>
      </c>
      <c r="J38" s="88">
        <f>COUNTA(Customer_Name)</f>
        <v>50</v>
      </c>
    </row>
    <row r="39" ht="14.25" customHeight="1">
      <c r="B39" s="16" t="s">
        <v>560</v>
      </c>
      <c r="C39" s="16">
        <v>8.0</v>
      </c>
      <c r="D39" s="80">
        <v>31.0</v>
      </c>
      <c r="E39" s="81">
        <f t="shared" si="1"/>
        <v>248</v>
      </c>
      <c r="F39" s="81">
        <f>SUM(E39*Tax_Rate)</f>
        <v>14.88</v>
      </c>
      <c r="G39" s="81">
        <f t="shared" si="2"/>
        <v>262.88</v>
      </c>
    </row>
    <row r="40" ht="14.25" customHeight="1">
      <c r="B40" s="16" t="s">
        <v>561</v>
      </c>
      <c r="C40" s="16">
        <v>6.0</v>
      </c>
      <c r="D40" s="80">
        <v>27.0</v>
      </c>
      <c r="E40" s="81">
        <f t="shared" si="1"/>
        <v>162</v>
      </c>
      <c r="F40" s="81">
        <f>SUM(E40*Tax_Rate)</f>
        <v>9.72</v>
      </c>
      <c r="G40" s="81">
        <f t="shared" si="2"/>
        <v>171.72</v>
      </c>
    </row>
    <row r="41" ht="14.25" customHeight="1">
      <c r="B41" s="16" t="s">
        <v>562</v>
      </c>
      <c r="C41" s="16">
        <v>5.0</v>
      </c>
      <c r="D41" s="80">
        <v>32.0</v>
      </c>
      <c r="E41" s="81">
        <f t="shared" si="1"/>
        <v>160</v>
      </c>
      <c r="F41" s="81">
        <f>SUM(E41*Tax_Rate)</f>
        <v>9.6</v>
      </c>
      <c r="G41" s="81">
        <f t="shared" si="2"/>
        <v>169.6</v>
      </c>
    </row>
    <row r="42" ht="14.25" customHeight="1">
      <c r="B42" s="16" t="s">
        <v>563</v>
      </c>
      <c r="C42" s="16">
        <v>9.0</v>
      </c>
      <c r="D42" s="80">
        <v>27.0</v>
      </c>
      <c r="E42" s="81">
        <f t="shared" si="1"/>
        <v>243</v>
      </c>
      <c r="F42" s="81">
        <f>SUM(E42*Tax_Rate)</f>
        <v>14.58</v>
      </c>
      <c r="G42" s="81">
        <f t="shared" si="2"/>
        <v>257.58</v>
      </c>
    </row>
    <row r="43" ht="14.25" customHeight="1">
      <c r="B43" s="16" t="s">
        <v>564</v>
      </c>
      <c r="C43" s="16">
        <v>10.0</v>
      </c>
      <c r="D43" s="80">
        <v>30.0</v>
      </c>
      <c r="E43" s="81">
        <f t="shared" si="1"/>
        <v>300</v>
      </c>
      <c r="F43" s="81">
        <f>SUM(E43*Tax_Rate)</f>
        <v>18</v>
      </c>
      <c r="G43" s="81">
        <f t="shared" si="2"/>
        <v>318</v>
      </c>
    </row>
    <row r="44" ht="14.25" customHeight="1">
      <c r="B44" s="16" t="s">
        <v>565</v>
      </c>
      <c r="C44" s="16">
        <v>7.0</v>
      </c>
      <c r="D44" s="80">
        <v>16.0</v>
      </c>
      <c r="E44" s="81">
        <f t="shared" si="1"/>
        <v>112</v>
      </c>
      <c r="F44" s="81">
        <f>SUM(E44*Tax_Rate)</f>
        <v>6.72</v>
      </c>
      <c r="G44" s="81">
        <f t="shared" si="2"/>
        <v>118.72</v>
      </c>
    </row>
    <row r="45" ht="14.25" customHeight="1">
      <c r="B45" s="16" t="s">
        <v>566</v>
      </c>
      <c r="C45" s="16">
        <v>6.0</v>
      </c>
      <c r="D45" s="80">
        <v>25.0</v>
      </c>
      <c r="E45" s="81">
        <f t="shared" si="1"/>
        <v>150</v>
      </c>
      <c r="F45" s="81">
        <f>SUM(E45*Tax_Rate)</f>
        <v>9</v>
      </c>
      <c r="G45" s="81">
        <f t="shared" si="2"/>
        <v>159</v>
      </c>
    </row>
    <row r="46" ht="14.25" customHeight="1">
      <c r="B46" s="16" t="s">
        <v>567</v>
      </c>
      <c r="C46" s="16">
        <v>3.0</v>
      </c>
      <c r="D46" s="80">
        <v>11.0</v>
      </c>
      <c r="E46" s="81">
        <f t="shared" si="1"/>
        <v>33</v>
      </c>
      <c r="F46" s="81">
        <f>SUM(E46*Tax_Rate)</f>
        <v>1.98</v>
      </c>
      <c r="G46" s="81">
        <f t="shared" si="2"/>
        <v>34.98</v>
      </c>
    </row>
    <row r="47" ht="14.25" customHeight="1">
      <c r="B47" s="16" t="s">
        <v>568</v>
      </c>
      <c r="C47" s="16">
        <v>10.0</v>
      </c>
      <c r="D47" s="80">
        <v>27.0</v>
      </c>
      <c r="E47" s="81">
        <f t="shared" si="1"/>
        <v>270</v>
      </c>
      <c r="F47" s="81">
        <f>SUM(E47*Tax_Rate)</f>
        <v>16.2</v>
      </c>
      <c r="G47" s="81">
        <f t="shared" si="2"/>
        <v>286.2</v>
      </c>
    </row>
    <row r="48" ht="14.25" customHeight="1">
      <c r="B48" s="16" t="s">
        <v>569</v>
      </c>
      <c r="C48" s="16">
        <v>8.0</v>
      </c>
      <c r="D48" s="80">
        <v>27.0</v>
      </c>
      <c r="E48" s="81">
        <f t="shared" si="1"/>
        <v>216</v>
      </c>
      <c r="F48" s="81">
        <f>SUM(E48*Tax_Rate)</f>
        <v>12.96</v>
      </c>
      <c r="G48" s="81">
        <f t="shared" si="2"/>
        <v>228.96</v>
      </c>
    </row>
    <row r="49" ht="14.25" customHeight="1">
      <c r="B49" s="16" t="s">
        <v>570</v>
      </c>
      <c r="C49" s="16">
        <v>7.0</v>
      </c>
      <c r="D49" s="80">
        <v>44.0</v>
      </c>
      <c r="E49" s="81">
        <f t="shared" si="1"/>
        <v>308</v>
      </c>
      <c r="F49" s="81">
        <f>SUM(E49*Tax_Rate)</f>
        <v>18.48</v>
      </c>
      <c r="G49" s="81">
        <f t="shared" si="2"/>
        <v>326.48</v>
      </c>
    </row>
    <row r="50" ht="14.25" customHeight="1">
      <c r="B50" s="16" t="s">
        <v>571</v>
      </c>
      <c r="C50" s="16">
        <v>10.0</v>
      </c>
      <c r="D50" s="80">
        <v>16.0</v>
      </c>
      <c r="E50" s="81">
        <f t="shared" si="1"/>
        <v>160</v>
      </c>
      <c r="F50" s="81">
        <f>SUM(E50*Tax_Rate)</f>
        <v>9.6</v>
      </c>
      <c r="G50" s="81">
        <f t="shared" si="2"/>
        <v>169.6</v>
      </c>
    </row>
    <row r="51" ht="14.25" customHeight="1">
      <c r="B51" s="16" t="s">
        <v>572</v>
      </c>
      <c r="C51" s="16">
        <v>5.0</v>
      </c>
      <c r="D51" s="80">
        <v>36.0</v>
      </c>
      <c r="E51" s="81">
        <f t="shared" si="1"/>
        <v>180</v>
      </c>
      <c r="F51" s="81">
        <f>SUM(E51*Tax_Rate)</f>
        <v>10.8</v>
      </c>
      <c r="G51" s="81">
        <f t="shared" si="2"/>
        <v>190.8</v>
      </c>
    </row>
    <row r="52" ht="14.25" customHeight="1">
      <c r="B52" s="16" t="s">
        <v>573</v>
      </c>
      <c r="C52" s="16">
        <v>6.0</v>
      </c>
      <c r="D52" s="80">
        <v>28.0</v>
      </c>
      <c r="E52" s="81">
        <f t="shared" si="1"/>
        <v>168</v>
      </c>
      <c r="F52" s="81">
        <f>SUM(E52*Tax_Rate)</f>
        <v>10.08</v>
      </c>
      <c r="G52" s="81">
        <f t="shared" si="2"/>
        <v>178.08</v>
      </c>
    </row>
    <row r="53" ht="14.25" customHeight="1">
      <c r="B53" s="16" t="s">
        <v>574</v>
      </c>
      <c r="C53" s="16">
        <v>6.0</v>
      </c>
      <c r="D53" s="80">
        <v>13.0</v>
      </c>
      <c r="E53" s="81">
        <f t="shared" si="1"/>
        <v>78</v>
      </c>
      <c r="F53" s="81">
        <f>SUM(E53*Tax_Rate)</f>
        <v>4.68</v>
      </c>
      <c r="G53" s="81">
        <f t="shared" si="2"/>
        <v>82.68</v>
      </c>
    </row>
    <row r="54" ht="14.25" customHeight="1">
      <c r="B54" s="16" t="s">
        <v>575</v>
      </c>
      <c r="C54" s="16">
        <v>9.0</v>
      </c>
      <c r="D54" s="80">
        <v>22.0</v>
      </c>
      <c r="E54" s="81">
        <f t="shared" si="1"/>
        <v>198</v>
      </c>
      <c r="F54" s="81">
        <f>SUM(E54*Tax_Rate)</f>
        <v>11.88</v>
      </c>
      <c r="G54" s="81">
        <f t="shared" si="2"/>
        <v>209.88</v>
      </c>
    </row>
    <row r="55" ht="14.25" customHeight="1">
      <c r="B55" s="16" t="s">
        <v>576</v>
      </c>
      <c r="C55" s="16">
        <v>9.0</v>
      </c>
      <c r="D55" s="80">
        <v>44.0</v>
      </c>
      <c r="E55" s="81">
        <f t="shared" si="1"/>
        <v>396</v>
      </c>
      <c r="F55" s="81">
        <f>SUM(E55*Tax_Rate)</f>
        <v>23.76</v>
      </c>
      <c r="G55" s="81">
        <f t="shared" si="2"/>
        <v>419.76</v>
      </c>
    </row>
    <row r="56" ht="14.25" customHeight="1">
      <c r="B56" s="16" t="s">
        <v>577</v>
      </c>
      <c r="C56" s="16">
        <v>8.0</v>
      </c>
      <c r="D56" s="80">
        <v>22.0</v>
      </c>
      <c r="E56" s="81">
        <f t="shared" si="1"/>
        <v>176</v>
      </c>
      <c r="F56" s="81">
        <f>SUM(E56*Tax_Rate)</f>
        <v>10.56</v>
      </c>
      <c r="G56" s="81">
        <f t="shared" si="2"/>
        <v>186.56</v>
      </c>
    </row>
    <row r="57" ht="14.25" customHeight="1">
      <c r="B57" s="16" t="s">
        <v>578</v>
      </c>
      <c r="C57" s="16">
        <v>10.0</v>
      </c>
      <c r="D57" s="80">
        <v>19.0</v>
      </c>
      <c r="E57" s="81">
        <f t="shared" si="1"/>
        <v>190</v>
      </c>
      <c r="F57" s="81">
        <f>SUM(E57*Tax_Rate)</f>
        <v>11.4</v>
      </c>
      <c r="G57" s="81">
        <f t="shared" si="2"/>
        <v>201.4</v>
      </c>
    </row>
    <row r="58" ht="14.25" customHeight="1">
      <c r="B58" s="16" t="s">
        <v>579</v>
      </c>
      <c r="C58" s="16">
        <v>10.0</v>
      </c>
      <c r="D58" s="80">
        <v>33.0</v>
      </c>
      <c r="E58" s="81">
        <f t="shared" si="1"/>
        <v>330</v>
      </c>
      <c r="F58" s="81">
        <f>SUM(E58*Tax_Rate)</f>
        <v>19.8</v>
      </c>
      <c r="G58" s="81">
        <f t="shared" si="2"/>
        <v>349.8</v>
      </c>
    </row>
    <row r="59" ht="14.25" customHeight="1">
      <c r="B59" s="16" t="s">
        <v>580</v>
      </c>
      <c r="C59" s="16">
        <v>7.0</v>
      </c>
      <c r="D59" s="80">
        <v>41.0</v>
      </c>
      <c r="E59" s="81">
        <f t="shared" si="1"/>
        <v>287</v>
      </c>
      <c r="F59" s="81">
        <f>SUM(E59*Tax_Rate)</f>
        <v>17.22</v>
      </c>
      <c r="G59" s="81">
        <f t="shared" si="2"/>
        <v>304.22</v>
      </c>
    </row>
    <row r="60" ht="14.25" customHeight="1">
      <c r="B60" s="16" t="s">
        <v>581</v>
      </c>
      <c r="C60" s="16">
        <v>8.0</v>
      </c>
      <c r="D60" s="80">
        <v>36.0</v>
      </c>
      <c r="E60" s="81">
        <f t="shared" si="1"/>
        <v>288</v>
      </c>
      <c r="F60" s="81">
        <f>SUM(E60*Tax_Rate)</f>
        <v>17.28</v>
      </c>
      <c r="G60" s="81">
        <f t="shared" si="2"/>
        <v>305.28</v>
      </c>
    </row>
    <row r="61" ht="14.25" customHeight="1">
      <c r="B61" s="16" t="s">
        <v>582</v>
      </c>
      <c r="C61" s="16">
        <v>5.0</v>
      </c>
      <c r="D61" s="80">
        <v>17.0</v>
      </c>
      <c r="E61" s="81">
        <f t="shared" si="1"/>
        <v>85</v>
      </c>
      <c r="F61" s="81">
        <f>SUM(E61*Tax_Rate)</f>
        <v>5.1</v>
      </c>
      <c r="G61" s="81">
        <f t="shared" si="2"/>
        <v>90.1</v>
      </c>
    </row>
    <row r="62" ht="14.25" customHeight="1">
      <c r="B62" s="16" t="s">
        <v>583</v>
      </c>
      <c r="C62" s="16">
        <v>4.0</v>
      </c>
      <c r="D62" s="80">
        <v>34.0</v>
      </c>
      <c r="E62" s="81">
        <f t="shared" si="1"/>
        <v>136</v>
      </c>
      <c r="F62" s="81">
        <f>SUM(E62*Tax_Rate)</f>
        <v>8.16</v>
      </c>
      <c r="G62" s="81">
        <f t="shared" si="2"/>
        <v>144.16</v>
      </c>
    </row>
    <row r="63" ht="14.25" customHeight="1">
      <c r="B63" s="16" t="s">
        <v>584</v>
      </c>
      <c r="C63" s="16">
        <v>5.0</v>
      </c>
      <c r="D63" s="80">
        <v>12.0</v>
      </c>
      <c r="E63" s="81">
        <f t="shared" si="1"/>
        <v>60</v>
      </c>
      <c r="F63" s="81">
        <f>SUM(E63*Tax_Rate)</f>
        <v>3.6</v>
      </c>
      <c r="G63" s="81">
        <f t="shared" si="2"/>
        <v>63.6</v>
      </c>
    </row>
    <row r="64" ht="14.25" customHeight="1">
      <c r="B64" s="16" t="s">
        <v>585</v>
      </c>
      <c r="C64" s="16">
        <v>6.0</v>
      </c>
      <c r="D64" s="80">
        <v>32.0</v>
      </c>
      <c r="E64" s="81">
        <f t="shared" si="1"/>
        <v>192</v>
      </c>
      <c r="F64" s="81">
        <f>SUM(E64*Tax_Rate)</f>
        <v>11.52</v>
      </c>
      <c r="G64" s="81">
        <f t="shared" si="2"/>
        <v>203.52</v>
      </c>
    </row>
    <row r="65" ht="14.25" customHeight="1">
      <c r="B65" s="16" t="s">
        <v>586</v>
      </c>
      <c r="C65" s="16">
        <v>6.0</v>
      </c>
      <c r="D65" s="80">
        <v>39.0</v>
      </c>
      <c r="E65" s="81">
        <f t="shared" si="1"/>
        <v>234</v>
      </c>
      <c r="F65" s="81">
        <f>SUM(E65*Tax_Rate)</f>
        <v>14.04</v>
      </c>
      <c r="G65" s="81">
        <f t="shared" si="2"/>
        <v>248.04</v>
      </c>
    </row>
    <row r="66" ht="14.25" customHeight="1">
      <c r="B66" s="16" t="s">
        <v>587</v>
      </c>
      <c r="C66" s="16">
        <v>6.0</v>
      </c>
      <c r="D66" s="80">
        <v>45.0</v>
      </c>
      <c r="E66" s="81">
        <f t="shared" si="1"/>
        <v>270</v>
      </c>
      <c r="F66" s="81">
        <f>SUM(E66*Tax_Rate)</f>
        <v>16.2</v>
      </c>
      <c r="G66" s="81">
        <f t="shared" si="2"/>
        <v>286.2</v>
      </c>
    </row>
    <row r="67" ht="14.25" customHeight="1">
      <c r="B67" s="16" t="s">
        <v>588</v>
      </c>
      <c r="C67" s="16">
        <v>10.0</v>
      </c>
      <c r="D67" s="80">
        <v>44.0</v>
      </c>
      <c r="E67" s="81">
        <f t="shared" si="1"/>
        <v>440</v>
      </c>
      <c r="F67" s="81">
        <f>SUM(E67*Tax_Rate)</f>
        <v>26.4</v>
      </c>
      <c r="G67" s="81">
        <f t="shared" si="2"/>
        <v>466.4</v>
      </c>
    </row>
    <row r="68" ht="14.25" customHeight="1">
      <c r="B68" s="16" t="s">
        <v>589</v>
      </c>
      <c r="C68" s="16">
        <v>6.0</v>
      </c>
      <c r="D68" s="80">
        <v>26.0</v>
      </c>
      <c r="E68" s="81">
        <f t="shared" si="1"/>
        <v>156</v>
      </c>
      <c r="F68" s="81">
        <f>SUM(E68*Tax_Rate)</f>
        <v>9.36</v>
      </c>
      <c r="G68" s="81">
        <f t="shared" si="2"/>
        <v>165.36</v>
      </c>
    </row>
    <row r="69" ht="14.25" customHeight="1">
      <c r="B69" s="16" t="s">
        <v>590</v>
      </c>
      <c r="C69" s="16">
        <v>8.0</v>
      </c>
      <c r="D69" s="80">
        <v>46.0</v>
      </c>
      <c r="E69" s="81">
        <f t="shared" si="1"/>
        <v>368</v>
      </c>
      <c r="F69" s="81">
        <f>SUM(E69*Tax_Rate)</f>
        <v>22.08</v>
      </c>
      <c r="G69" s="81">
        <f t="shared" si="2"/>
        <v>390.08</v>
      </c>
    </row>
    <row r="70" ht="14.25" customHeight="1">
      <c r="B70" s="16" t="s">
        <v>591</v>
      </c>
      <c r="C70" s="16">
        <v>5.0</v>
      </c>
      <c r="D70" s="80">
        <v>36.0</v>
      </c>
      <c r="E70" s="81">
        <f t="shared" si="1"/>
        <v>180</v>
      </c>
      <c r="F70" s="81">
        <f>SUM(E70*Tax_Rate)</f>
        <v>10.8</v>
      </c>
      <c r="G70" s="81">
        <f t="shared" si="2"/>
        <v>190.8</v>
      </c>
    </row>
    <row r="71" ht="14.25" customHeight="1">
      <c r="B71" s="16" t="s">
        <v>592</v>
      </c>
      <c r="C71" s="16">
        <v>9.0</v>
      </c>
      <c r="D71" s="80">
        <v>10.0</v>
      </c>
      <c r="E71" s="81">
        <f t="shared" si="1"/>
        <v>90</v>
      </c>
      <c r="F71" s="81">
        <f>SUM(E71*Tax_Rate)</f>
        <v>5.4</v>
      </c>
      <c r="G71" s="81">
        <f t="shared" si="2"/>
        <v>95.4</v>
      </c>
    </row>
    <row r="72" ht="14.25" customHeight="1">
      <c r="B72" s="16" t="s">
        <v>593</v>
      </c>
      <c r="C72" s="16">
        <v>8.0</v>
      </c>
      <c r="D72" s="80">
        <v>21.0</v>
      </c>
      <c r="E72" s="81">
        <f t="shared" si="1"/>
        <v>168</v>
      </c>
      <c r="F72" s="81">
        <f>SUM(E72*Tax_Rate)</f>
        <v>10.08</v>
      </c>
      <c r="G72" s="81">
        <f t="shared" si="2"/>
        <v>178.08</v>
      </c>
    </row>
    <row r="73" ht="14.25" customHeight="1">
      <c r="B73" s="16" t="s">
        <v>594</v>
      </c>
      <c r="C73" s="16">
        <v>7.0</v>
      </c>
      <c r="D73" s="80">
        <v>48.0</v>
      </c>
      <c r="E73" s="81">
        <f t="shared" si="1"/>
        <v>336</v>
      </c>
      <c r="F73" s="81">
        <f>SUM(E73*Tax_Rate)</f>
        <v>20.16</v>
      </c>
      <c r="G73" s="81">
        <f t="shared" si="2"/>
        <v>356.16</v>
      </c>
    </row>
    <row r="74" ht="14.25" customHeight="1">
      <c r="B74" s="16" t="s">
        <v>595</v>
      </c>
      <c r="C74" s="16">
        <v>9.0</v>
      </c>
      <c r="D74" s="80">
        <v>44.0</v>
      </c>
      <c r="E74" s="81">
        <f t="shared" si="1"/>
        <v>396</v>
      </c>
      <c r="F74" s="81">
        <f>SUM(E74*Tax_Rate)</f>
        <v>23.76</v>
      </c>
      <c r="G74" s="81">
        <f t="shared" si="2"/>
        <v>419.76</v>
      </c>
    </row>
    <row r="75" ht="14.25" customHeight="1">
      <c r="B75" s="16" t="s">
        <v>596</v>
      </c>
      <c r="C75" s="16">
        <v>7.0</v>
      </c>
      <c r="D75" s="80">
        <v>40.0</v>
      </c>
      <c r="E75" s="81">
        <f t="shared" si="1"/>
        <v>280</v>
      </c>
      <c r="F75" s="81">
        <f>SUM(E75*Tax_Rate)</f>
        <v>16.8</v>
      </c>
      <c r="G75" s="81">
        <f t="shared" si="2"/>
        <v>296.8</v>
      </c>
    </row>
    <row r="76" ht="14.25" customHeight="1">
      <c r="B76" s="16" t="s">
        <v>597</v>
      </c>
      <c r="C76" s="16">
        <v>4.0</v>
      </c>
      <c r="D76" s="80">
        <v>50.0</v>
      </c>
      <c r="E76" s="81">
        <f t="shared" si="1"/>
        <v>200</v>
      </c>
      <c r="F76" s="81">
        <f>SUM(E76*Tax_Rate)</f>
        <v>12</v>
      </c>
      <c r="G76" s="81">
        <f t="shared" si="2"/>
        <v>212</v>
      </c>
    </row>
    <row r="77" ht="14.25" customHeight="1">
      <c r="B77" s="16" t="s">
        <v>598</v>
      </c>
      <c r="C77" s="16">
        <v>8.0</v>
      </c>
      <c r="D77" s="80">
        <v>27.0</v>
      </c>
      <c r="E77" s="81">
        <f t="shared" si="1"/>
        <v>216</v>
      </c>
      <c r="F77" s="81">
        <f>SUM(E77*Tax_Rate)</f>
        <v>12.96</v>
      </c>
      <c r="G77" s="81">
        <f t="shared" si="2"/>
        <v>228.96</v>
      </c>
    </row>
    <row r="78" ht="14.25" customHeight="1">
      <c r="B78" s="16" t="s">
        <v>599</v>
      </c>
      <c r="C78" s="16">
        <v>7.0</v>
      </c>
      <c r="D78" s="80">
        <v>13.0</v>
      </c>
      <c r="E78" s="81">
        <f t="shared" si="1"/>
        <v>91</v>
      </c>
      <c r="F78" s="81">
        <f>SUM(E78*Tax_Rate)</f>
        <v>5.46</v>
      </c>
      <c r="G78" s="81">
        <f t="shared" si="2"/>
        <v>96.46</v>
      </c>
    </row>
    <row r="79" ht="14.25" customHeight="1">
      <c r="B79" s="16" t="s">
        <v>600</v>
      </c>
      <c r="C79" s="16">
        <v>7.0</v>
      </c>
      <c r="D79" s="80">
        <v>10.0</v>
      </c>
      <c r="E79" s="81">
        <f t="shared" si="1"/>
        <v>70</v>
      </c>
      <c r="F79" s="81">
        <f>SUM(E79*Tax_Rate)</f>
        <v>4.2</v>
      </c>
      <c r="G79" s="81">
        <f t="shared" si="2"/>
        <v>74.2</v>
      </c>
    </row>
    <row r="80" ht="14.25" customHeight="1">
      <c r="B80" s="16" t="s">
        <v>601</v>
      </c>
      <c r="C80" s="16">
        <v>5.0</v>
      </c>
      <c r="D80" s="80">
        <v>40.0</v>
      </c>
      <c r="E80" s="81">
        <f t="shared" si="1"/>
        <v>200</v>
      </c>
      <c r="F80" s="81">
        <f>SUM(E80*Tax_Rate)</f>
        <v>12</v>
      </c>
      <c r="G80" s="81">
        <f t="shared" si="2"/>
        <v>212</v>
      </c>
    </row>
    <row r="81" ht="14.25" customHeight="1">
      <c r="B81" s="16" t="s">
        <v>602</v>
      </c>
      <c r="C81" s="16">
        <v>5.0</v>
      </c>
      <c r="D81" s="80">
        <v>50.0</v>
      </c>
      <c r="E81" s="81">
        <f t="shared" si="1"/>
        <v>250</v>
      </c>
      <c r="F81" s="81">
        <f>SUM(E81*Tax_Rate)</f>
        <v>15</v>
      </c>
      <c r="G81" s="81">
        <f t="shared" si="2"/>
        <v>265</v>
      </c>
    </row>
    <row r="82" ht="14.25" customHeight="1">
      <c r="B82" s="16" t="s">
        <v>603</v>
      </c>
      <c r="C82" s="16">
        <v>7.0</v>
      </c>
      <c r="D82" s="80">
        <v>47.0</v>
      </c>
      <c r="E82" s="81">
        <f t="shared" si="1"/>
        <v>329</v>
      </c>
      <c r="F82" s="81">
        <f>SUM(E82*Tax_Rate)</f>
        <v>19.74</v>
      </c>
      <c r="G82" s="81">
        <f t="shared" si="2"/>
        <v>348.74</v>
      </c>
    </row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1:K1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0.71"/>
    <col customWidth="1" min="3" max="3" width="20.57"/>
    <col customWidth="1" min="4" max="4" width="20.14"/>
    <col customWidth="1" min="5" max="8" width="8.71"/>
    <col customWidth="1" min="9" max="9" width="11.14"/>
    <col customWidth="1" min="10" max="10" width="18.14"/>
    <col customWidth="1" min="11" max="26" width="8.71"/>
  </cols>
  <sheetData>
    <row r="1" ht="14.25" customHeight="1">
      <c r="A1" s="57" t="s">
        <v>604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4.25" customHeight="1"/>
    <row r="3" ht="14.25" customHeight="1"/>
    <row r="4" ht="14.25" customHeight="1">
      <c r="A4" s="89" t="s">
        <v>605</v>
      </c>
      <c r="B4" s="90" t="s">
        <v>606</v>
      </c>
      <c r="C4" s="91" t="s">
        <v>607</v>
      </c>
      <c r="D4" s="92" t="s">
        <v>608</v>
      </c>
      <c r="J4" s="93" t="s">
        <v>608</v>
      </c>
    </row>
    <row r="5" ht="14.25" customHeight="1">
      <c r="A5" s="94">
        <v>10.0</v>
      </c>
      <c r="B5" s="95">
        <v>10.0</v>
      </c>
      <c r="C5" s="80">
        <v>10.0</v>
      </c>
      <c r="D5" s="96">
        <v>10.0</v>
      </c>
      <c r="E5" s="97"/>
      <c r="J5" s="46">
        <v>10.0</v>
      </c>
      <c r="K5" s="97">
        <f t="shared" ref="K5:K26" si="1">J5/100</f>
        <v>0.1</v>
      </c>
      <c r="L5" s="97"/>
    </row>
    <row r="6" ht="14.25" customHeight="1">
      <c r="A6" s="94">
        <v>20.0</v>
      </c>
      <c r="B6" s="95">
        <v>20.0</v>
      </c>
      <c r="C6" s="80">
        <v>20.0</v>
      </c>
      <c r="D6" s="96">
        <v>20.0</v>
      </c>
      <c r="E6" s="97"/>
      <c r="I6" s="98"/>
      <c r="J6" s="46">
        <v>20.0</v>
      </c>
      <c r="K6" s="97">
        <f t="shared" si="1"/>
        <v>0.2</v>
      </c>
      <c r="L6" s="97"/>
    </row>
    <row r="7" ht="14.25" customHeight="1">
      <c r="A7" s="94">
        <v>30.0</v>
      </c>
      <c r="B7" s="95">
        <v>30.0</v>
      </c>
      <c r="C7" s="80">
        <v>30.0</v>
      </c>
      <c r="D7" s="96">
        <v>30.0</v>
      </c>
      <c r="E7" s="97"/>
      <c r="J7" s="46">
        <v>30.0</v>
      </c>
      <c r="K7" s="97">
        <f t="shared" si="1"/>
        <v>0.3</v>
      </c>
      <c r="L7" s="97"/>
    </row>
    <row r="8" ht="14.25" customHeight="1">
      <c r="A8" s="94">
        <v>40.0</v>
      </c>
      <c r="B8" s="95">
        <v>40.0</v>
      </c>
      <c r="C8" s="80">
        <v>40.0</v>
      </c>
      <c r="D8" s="96">
        <v>40.0</v>
      </c>
      <c r="E8" s="97"/>
      <c r="J8" s="46">
        <v>40.0</v>
      </c>
      <c r="K8" s="97">
        <f t="shared" si="1"/>
        <v>0.4</v>
      </c>
      <c r="L8" s="97"/>
    </row>
    <row r="9" ht="14.25" customHeight="1">
      <c r="A9" s="94">
        <v>50.0</v>
      </c>
      <c r="B9" s="95">
        <v>50.0</v>
      </c>
      <c r="C9" s="80">
        <v>50.0</v>
      </c>
      <c r="D9" s="96">
        <v>50.0</v>
      </c>
      <c r="E9" s="97"/>
      <c r="J9" s="46">
        <v>50.0</v>
      </c>
      <c r="K9" s="97">
        <f t="shared" si="1"/>
        <v>0.5</v>
      </c>
      <c r="L9" s="97"/>
    </row>
    <row r="10" ht="14.25" customHeight="1">
      <c r="A10" s="94">
        <v>60.0</v>
      </c>
      <c r="B10" s="95">
        <v>60.0</v>
      </c>
      <c r="C10" s="80">
        <v>60.0</v>
      </c>
      <c r="D10" s="96">
        <v>60.0</v>
      </c>
      <c r="E10" s="97"/>
      <c r="J10" s="46">
        <v>60.0</v>
      </c>
      <c r="K10" s="97">
        <f t="shared" si="1"/>
        <v>0.6</v>
      </c>
      <c r="L10" s="97"/>
    </row>
    <row r="11" ht="14.25" customHeight="1">
      <c r="A11" s="94">
        <v>70.0</v>
      </c>
      <c r="B11" s="95">
        <v>70.0</v>
      </c>
      <c r="C11" s="80">
        <v>70.0</v>
      </c>
      <c r="D11" s="96">
        <v>70.0</v>
      </c>
      <c r="E11" s="97"/>
      <c r="J11" s="46">
        <v>70.0</v>
      </c>
      <c r="K11" s="97">
        <f t="shared" si="1"/>
        <v>0.7</v>
      </c>
      <c r="L11" s="97"/>
    </row>
    <row r="12" ht="14.25" customHeight="1">
      <c r="A12" s="94">
        <v>80.0</v>
      </c>
      <c r="B12" s="95">
        <v>80.0</v>
      </c>
      <c r="C12" s="80">
        <v>80.0</v>
      </c>
      <c r="D12" s="96">
        <v>80.0</v>
      </c>
      <c r="E12" s="97"/>
      <c r="J12" s="46">
        <v>80.0</v>
      </c>
      <c r="K12" s="97">
        <f t="shared" si="1"/>
        <v>0.8</v>
      </c>
      <c r="L12" s="97"/>
    </row>
    <row r="13" ht="14.25" customHeight="1">
      <c r="A13" s="94">
        <v>90.0</v>
      </c>
      <c r="B13" s="95">
        <v>90.0</v>
      </c>
      <c r="C13" s="80">
        <v>90.0</v>
      </c>
      <c r="D13" s="96">
        <v>90.0</v>
      </c>
      <c r="E13" s="97"/>
      <c r="J13" s="46">
        <v>90.0</v>
      </c>
      <c r="K13" s="97">
        <f t="shared" si="1"/>
        <v>0.9</v>
      </c>
      <c r="L13" s="97"/>
    </row>
    <row r="14" ht="14.25" customHeight="1">
      <c r="A14" s="94">
        <v>100.0</v>
      </c>
      <c r="B14" s="95">
        <v>100.0</v>
      </c>
      <c r="C14" s="80">
        <v>100.0</v>
      </c>
      <c r="D14" s="96">
        <v>100.0</v>
      </c>
      <c r="E14" s="97"/>
      <c r="J14" s="46">
        <v>100.0</v>
      </c>
      <c r="K14" s="97">
        <f t="shared" si="1"/>
        <v>1</v>
      </c>
      <c r="L14" s="97"/>
    </row>
    <row r="15" ht="14.25" customHeight="1">
      <c r="A15" s="94">
        <v>110.0</v>
      </c>
      <c r="B15" s="95">
        <v>110.0</v>
      </c>
      <c r="C15" s="80">
        <v>110.0</v>
      </c>
      <c r="D15" s="96">
        <v>110.0</v>
      </c>
      <c r="E15" s="97"/>
      <c r="J15" s="46">
        <v>110.0</v>
      </c>
      <c r="K15" s="97">
        <f t="shared" si="1"/>
        <v>1.1</v>
      </c>
      <c r="L15" s="97"/>
    </row>
    <row r="16" ht="14.25" customHeight="1">
      <c r="A16" s="94">
        <v>120.0</v>
      </c>
      <c r="B16" s="95">
        <v>120.0</v>
      </c>
      <c r="C16" s="80">
        <v>120.0</v>
      </c>
      <c r="D16" s="96">
        <v>120.0</v>
      </c>
      <c r="E16" s="97"/>
      <c r="J16" s="46">
        <v>120.0</v>
      </c>
      <c r="K16" s="97">
        <f t="shared" si="1"/>
        <v>1.2</v>
      </c>
      <c r="L16" s="97"/>
    </row>
    <row r="17" ht="14.25" customHeight="1">
      <c r="A17" s="94">
        <v>130.0</v>
      </c>
      <c r="B17" s="95">
        <v>130.0</v>
      </c>
      <c r="C17" s="80">
        <v>130.0</v>
      </c>
      <c r="D17" s="96">
        <v>130.0</v>
      </c>
      <c r="E17" s="97"/>
      <c r="J17" s="46">
        <v>130.0</v>
      </c>
      <c r="K17" s="97">
        <f t="shared" si="1"/>
        <v>1.3</v>
      </c>
      <c r="L17" s="97"/>
    </row>
    <row r="18" ht="14.25" customHeight="1">
      <c r="A18" s="94">
        <v>140.0</v>
      </c>
      <c r="B18" s="95">
        <v>140.0</v>
      </c>
      <c r="C18" s="80">
        <v>140.0</v>
      </c>
      <c r="D18" s="96">
        <v>140.0</v>
      </c>
      <c r="E18" s="97"/>
      <c r="J18" s="46">
        <v>140.0</v>
      </c>
      <c r="K18" s="97">
        <f t="shared" si="1"/>
        <v>1.4</v>
      </c>
      <c r="L18" s="97"/>
    </row>
    <row r="19" ht="14.25" customHeight="1">
      <c r="A19" s="94">
        <v>150.0</v>
      </c>
      <c r="B19" s="95">
        <v>150.0</v>
      </c>
      <c r="C19" s="80">
        <v>150.0</v>
      </c>
      <c r="D19" s="96">
        <v>150.0</v>
      </c>
      <c r="E19" s="97"/>
      <c r="J19" s="46">
        <v>150.0</v>
      </c>
      <c r="K19" s="97">
        <f t="shared" si="1"/>
        <v>1.5</v>
      </c>
      <c r="L19" s="97"/>
    </row>
    <row r="20" ht="14.25" customHeight="1">
      <c r="A20" s="94">
        <v>160.0</v>
      </c>
      <c r="B20" s="95">
        <v>160.0</v>
      </c>
      <c r="C20" s="80">
        <v>160.0</v>
      </c>
      <c r="D20" s="96">
        <v>160.0</v>
      </c>
      <c r="E20" s="97"/>
      <c r="J20" s="46">
        <v>160.0</v>
      </c>
      <c r="K20" s="97">
        <f t="shared" si="1"/>
        <v>1.6</v>
      </c>
      <c r="L20" s="97"/>
    </row>
    <row r="21" ht="14.25" customHeight="1">
      <c r="A21" s="94">
        <v>170.0</v>
      </c>
      <c r="B21" s="95">
        <v>170.0</v>
      </c>
      <c r="C21" s="80">
        <v>170.0</v>
      </c>
      <c r="D21" s="96">
        <v>170.0</v>
      </c>
      <c r="E21" s="97"/>
      <c r="J21" s="46">
        <v>170.0</v>
      </c>
      <c r="K21" s="97">
        <f t="shared" si="1"/>
        <v>1.7</v>
      </c>
      <c r="L21" s="97"/>
    </row>
    <row r="22" ht="14.25" customHeight="1">
      <c r="A22" s="94">
        <v>180.0</v>
      </c>
      <c r="B22" s="95">
        <v>180.0</v>
      </c>
      <c r="C22" s="80">
        <v>180.0</v>
      </c>
      <c r="D22" s="96">
        <v>180.0</v>
      </c>
      <c r="E22" s="97"/>
      <c r="J22" s="46">
        <v>180.0</v>
      </c>
      <c r="K22" s="97">
        <f t="shared" si="1"/>
        <v>1.8</v>
      </c>
      <c r="L22" s="97"/>
    </row>
    <row r="23" ht="14.25" customHeight="1">
      <c r="A23" s="94">
        <v>190.0</v>
      </c>
      <c r="B23" s="95">
        <v>190.0</v>
      </c>
      <c r="C23" s="80">
        <v>190.0</v>
      </c>
      <c r="D23" s="96">
        <v>190.0</v>
      </c>
      <c r="E23" s="97"/>
      <c r="J23" s="46">
        <v>190.0</v>
      </c>
      <c r="K23" s="97">
        <f t="shared" si="1"/>
        <v>1.9</v>
      </c>
      <c r="L23" s="97"/>
    </row>
    <row r="24" ht="14.25" customHeight="1">
      <c r="A24" s="94">
        <v>200.0</v>
      </c>
      <c r="B24" s="95">
        <v>200.0</v>
      </c>
      <c r="C24" s="80">
        <v>200.0</v>
      </c>
      <c r="D24" s="96">
        <v>200.0</v>
      </c>
      <c r="E24" s="97"/>
      <c r="J24" s="46">
        <v>200.0</v>
      </c>
      <c r="K24" s="97">
        <f t="shared" si="1"/>
        <v>2</v>
      </c>
      <c r="L24" s="97"/>
    </row>
    <row r="25" ht="14.25" customHeight="1">
      <c r="A25" s="94">
        <v>210.0</v>
      </c>
      <c r="B25" s="95">
        <v>210.0</v>
      </c>
      <c r="C25" s="80">
        <v>210.0</v>
      </c>
      <c r="D25" s="96">
        <v>210.0</v>
      </c>
      <c r="E25" s="97"/>
      <c r="J25" s="46">
        <v>210.0</v>
      </c>
      <c r="K25" s="97">
        <f t="shared" si="1"/>
        <v>2.1</v>
      </c>
      <c r="L25" s="97"/>
    </row>
    <row r="26" ht="14.25" customHeight="1">
      <c r="A26" s="94">
        <v>220.0</v>
      </c>
      <c r="B26" s="95">
        <v>220.0</v>
      </c>
      <c r="C26" s="80">
        <v>220.0</v>
      </c>
      <c r="D26" s="96">
        <v>220.0</v>
      </c>
      <c r="E26" s="97"/>
      <c r="J26" s="46">
        <v>220.0</v>
      </c>
      <c r="K26" s="97">
        <f t="shared" si="1"/>
        <v>2.2</v>
      </c>
      <c r="L26" s="97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24.29"/>
    <col customWidth="1" min="3" max="3" width="21.29"/>
    <col customWidth="1" min="4" max="6" width="8.71"/>
    <col customWidth="1" min="7" max="7" width="11.0"/>
    <col customWidth="1" min="8" max="8" width="8.86"/>
    <col customWidth="1" min="9" max="9" width="11.0"/>
    <col customWidth="1" min="10" max="26" width="8.71"/>
  </cols>
  <sheetData>
    <row r="1" ht="14.25" customHeight="1">
      <c r="A1" s="57" t="s">
        <v>609</v>
      </c>
      <c r="B1" s="57"/>
      <c r="C1" s="57"/>
      <c r="D1" s="57"/>
      <c r="E1" s="57"/>
      <c r="F1" s="57"/>
      <c r="G1" s="99"/>
      <c r="H1" s="99"/>
      <c r="I1" s="99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14.25" customHeight="1">
      <c r="G2" s="17"/>
      <c r="H2" s="17"/>
      <c r="I2" s="17"/>
    </row>
    <row r="3" ht="14.25" customHeight="1">
      <c r="G3" s="17"/>
      <c r="H3" s="17"/>
      <c r="I3" s="17"/>
    </row>
    <row r="4" ht="14.25" customHeight="1">
      <c r="A4" s="100" t="s">
        <v>610</v>
      </c>
      <c r="B4" s="100" t="s">
        <v>611</v>
      </c>
      <c r="C4" s="100" t="s">
        <v>612</v>
      </c>
      <c r="D4" s="24"/>
      <c r="E4" s="24"/>
      <c r="F4" s="24"/>
      <c r="G4" s="23"/>
      <c r="H4" s="23"/>
      <c r="I4" s="23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17">
        <v>44197.0</v>
      </c>
      <c r="B5" s="101">
        <v>44197.0</v>
      </c>
      <c r="C5" s="74">
        <v>0.125</v>
      </c>
      <c r="G5" s="17"/>
      <c r="H5" s="17"/>
      <c r="I5" s="17"/>
    </row>
    <row r="6" ht="14.25" customHeight="1">
      <c r="A6" s="17">
        <v>44198.0</v>
      </c>
      <c r="B6" s="101">
        <v>44198.0</v>
      </c>
      <c r="C6" s="74">
        <v>0.166666666666667</v>
      </c>
      <c r="G6" s="17"/>
      <c r="H6" s="17"/>
      <c r="I6" s="17"/>
    </row>
    <row r="7" ht="14.25" customHeight="1">
      <c r="A7" s="17">
        <v>44199.0</v>
      </c>
      <c r="B7" s="101">
        <v>44199.0</v>
      </c>
      <c r="C7" s="74">
        <v>0.208333333333333</v>
      </c>
      <c r="G7" s="17"/>
      <c r="H7" s="17"/>
      <c r="I7" s="17"/>
    </row>
    <row r="8" ht="14.25" customHeight="1">
      <c r="A8" s="17">
        <v>44200.0</v>
      </c>
      <c r="B8" s="101">
        <v>44200.0</v>
      </c>
      <c r="C8" s="74">
        <v>0.25</v>
      </c>
      <c r="G8" s="17"/>
      <c r="H8" s="17"/>
      <c r="I8" s="17"/>
    </row>
    <row r="9" ht="14.25" customHeight="1">
      <c r="A9" s="17">
        <v>44201.0</v>
      </c>
      <c r="B9" s="101">
        <v>44201.0</v>
      </c>
      <c r="C9" s="74">
        <v>0.291666666666667</v>
      </c>
      <c r="G9" s="17"/>
      <c r="H9" s="17"/>
      <c r="I9" s="17"/>
    </row>
    <row r="10" ht="14.25" customHeight="1">
      <c r="A10" s="17">
        <v>44202.0</v>
      </c>
      <c r="B10" s="101">
        <v>44202.0</v>
      </c>
      <c r="C10" s="74">
        <v>0.333333333333333</v>
      </c>
      <c r="G10" s="17"/>
      <c r="H10" s="17"/>
      <c r="I10" s="17"/>
    </row>
    <row r="11" ht="14.25" customHeight="1">
      <c r="A11" s="17">
        <v>44203.0</v>
      </c>
      <c r="B11" s="101">
        <v>44203.0</v>
      </c>
      <c r="C11" s="74">
        <v>0.375</v>
      </c>
      <c r="G11" s="17"/>
      <c r="H11" s="17"/>
      <c r="I11" s="17"/>
    </row>
    <row r="12" ht="14.25" customHeight="1">
      <c r="A12" s="17">
        <v>44204.0</v>
      </c>
      <c r="B12" s="101">
        <v>44204.0</v>
      </c>
      <c r="C12" s="74">
        <v>0.416666666666667</v>
      </c>
      <c r="G12" s="17"/>
      <c r="H12" s="17"/>
      <c r="I12" s="17"/>
    </row>
    <row r="13" ht="14.25" customHeight="1">
      <c r="A13" s="17">
        <v>44205.0</v>
      </c>
      <c r="B13" s="101">
        <v>44205.0</v>
      </c>
      <c r="C13" s="74">
        <v>0.458333333333333</v>
      </c>
      <c r="G13" s="17"/>
      <c r="H13" s="17"/>
      <c r="I13" s="17"/>
    </row>
    <row r="14" ht="14.25" customHeight="1">
      <c r="A14" s="17">
        <v>44206.0</v>
      </c>
      <c r="B14" s="101">
        <v>44206.0</v>
      </c>
      <c r="C14" s="74">
        <v>0.5</v>
      </c>
      <c r="G14" s="17"/>
      <c r="H14" s="17"/>
      <c r="I14" s="17"/>
    </row>
    <row r="15" ht="14.25" customHeight="1">
      <c r="A15" s="17">
        <v>44207.0</v>
      </c>
      <c r="B15" s="101">
        <v>44207.0</v>
      </c>
      <c r="C15" s="74">
        <v>0.541666666666667</v>
      </c>
      <c r="G15" s="17"/>
      <c r="H15" s="17"/>
      <c r="I15" s="17"/>
    </row>
    <row r="16" ht="14.25" customHeight="1">
      <c r="A16" s="17">
        <v>44208.0</v>
      </c>
      <c r="B16" s="101">
        <v>44208.0</v>
      </c>
      <c r="C16" s="74">
        <v>0.583333333333333</v>
      </c>
      <c r="G16" s="17"/>
      <c r="H16" s="17"/>
      <c r="I16" s="17"/>
    </row>
    <row r="17" ht="14.25" customHeight="1">
      <c r="A17" s="17">
        <v>44209.0</v>
      </c>
      <c r="B17" s="101">
        <v>44209.0</v>
      </c>
      <c r="C17" s="74">
        <v>0.625</v>
      </c>
      <c r="G17" s="17"/>
      <c r="H17" s="17"/>
      <c r="I17" s="17"/>
    </row>
    <row r="18" ht="14.25" customHeight="1">
      <c r="A18" s="17">
        <v>44210.0</v>
      </c>
      <c r="B18" s="101">
        <v>44210.0</v>
      </c>
      <c r="C18" s="74">
        <v>0.666666666666667</v>
      </c>
      <c r="G18" s="17"/>
      <c r="H18" s="17"/>
      <c r="I18" s="17"/>
    </row>
    <row r="19" ht="14.25" customHeight="1">
      <c r="A19" s="17">
        <v>44211.0</v>
      </c>
      <c r="B19" s="101">
        <v>44211.0</v>
      </c>
      <c r="C19" s="74">
        <v>0.708333333333333</v>
      </c>
      <c r="G19" s="17"/>
      <c r="H19" s="17"/>
      <c r="I19" s="17"/>
    </row>
    <row r="20" ht="14.25" customHeight="1">
      <c r="A20" s="17">
        <v>44212.0</v>
      </c>
      <c r="B20" s="101">
        <v>44212.0</v>
      </c>
      <c r="C20" s="74">
        <v>0.75</v>
      </c>
      <c r="G20" s="17"/>
      <c r="H20" s="17"/>
      <c r="I20" s="17"/>
    </row>
    <row r="21" ht="14.25" customHeight="1">
      <c r="A21" s="17">
        <v>44213.0</v>
      </c>
      <c r="B21" s="101">
        <v>44213.0</v>
      </c>
      <c r="C21" s="74">
        <v>0.791666666666667</v>
      </c>
      <c r="G21" s="17"/>
      <c r="H21" s="17"/>
      <c r="I21" s="17"/>
    </row>
    <row r="22" ht="14.25" customHeight="1">
      <c r="A22" s="17">
        <v>44214.0</v>
      </c>
      <c r="B22" s="101">
        <v>44214.0</v>
      </c>
      <c r="C22" s="74">
        <v>0.833333333333333</v>
      </c>
      <c r="G22" s="17"/>
      <c r="H22" s="17"/>
      <c r="I22" s="17"/>
    </row>
    <row r="23" ht="14.25" customHeight="1">
      <c r="A23" s="17">
        <v>44215.0</v>
      </c>
      <c r="B23" s="101">
        <v>44215.0</v>
      </c>
      <c r="C23" s="74">
        <v>0.875</v>
      </c>
      <c r="G23" s="17"/>
      <c r="H23" s="17"/>
      <c r="I23" s="17"/>
    </row>
    <row r="24" ht="14.25" customHeight="1">
      <c r="A24" s="17">
        <v>44216.0</v>
      </c>
      <c r="B24" s="101">
        <v>44216.0</v>
      </c>
      <c r="C24" s="74">
        <v>0.916666666666667</v>
      </c>
      <c r="G24" s="17"/>
      <c r="H24" s="17"/>
      <c r="I24" s="17"/>
    </row>
    <row r="25" ht="14.25" customHeight="1">
      <c r="A25" s="17">
        <v>44217.0</v>
      </c>
      <c r="B25" s="101">
        <v>44217.0</v>
      </c>
      <c r="C25" s="74">
        <v>0.958333333333333</v>
      </c>
      <c r="G25" s="17"/>
      <c r="H25" s="17"/>
      <c r="I25" s="17"/>
    </row>
    <row r="26" ht="14.25" customHeight="1">
      <c r="A26" s="17">
        <v>44218.0</v>
      </c>
      <c r="B26" s="101">
        <v>44218.0</v>
      </c>
      <c r="C26" s="74">
        <v>1.0</v>
      </c>
      <c r="G26" s="17"/>
      <c r="H26" s="17"/>
      <c r="I26" s="17"/>
    </row>
    <row r="27" ht="14.25" customHeight="1">
      <c r="G27" s="17"/>
      <c r="H27" s="17"/>
      <c r="I27" s="17"/>
    </row>
    <row r="28" ht="14.25" customHeight="1">
      <c r="G28" s="17"/>
      <c r="H28" s="17"/>
      <c r="I28" s="17"/>
    </row>
    <row r="29" ht="14.25" customHeight="1">
      <c r="G29" s="17"/>
      <c r="H29" s="17"/>
      <c r="I29" s="17"/>
    </row>
    <row r="30" ht="14.25" customHeight="1">
      <c r="G30" s="17"/>
      <c r="H30" s="17"/>
      <c r="I30" s="17"/>
    </row>
    <row r="31" ht="14.25" customHeight="1">
      <c r="G31" s="17"/>
      <c r="H31" s="17"/>
      <c r="I31" s="17"/>
    </row>
    <row r="32" ht="14.25" customHeight="1">
      <c r="G32" s="17"/>
      <c r="H32" s="17"/>
      <c r="I32" s="17"/>
    </row>
    <row r="33" ht="14.25" customHeight="1">
      <c r="G33" s="17"/>
      <c r="H33" s="17"/>
      <c r="I33" s="17"/>
    </row>
    <row r="34" ht="14.25" customHeight="1">
      <c r="G34" s="17"/>
      <c r="H34" s="17"/>
      <c r="I34" s="17"/>
    </row>
    <row r="35" ht="14.25" customHeight="1">
      <c r="G35" s="17"/>
      <c r="H35" s="17"/>
      <c r="I35" s="17"/>
    </row>
    <row r="36" ht="14.25" customHeight="1">
      <c r="G36" s="17"/>
      <c r="H36" s="17"/>
      <c r="I36" s="17"/>
    </row>
    <row r="37" ht="14.25" customHeight="1">
      <c r="G37" s="17"/>
      <c r="H37" s="17"/>
      <c r="I37" s="17"/>
    </row>
    <row r="38" ht="14.25" customHeight="1">
      <c r="G38" s="17"/>
      <c r="H38" s="17"/>
      <c r="I38" s="17"/>
    </row>
    <row r="39" ht="14.25" customHeight="1">
      <c r="G39" s="17"/>
      <c r="H39" s="17"/>
      <c r="I39" s="17"/>
    </row>
    <row r="40" ht="14.25" customHeight="1">
      <c r="G40" s="17"/>
      <c r="H40" s="17"/>
      <c r="I40" s="17"/>
    </row>
    <row r="41" ht="14.25" customHeight="1">
      <c r="G41" s="17"/>
      <c r="H41" s="17"/>
      <c r="I41" s="17"/>
    </row>
    <row r="42" ht="14.25" customHeight="1">
      <c r="G42" s="17"/>
      <c r="H42" s="17"/>
      <c r="I42" s="17"/>
    </row>
    <row r="43" ht="14.25" customHeight="1">
      <c r="G43" s="17"/>
      <c r="H43" s="17"/>
      <c r="I43" s="17"/>
    </row>
    <row r="44" ht="14.25" customHeight="1">
      <c r="G44" s="17"/>
      <c r="H44" s="17"/>
      <c r="I44" s="17"/>
    </row>
    <row r="45" ht="14.25" customHeight="1">
      <c r="G45" s="17"/>
      <c r="H45" s="17"/>
      <c r="I45" s="17"/>
    </row>
    <row r="46" ht="14.25" customHeight="1">
      <c r="G46" s="17"/>
      <c r="H46" s="17"/>
      <c r="I46" s="17"/>
    </row>
    <row r="47" ht="14.25" customHeight="1">
      <c r="G47" s="17"/>
      <c r="H47" s="17"/>
      <c r="I47" s="17"/>
    </row>
    <row r="48" ht="14.25" customHeight="1">
      <c r="G48" s="17"/>
      <c r="H48" s="17"/>
      <c r="I48" s="17"/>
    </row>
    <row r="49" ht="14.25" customHeight="1">
      <c r="G49" s="17"/>
      <c r="H49" s="17"/>
      <c r="I49" s="17"/>
    </row>
    <row r="50" ht="14.25" customHeight="1">
      <c r="G50" s="17"/>
      <c r="H50" s="17"/>
      <c r="I50" s="17"/>
    </row>
    <row r="51" ht="14.25" customHeight="1">
      <c r="G51" s="17"/>
      <c r="H51" s="17"/>
      <c r="I51" s="17"/>
    </row>
    <row r="52" ht="14.25" customHeight="1">
      <c r="G52" s="17"/>
      <c r="H52" s="17"/>
      <c r="I52" s="17"/>
    </row>
    <row r="53" ht="14.25" customHeight="1">
      <c r="G53" s="17"/>
      <c r="H53" s="17"/>
      <c r="I53" s="17"/>
    </row>
    <row r="54" ht="14.25" customHeight="1">
      <c r="G54" s="17"/>
      <c r="H54" s="17"/>
      <c r="I54" s="17"/>
    </row>
    <row r="55" ht="14.25" customHeight="1">
      <c r="G55" s="17"/>
      <c r="H55" s="17"/>
      <c r="I55" s="17"/>
    </row>
    <row r="56" ht="14.25" customHeight="1">
      <c r="G56" s="17"/>
      <c r="H56" s="17"/>
      <c r="I56" s="17"/>
    </row>
    <row r="57" ht="14.25" customHeight="1">
      <c r="G57" s="17"/>
      <c r="H57" s="17"/>
      <c r="I57" s="17"/>
    </row>
    <row r="58" ht="14.25" customHeight="1">
      <c r="G58" s="17"/>
      <c r="H58" s="17"/>
      <c r="I58" s="17"/>
    </row>
    <row r="59" ht="14.25" customHeight="1">
      <c r="G59" s="17"/>
      <c r="H59" s="17"/>
      <c r="I59" s="17"/>
    </row>
    <row r="60" ht="14.25" customHeight="1">
      <c r="G60" s="17"/>
      <c r="H60" s="17"/>
      <c r="I60" s="17"/>
    </row>
    <row r="61" ht="14.25" customHeight="1">
      <c r="G61" s="17"/>
      <c r="H61" s="17"/>
      <c r="I61" s="17"/>
    </row>
    <row r="62" ht="14.25" customHeight="1">
      <c r="G62" s="17"/>
      <c r="H62" s="17"/>
      <c r="I62" s="17"/>
    </row>
    <row r="63" ht="14.25" customHeight="1">
      <c r="G63" s="17"/>
      <c r="H63" s="17"/>
      <c r="I63" s="17"/>
    </row>
    <row r="64" ht="14.25" customHeight="1">
      <c r="G64" s="17"/>
      <c r="H64" s="17"/>
      <c r="I64" s="17"/>
    </row>
    <row r="65" ht="14.25" customHeight="1">
      <c r="G65" s="17"/>
      <c r="H65" s="17"/>
      <c r="I65" s="17"/>
    </row>
    <row r="66" ht="14.25" customHeight="1">
      <c r="G66" s="17"/>
      <c r="H66" s="17"/>
      <c r="I66" s="17"/>
    </row>
    <row r="67" ht="14.25" customHeight="1">
      <c r="G67" s="17"/>
      <c r="H67" s="17"/>
      <c r="I67" s="17"/>
    </row>
    <row r="68" ht="14.25" customHeight="1">
      <c r="G68" s="17"/>
      <c r="H68" s="17"/>
      <c r="I68" s="17"/>
    </row>
    <row r="69" ht="14.25" customHeight="1">
      <c r="G69" s="17"/>
      <c r="H69" s="17"/>
      <c r="I69" s="17"/>
    </row>
    <row r="70" ht="14.25" customHeight="1">
      <c r="G70" s="17"/>
      <c r="H70" s="17"/>
      <c r="I70" s="17"/>
    </row>
    <row r="71" ht="14.25" customHeight="1">
      <c r="G71" s="17"/>
      <c r="H71" s="17"/>
      <c r="I71" s="17"/>
    </row>
    <row r="72" ht="14.25" customHeight="1">
      <c r="G72" s="17"/>
      <c r="H72" s="17"/>
      <c r="I72" s="17"/>
    </row>
    <row r="73" ht="14.25" customHeight="1">
      <c r="G73" s="17"/>
      <c r="H73" s="17"/>
      <c r="I73" s="17"/>
    </row>
    <row r="74" ht="14.25" customHeight="1">
      <c r="G74" s="17"/>
      <c r="H74" s="17"/>
      <c r="I74" s="17"/>
    </row>
    <row r="75" ht="14.25" customHeight="1">
      <c r="G75" s="17"/>
      <c r="H75" s="17"/>
      <c r="I75" s="17"/>
    </row>
    <row r="76" ht="14.25" customHeight="1">
      <c r="G76" s="17"/>
      <c r="H76" s="17"/>
      <c r="I76" s="17"/>
    </row>
    <row r="77" ht="14.25" customHeight="1">
      <c r="G77" s="17"/>
      <c r="H77" s="17"/>
      <c r="I77" s="17"/>
    </row>
    <row r="78" ht="14.25" customHeight="1">
      <c r="G78" s="17"/>
      <c r="H78" s="17"/>
      <c r="I78" s="17"/>
    </row>
    <row r="79" ht="14.25" customHeight="1">
      <c r="G79" s="17"/>
      <c r="H79" s="17"/>
      <c r="I79" s="17"/>
    </row>
    <row r="80" ht="14.25" customHeight="1">
      <c r="G80" s="17"/>
      <c r="H80" s="17"/>
      <c r="I80" s="17"/>
    </row>
    <row r="81" ht="14.25" customHeight="1">
      <c r="G81" s="17"/>
      <c r="H81" s="17"/>
      <c r="I81" s="17"/>
    </row>
    <row r="82" ht="14.25" customHeight="1">
      <c r="G82" s="17"/>
      <c r="H82" s="17"/>
      <c r="I82" s="17"/>
    </row>
    <row r="83" ht="14.25" customHeight="1">
      <c r="G83" s="17"/>
      <c r="H83" s="17"/>
      <c r="I83" s="17"/>
    </row>
    <row r="84" ht="14.25" customHeight="1">
      <c r="G84" s="17"/>
      <c r="H84" s="17"/>
      <c r="I84" s="17"/>
    </row>
    <row r="85" ht="14.25" customHeight="1">
      <c r="G85" s="17"/>
      <c r="H85" s="17"/>
      <c r="I85" s="17"/>
    </row>
    <row r="86" ht="14.25" customHeight="1">
      <c r="G86" s="17"/>
      <c r="H86" s="17"/>
      <c r="I86" s="17"/>
    </row>
    <row r="87" ht="14.25" customHeight="1">
      <c r="G87" s="17"/>
      <c r="H87" s="17"/>
      <c r="I87" s="17"/>
    </row>
    <row r="88" ht="14.25" customHeight="1">
      <c r="G88" s="17"/>
      <c r="H88" s="17"/>
      <c r="I88" s="17"/>
    </row>
    <row r="89" ht="14.25" customHeight="1">
      <c r="G89" s="17"/>
      <c r="H89" s="17"/>
      <c r="I89" s="17"/>
    </row>
    <row r="90" ht="14.25" customHeight="1">
      <c r="G90" s="17"/>
      <c r="H90" s="17"/>
      <c r="I90" s="17"/>
    </row>
    <row r="91" ht="14.25" customHeight="1">
      <c r="G91" s="17"/>
      <c r="H91" s="17"/>
      <c r="I91" s="17"/>
    </row>
    <row r="92" ht="14.25" customHeight="1">
      <c r="G92" s="17"/>
      <c r="H92" s="17"/>
      <c r="I92" s="17"/>
    </row>
    <row r="93" ht="14.25" customHeight="1">
      <c r="G93" s="17"/>
      <c r="H93" s="17"/>
      <c r="I93" s="17"/>
    </row>
    <row r="94" ht="14.25" customHeight="1">
      <c r="G94" s="17"/>
      <c r="H94" s="17"/>
      <c r="I94" s="17"/>
    </row>
    <row r="95" ht="14.25" customHeight="1">
      <c r="G95" s="17"/>
      <c r="H95" s="17"/>
      <c r="I95" s="17"/>
    </row>
    <row r="96" ht="14.25" customHeight="1">
      <c r="G96" s="17"/>
      <c r="H96" s="17"/>
      <c r="I96" s="17"/>
    </row>
    <row r="97" ht="14.25" customHeight="1">
      <c r="G97" s="17"/>
      <c r="H97" s="17"/>
      <c r="I97" s="17"/>
    </row>
    <row r="98" ht="14.25" customHeight="1">
      <c r="G98" s="17"/>
      <c r="H98" s="17"/>
      <c r="I98" s="17"/>
    </row>
    <row r="99" ht="14.25" customHeight="1">
      <c r="G99" s="17"/>
      <c r="H99" s="17"/>
      <c r="I99" s="17"/>
    </row>
    <row r="100" ht="14.25" customHeight="1">
      <c r="G100" s="17"/>
      <c r="H100" s="17"/>
      <c r="I100" s="17"/>
    </row>
    <row r="101" ht="14.25" customHeight="1">
      <c r="G101" s="17"/>
      <c r="H101" s="17"/>
      <c r="I101" s="17"/>
    </row>
    <row r="102" ht="14.25" customHeight="1">
      <c r="G102" s="17"/>
      <c r="H102" s="17"/>
      <c r="I102" s="17"/>
    </row>
    <row r="103" ht="14.25" customHeight="1">
      <c r="G103" s="17"/>
      <c r="H103" s="17"/>
      <c r="I103" s="17"/>
    </row>
    <row r="104" ht="14.25" customHeight="1">
      <c r="G104" s="17"/>
      <c r="H104" s="17"/>
      <c r="I104" s="17"/>
    </row>
    <row r="105" ht="14.25" customHeight="1">
      <c r="G105" s="17"/>
      <c r="H105" s="17"/>
      <c r="I105" s="17"/>
    </row>
    <row r="106" ht="14.25" customHeight="1">
      <c r="G106" s="17"/>
      <c r="H106" s="17"/>
      <c r="I106" s="17"/>
    </row>
    <row r="107" ht="14.25" customHeight="1">
      <c r="G107" s="17"/>
      <c r="H107" s="17"/>
      <c r="I107" s="17"/>
    </row>
    <row r="108" ht="14.25" customHeight="1">
      <c r="G108" s="17"/>
      <c r="H108" s="17"/>
      <c r="I108" s="17"/>
    </row>
    <row r="109" ht="14.25" customHeight="1">
      <c r="G109" s="17"/>
      <c r="H109" s="17"/>
      <c r="I109" s="17"/>
    </row>
    <row r="110" ht="14.25" customHeight="1">
      <c r="G110" s="17"/>
      <c r="H110" s="17"/>
      <c r="I110" s="17"/>
    </row>
    <row r="111" ht="14.25" customHeight="1">
      <c r="G111" s="17"/>
      <c r="H111" s="17"/>
      <c r="I111" s="17"/>
    </row>
    <row r="112" ht="14.25" customHeight="1">
      <c r="G112" s="17"/>
      <c r="H112" s="17"/>
      <c r="I112" s="17"/>
    </row>
    <row r="113" ht="14.25" customHeight="1">
      <c r="G113" s="17"/>
      <c r="H113" s="17"/>
      <c r="I113" s="17"/>
    </row>
    <row r="114" ht="14.25" customHeight="1">
      <c r="G114" s="17"/>
      <c r="H114" s="17"/>
      <c r="I114" s="17"/>
    </row>
    <row r="115" ht="14.25" customHeight="1">
      <c r="G115" s="17"/>
      <c r="H115" s="17"/>
      <c r="I115" s="17"/>
    </row>
    <row r="116" ht="14.25" customHeight="1">
      <c r="G116" s="17"/>
      <c r="H116" s="17"/>
      <c r="I116" s="17"/>
    </row>
    <row r="117" ht="14.25" customHeight="1">
      <c r="G117" s="17"/>
      <c r="H117" s="17"/>
      <c r="I117" s="17"/>
    </row>
    <row r="118" ht="14.25" customHeight="1">
      <c r="G118" s="17"/>
      <c r="H118" s="17"/>
      <c r="I118" s="17"/>
    </row>
    <row r="119" ht="14.25" customHeight="1">
      <c r="G119" s="17"/>
      <c r="H119" s="17"/>
      <c r="I119" s="17"/>
    </row>
    <row r="120" ht="14.25" customHeight="1">
      <c r="G120" s="17"/>
      <c r="H120" s="17"/>
      <c r="I120" s="17"/>
    </row>
    <row r="121" ht="14.25" customHeight="1">
      <c r="G121" s="17"/>
      <c r="H121" s="17"/>
      <c r="I121" s="17"/>
    </row>
    <row r="122" ht="14.25" customHeight="1">
      <c r="G122" s="17"/>
      <c r="H122" s="17"/>
      <c r="I122" s="17"/>
    </row>
    <row r="123" ht="14.25" customHeight="1">
      <c r="G123" s="17"/>
      <c r="H123" s="17"/>
      <c r="I123" s="17"/>
    </row>
    <row r="124" ht="14.25" customHeight="1">
      <c r="G124" s="17"/>
      <c r="H124" s="17"/>
      <c r="I124" s="17"/>
    </row>
    <row r="125" ht="14.25" customHeight="1">
      <c r="G125" s="17"/>
      <c r="H125" s="17"/>
      <c r="I125" s="17"/>
    </row>
    <row r="126" ht="14.25" customHeight="1">
      <c r="G126" s="17"/>
      <c r="H126" s="17"/>
      <c r="I126" s="17"/>
    </row>
    <row r="127" ht="14.25" customHeight="1">
      <c r="G127" s="17"/>
      <c r="H127" s="17"/>
      <c r="I127" s="17"/>
    </row>
    <row r="128" ht="14.25" customHeight="1">
      <c r="G128" s="17"/>
      <c r="H128" s="17"/>
      <c r="I128" s="17"/>
    </row>
    <row r="129" ht="14.25" customHeight="1">
      <c r="G129" s="17"/>
      <c r="H129" s="17"/>
      <c r="I129" s="17"/>
    </row>
    <row r="130" ht="14.25" customHeight="1">
      <c r="G130" s="17"/>
      <c r="H130" s="17"/>
      <c r="I130" s="17"/>
    </row>
    <row r="131" ht="14.25" customHeight="1">
      <c r="G131" s="17"/>
      <c r="H131" s="17"/>
      <c r="I131" s="17"/>
    </row>
    <row r="132" ht="14.25" customHeight="1">
      <c r="G132" s="17"/>
      <c r="H132" s="17"/>
      <c r="I132" s="17"/>
    </row>
    <row r="133" ht="14.25" customHeight="1">
      <c r="G133" s="17"/>
      <c r="H133" s="17"/>
      <c r="I133" s="17"/>
    </row>
    <row r="134" ht="14.25" customHeight="1">
      <c r="G134" s="17"/>
      <c r="H134" s="17"/>
      <c r="I134" s="17"/>
    </row>
    <row r="135" ht="14.25" customHeight="1">
      <c r="G135" s="17"/>
      <c r="H135" s="17"/>
      <c r="I135" s="17"/>
    </row>
    <row r="136" ht="14.25" customHeight="1">
      <c r="G136" s="17"/>
      <c r="H136" s="17"/>
      <c r="I136" s="17"/>
    </row>
    <row r="137" ht="14.25" customHeight="1">
      <c r="G137" s="17"/>
      <c r="H137" s="17"/>
      <c r="I137" s="17"/>
    </row>
    <row r="138" ht="14.25" customHeight="1">
      <c r="G138" s="17"/>
      <c r="H138" s="17"/>
      <c r="I138" s="17"/>
    </row>
    <row r="139" ht="14.25" customHeight="1">
      <c r="G139" s="17"/>
      <c r="H139" s="17"/>
      <c r="I139" s="17"/>
    </row>
    <row r="140" ht="14.25" customHeight="1">
      <c r="G140" s="17"/>
      <c r="H140" s="17"/>
      <c r="I140" s="17"/>
    </row>
    <row r="141" ht="14.25" customHeight="1">
      <c r="G141" s="17"/>
      <c r="H141" s="17"/>
      <c r="I141" s="17"/>
    </row>
    <row r="142" ht="14.25" customHeight="1">
      <c r="G142" s="17"/>
      <c r="H142" s="17"/>
      <c r="I142" s="17"/>
    </row>
    <row r="143" ht="14.25" customHeight="1">
      <c r="G143" s="17"/>
      <c r="H143" s="17"/>
      <c r="I143" s="17"/>
    </row>
    <row r="144" ht="14.25" customHeight="1">
      <c r="G144" s="17"/>
      <c r="H144" s="17"/>
      <c r="I144" s="17"/>
    </row>
    <row r="145" ht="14.25" customHeight="1">
      <c r="G145" s="17"/>
      <c r="H145" s="17"/>
      <c r="I145" s="17"/>
    </row>
    <row r="146" ht="14.25" customHeight="1">
      <c r="G146" s="17"/>
      <c r="H146" s="17"/>
      <c r="I146" s="17"/>
    </row>
    <row r="147" ht="14.25" customHeight="1">
      <c r="G147" s="17"/>
      <c r="H147" s="17"/>
      <c r="I147" s="17"/>
    </row>
    <row r="148" ht="14.25" customHeight="1">
      <c r="G148" s="17"/>
      <c r="H148" s="17"/>
      <c r="I148" s="17"/>
    </row>
    <row r="149" ht="14.25" customHeight="1">
      <c r="G149" s="17"/>
      <c r="H149" s="17"/>
      <c r="I149" s="17"/>
    </row>
    <row r="150" ht="14.25" customHeight="1">
      <c r="G150" s="17"/>
      <c r="H150" s="17"/>
      <c r="I150" s="17"/>
    </row>
    <row r="151" ht="14.25" customHeight="1">
      <c r="G151" s="17"/>
      <c r="H151" s="17"/>
      <c r="I151" s="17"/>
    </row>
    <row r="152" ht="14.25" customHeight="1">
      <c r="G152" s="17"/>
      <c r="H152" s="17"/>
      <c r="I152" s="17"/>
    </row>
    <row r="153" ht="14.25" customHeight="1">
      <c r="G153" s="17"/>
      <c r="H153" s="17"/>
      <c r="I153" s="17"/>
    </row>
    <row r="154" ht="14.25" customHeight="1">
      <c r="G154" s="17"/>
      <c r="H154" s="17"/>
      <c r="I154" s="17"/>
    </row>
    <row r="155" ht="14.25" customHeight="1">
      <c r="G155" s="17"/>
      <c r="H155" s="17"/>
      <c r="I155" s="17"/>
    </row>
    <row r="156" ht="14.25" customHeight="1">
      <c r="G156" s="17"/>
      <c r="H156" s="17"/>
      <c r="I156" s="17"/>
    </row>
    <row r="157" ht="14.25" customHeight="1">
      <c r="G157" s="17"/>
      <c r="H157" s="17"/>
      <c r="I157" s="17"/>
    </row>
    <row r="158" ht="14.25" customHeight="1">
      <c r="G158" s="17"/>
      <c r="H158" s="17"/>
      <c r="I158" s="17"/>
    </row>
    <row r="159" ht="14.25" customHeight="1">
      <c r="G159" s="17"/>
      <c r="H159" s="17"/>
      <c r="I159" s="17"/>
    </row>
    <row r="160" ht="14.25" customHeight="1">
      <c r="G160" s="17"/>
      <c r="H160" s="17"/>
      <c r="I160" s="17"/>
    </row>
    <row r="161" ht="14.25" customHeight="1">
      <c r="G161" s="17"/>
      <c r="H161" s="17"/>
      <c r="I161" s="17"/>
    </row>
    <row r="162" ht="14.25" customHeight="1">
      <c r="G162" s="17"/>
      <c r="H162" s="17"/>
      <c r="I162" s="17"/>
    </row>
    <row r="163" ht="14.25" customHeight="1">
      <c r="G163" s="17"/>
      <c r="H163" s="17"/>
      <c r="I163" s="17"/>
    </row>
    <row r="164" ht="14.25" customHeight="1">
      <c r="G164" s="17"/>
      <c r="H164" s="17"/>
      <c r="I164" s="17"/>
    </row>
    <row r="165" ht="14.25" customHeight="1">
      <c r="G165" s="17"/>
      <c r="H165" s="17"/>
      <c r="I165" s="17"/>
    </row>
    <row r="166" ht="14.25" customHeight="1">
      <c r="G166" s="17"/>
      <c r="H166" s="17"/>
      <c r="I166" s="17"/>
    </row>
    <row r="167" ht="14.25" customHeight="1">
      <c r="G167" s="17"/>
      <c r="H167" s="17"/>
      <c r="I167" s="17"/>
    </row>
    <row r="168" ht="14.25" customHeight="1">
      <c r="G168" s="17"/>
      <c r="H168" s="17"/>
      <c r="I168" s="17"/>
    </row>
    <row r="169" ht="14.25" customHeight="1">
      <c r="G169" s="17"/>
      <c r="H169" s="17"/>
      <c r="I169" s="17"/>
    </row>
    <row r="170" ht="14.25" customHeight="1">
      <c r="G170" s="17"/>
      <c r="H170" s="17"/>
      <c r="I170" s="17"/>
    </row>
    <row r="171" ht="14.25" customHeight="1">
      <c r="G171" s="17"/>
      <c r="H171" s="17"/>
      <c r="I171" s="17"/>
    </row>
    <row r="172" ht="14.25" customHeight="1">
      <c r="G172" s="17"/>
      <c r="H172" s="17"/>
      <c r="I172" s="17"/>
    </row>
    <row r="173" ht="14.25" customHeight="1">
      <c r="G173" s="17"/>
      <c r="H173" s="17"/>
      <c r="I173" s="17"/>
    </row>
    <row r="174" ht="14.25" customHeight="1">
      <c r="G174" s="17"/>
      <c r="H174" s="17"/>
      <c r="I174" s="17"/>
    </row>
    <row r="175" ht="14.25" customHeight="1">
      <c r="G175" s="17"/>
      <c r="H175" s="17"/>
      <c r="I175" s="17"/>
    </row>
    <row r="176" ht="14.25" customHeight="1">
      <c r="G176" s="17"/>
      <c r="H176" s="17"/>
      <c r="I176" s="17"/>
    </row>
    <row r="177" ht="14.25" customHeight="1">
      <c r="G177" s="17"/>
      <c r="H177" s="17"/>
      <c r="I177" s="17"/>
    </row>
    <row r="178" ht="14.25" customHeight="1">
      <c r="G178" s="17"/>
      <c r="H178" s="17"/>
      <c r="I178" s="17"/>
    </row>
    <row r="179" ht="14.25" customHeight="1">
      <c r="G179" s="17"/>
      <c r="H179" s="17"/>
      <c r="I179" s="17"/>
    </row>
    <row r="180" ht="14.25" customHeight="1">
      <c r="G180" s="17"/>
      <c r="H180" s="17"/>
      <c r="I180" s="17"/>
    </row>
    <row r="181" ht="14.25" customHeight="1">
      <c r="G181" s="17"/>
      <c r="H181" s="17"/>
      <c r="I181" s="17"/>
    </row>
    <row r="182" ht="14.25" customHeight="1">
      <c r="G182" s="17"/>
      <c r="H182" s="17"/>
      <c r="I182" s="17"/>
    </row>
    <row r="183" ht="14.25" customHeight="1">
      <c r="G183" s="17"/>
      <c r="H183" s="17"/>
      <c r="I183" s="17"/>
    </row>
    <row r="184" ht="14.25" customHeight="1">
      <c r="G184" s="17"/>
      <c r="H184" s="17"/>
      <c r="I184" s="17"/>
    </row>
    <row r="185" ht="14.25" customHeight="1">
      <c r="G185" s="17"/>
      <c r="H185" s="17"/>
      <c r="I185" s="17"/>
    </row>
    <row r="186" ht="14.25" customHeight="1">
      <c r="G186" s="17"/>
      <c r="H186" s="17"/>
      <c r="I186" s="17"/>
    </row>
    <row r="187" ht="14.25" customHeight="1">
      <c r="G187" s="17"/>
      <c r="H187" s="17"/>
      <c r="I187" s="17"/>
    </row>
    <row r="188" ht="14.25" customHeight="1">
      <c r="G188" s="17"/>
      <c r="H188" s="17"/>
      <c r="I188" s="17"/>
    </row>
    <row r="189" ht="14.25" customHeight="1">
      <c r="G189" s="17"/>
      <c r="H189" s="17"/>
      <c r="I189" s="17"/>
    </row>
    <row r="190" ht="14.25" customHeight="1">
      <c r="G190" s="17"/>
      <c r="H190" s="17"/>
      <c r="I190" s="17"/>
    </row>
    <row r="191" ht="14.25" customHeight="1">
      <c r="G191" s="17"/>
      <c r="H191" s="17"/>
      <c r="I191" s="17"/>
    </row>
    <row r="192" ht="14.25" customHeight="1">
      <c r="G192" s="17"/>
      <c r="H192" s="17"/>
      <c r="I192" s="17"/>
    </row>
    <row r="193" ht="14.25" customHeight="1">
      <c r="G193" s="17"/>
      <c r="H193" s="17"/>
      <c r="I193" s="17"/>
    </row>
    <row r="194" ht="14.25" customHeight="1">
      <c r="G194" s="17"/>
      <c r="H194" s="17"/>
      <c r="I194" s="17"/>
    </row>
    <row r="195" ht="14.25" customHeight="1">
      <c r="G195" s="17"/>
      <c r="H195" s="17"/>
      <c r="I195" s="17"/>
    </row>
    <row r="196" ht="14.25" customHeight="1">
      <c r="G196" s="17"/>
      <c r="H196" s="17"/>
      <c r="I196" s="17"/>
    </row>
    <row r="197" ht="14.25" customHeight="1">
      <c r="G197" s="17"/>
      <c r="H197" s="17"/>
      <c r="I197" s="17"/>
    </row>
    <row r="198" ht="14.25" customHeight="1">
      <c r="G198" s="17"/>
      <c r="H198" s="17"/>
      <c r="I198" s="17"/>
    </row>
    <row r="199" ht="14.25" customHeight="1">
      <c r="G199" s="17"/>
      <c r="H199" s="17"/>
      <c r="I199" s="17"/>
    </row>
    <row r="200" ht="14.25" customHeight="1">
      <c r="G200" s="17"/>
      <c r="H200" s="17"/>
      <c r="I200" s="17"/>
    </row>
    <row r="201" ht="14.25" customHeight="1">
      <c r="G201" s="17"/>
      <c r="H201" s="17"/>
      <c r="I201" s="17"/>
    </row>
    <row r="202" ht="14.25" customHeight="1">
      <c r="G202" s="17"/>
      <c r="H202" s="17"/>
      <c r="I202" s="17"/>
    </row>
    <row r="203" ht="14.25" customHeight="1">
      <c r="G203" s="17"/>
      <c r="H203" s="17"/>
      <c r="I203" s="17"/>
    </row>
    <row r="204" ht="14.25" customHeight="1">
      <c r="G204" s="17"/>
      <c r="H204" s="17"/>
      <c r="I204" s="17"/>
    </row>
    <row r="205" ht="14.25" customHeight="1">
      <c r="G205" s="17"/>
      <c r="H205" s="17"/>
      <c r="I205" s="17"/>
    </row>
    <row r="206" ht="14.25" customHeight="1">
      <c r="G206" s="17"/>
      <c r="H206" s="17"/>
      <c r="I206" s="17"/>
    </row>
    <row r="207" ht="14.25" customHeight="1">
      <c r="G207" s="17"/>
      <c r="H207" s="17"/>
      <c r="I207" s="17"/>
    </row>
    <row r="208" ht="14.25" customHeight="1">
      <c r="G208" s="17"/>
      <c r="H208" s="17"/>
      <c r="I208" s="17"/>
    </row>
    <row r="209" ht="14.25" customHeight="1">
      <c r="G209" s="17"/>
      <c r="H209" s="17"/>
      <c r="I209" s="17"/>
    </row>
    <row r="210" ht="14.25" customHeight="1">
      <c r="G210" s="17"/>
      <c r="H210" s="17"/>
      <c r="I210" s="17"/>
    </row>
    <row r="211" ht="14.25" customHeight="1">
      <c r="G211" s="17"/>
      <c r="H211" s="17"/>
      <c r="I211" s="17"/>
    </row>
    <row r="212" ht="14.25" customHeight="1">
      <c r="G212" s="17"/>
      <c r="H212" s="17"/>
      <c r="I212" s="17"/>
    </row>
    <row r="213" ht="14.25" customHeight="1">
      <c r="G213" s="17"/>
      <c r="H213" s="17"/>
      <c r="I213" s="17"/>
    </row>
    <row r="214" ht="14.25" customHeight="1">
      <c r="G214" s="17"/>
      <c r="H214" s="17"/>
      <c r="I214" s="17"/>
    </row>
    <row r="215" ht="14.25" customHeight="1">
      <c r="G215" s="17"/>
      <c r="H215" s="17"/>
      <c r="I215" s="17"/>
    </row>
    <row r="216" ht="14.25" customHeight="1">
      <c r="G216" s="17"/>
      <c r="H216" s="17"/>
      <c r="I216" s="17"/>
    </row>
    <row r="217" ht="14.25" customHeight="1">
      <c r="G217" s="17"/>
      <c r="H217" s="17"/>
      <c r="I217" s="17"/>
    </row>
    <row r="218" ht="14.25" customHeight="1">
      <c r="G218" s="17"/>
      <c r="H218" s="17"/>
      <c r="I218" s="17"/>
    </row>
    <row r="219" ht="14.25" customHeight="1">
      <c r="G219" s="17"/>
      <c r="H219" s="17"/>
      <c r="I219" s="17"/>
    </row>
    <row r="220" ht="14.25" customHeight="1">
      <c r="G220" s="17"/>
      <c r="H220" s="17"/>
      <c r="I220" s="17"/>
    </row>
    <row r="221" ht="14.25" customHeight="1">
      <c r="G221" s="17"/>
      <c r="H221" s="17"/>
      <c r="I221" s="17"/>
    </row>
    <row r="222" ht="14.25" customHeight="1">
      <c r="G222" s="17"/>
      <c r="H222" s="17"/>
      <c r="I222" s="17"/>
    </row>
    <row r="223" ht="14.25" customHeight="1">
      <c r="G223" s="17"/>
      <c r="H223" s="17"/>
      <c r="I223" s="17"/>
    </row>
    <row r="224" ht="14.25" customHeight="1">
      <c r="G224" s="17"/>
      <c r="H224" s="17"/>
      <c r="I224" s="17"/>
    </row>
    <row r="225" ht="14.25" customHeight="1">
      <c r="G225" s="17"/>
      <c r="H225" s="17"/>
      <c r="I225" s="17"/>
    </row>
    <row r="226" ht="14.25" customHeight="1">
      <c r="G226" s="17"/>
      <c r="H226" s="17"/>
      <c r="I226" s="17"/>
    </row>
    <row r="227" ht="14.25" customHeight="1">
      <c r="G227" s="17"/>
      <c r="H227" s="17"/>
      <c r="I227" s="17"/>
    </row>
    <row r="228" ht="14.25" customHeight="1">
      <c r="G228" s="17"/>
      <c r="H228" s="17"/>
      <c r="I228" s="17"/>
    </row>
    <row r="229" ht="14.25" customHeight="1">
      <c r="G229" s="17"/>
      <c r="H229" s="17"/>
      <c r="I229" s="17"/>
    </row>
    <row r="230" ht="14.25" customHeight="1">
      <c r="G230" s="17"/>
      <c r="H230" s="17"/>
      <c r="I230" s="17"/>
    </row>
    <row r="231" ht="14.25" customHeight="1">
      <c r="G231" s="17"/>
      <c r="H231" s="17"/>
      <c r="I231" s="17"/>
    </row>
    <row r="232" ht="14.25" customHeight="1">
      <c r="G232" s="17"/>
      <c r="H232" s="17"/>
      <c r="I232" s="17"/>
    </row>
    <row r="233" ht="14.25" customHeight="1">
      <c r="G233" s="17"/>
      <c r="H233" s="17"/>
      <c r="I233" s="17"/>
    </row>
    <row r="234" ht="14.25" customHeight="1">
      <c r="G234" s="17"/>
      <c r="H234" s="17"/>
      <c r="I234" s="17"/>
    </row>
    <row r="235" ht="14.25" customHeight="1">
      <c r="G235" s="17"/>
      <c r="H235" s="17"/>
      <c r="I235" s="17"/>
    </row>
    <row r="236" ht="14.25" customHeight="1">
      <c r="G236" s="17"/>
      <c r="H236" s="17"/>
      <c r="I236" s="17"/>
    </row>
    <row r="237" ht="14.25" customHeight="1">
      <c r="G237" s="17"/>
      <c r="H237" s="17"/>
      <c r="I237" s="17"/>
    </row>
    <row r="238" ht="14.25" customHeight="1">
      <c r="G238" s="17"/>
      <c r="H238" s="17"/>
      <c r="I238" s="17"/>
    </row>
    <row r="239" ht="14.25" customHeight="1">
      <c r="G239" s="17"/>
      <c r="H239" s="17"/>
      <c r="I239" s="17"/>
    </row>
    <row r="240" ht="14.25" customHeight="1">
      <c r="G240" s="17"/>
      <c r="H240" s="17"/>
      <c r="I240" s="17"/>
    </row>
    <row r="241" ht="14.25" customHeight="1">
      <c r="G241" s="17"/>
      <c r="H241" s="17"/>
      <c r="I241" s="17"/>
    </row>
    <row r="242" ht="14.25" customHeight="1">
      <c r="G242" s="17"/>
      <c r="H242" s="17"/>
      <c r="I242" s="17"/>
    </row>
    <row r="243" ht="14.25" customHeight="1">
      <c r="G243" s="17"/>
      <c r="H243" s="17"/>
      <c r="I243" s="17"/>
    </row>
    <row r="244" ht="14.25" customHeight="1">
      <c r="G244" s="17"/>
      <c r="H244" s="17"/>
      <c r="I244" s="17"/>
    </row>
    <row r="245" ht="14.25" customHeight="1">
      <c r="G245" s="17"/>
      <c r="H245" s="17"/>
      <c r="I245" s="17"/>
    </row>
    <row r="246" ht="14.25" customHeight="1">
      <c r="G246" s="17"/>
      <c r="H246" s="17"/>
      <c r="I246" s="17"/>
    </row>
    <row r="247" ht="14.25" customHeight="1">
      <c r="G247" s="17"/>
      <c r="H247" s="17"/>
      <c r="I247" s="17"/>
    </row>
    <row r="248" ht="14.25" customHeight="1">
      <c r="G248" s="17"/>
      <c r="H248" s="17"/>
      <c r="I248" s="17"/>
    </row>
    <row r="249" ht="14.25" customHeight="1">
      <c r="G249" s="17"/>
      <c r="H249" s="17"/>
      <c r="I249" s="17"/>
    </row>
    <row r="250" ht="14.25" customHeight="1">
      <c r="G250" s="17"/>
      <c r="H250" s="17"/>
      <c r="I250" s="17"/>
    </row>
    <row r="251" ht="14.25" customHeight="1">
      <c r="G251" s="17"/>
      <c r="H251" s="17"/>
      <c r="I251" s="17"/>
    </row>
    <row r="252" ht="14.25" customHeight="1">
      <c r="G252" s="17"/>
      <c r="H252" s="17"/>
      <c r="I252" s="17"/>
    </row>
    <row r="253" ht="14.25" customHeight="1">
      <c r="G253" s="17"/>
      <c r="H253" s="17"/>
      <c r="I253" s="17"/>
    </row>
    <row r="254" ht="14.25" customHeight="1">
      <c r="G254" s="17"/>
      <c r="H254" s="17"/>
      <c r="I254" s="17"/>
    </row>
    <row r="255" ht="14.25" customHeight="1">
      <c r="G255" s="17"/>
      <c r="H255" s="17"/>
      <c r="I255" s="17"/>
    </row>
    <row r="256" ht="14.25" customHeight="1">
      <c r="G256" s="17"/>
      <c r="H256" s="17"/>
      <c r="I256" s="17"/>
    </row>
    <row r="257" ht="14.25" customHeight="1">
      <c r="G257" s="17"/>
      <c r="H257" s="17"/>
      <c r="I257" s="17"/>
    </row>
    <row r="258" ht="14.25" customHeight="1">
      <c r="G258" s="17"/>
      <c r="H258" s="17"/>
      <c r="I258" s="17"/>
    </row>
    <row r="259" ht="14.25" customHeight="1">
      <c r="G259" s="17"/>
      <c r="H259" s="17"/>
      <c r="I259" s="17"/>
    </row>
    <row r="260" ht="14.25" customHeight="1">
      <c r="G260" s="17"/>
      <c r="H260" s="17"/>
      <c r="I260" s="17"/>
    </row>
    <row r="261" ht="14.25" customHeight="1">
      <c r="G261" s="17"/>
      <c r="H261" s="17"/>
      <c r="I261" s="17"/>
    </row>
    <row r="262" ht="14.25" customHeight="1">
      <c r="G262" s="17"/>
      <c r="H262" s="17"/>
      <c r="I262" s="17"/>
    </row>
    <row r="263" ht="14.25" customHeight="1">
      <c r="G263" s="17"/>
      <c r="H263" s="17"/>
      <c r="I263" s="17"/>
    </row>
    <row r="264" ht="14.25" customHeight="1">
      <c r="G264" s="17"/>
      <c r="H264" s="17"/>
      <c r="I264" s="17"/>
    </row>
    <row r="265" ht="14.25" customHeight="1">
      <c r="G265" s="17"/>
      <c r="H265" s="17"/>
      <c r="I265" s="17"/>
    </row>
    <row r="266" ht="14.25" customHeight="1">
      <c r="G266" s="17"/>
      <c r="H266" s="17"/>
      <c r="I266" s="17"/>
    </row>
    <row r="267" ht="14.25" customHeight="1">
      <c r="G267" s="17"/>
      <c r="H267" s="17"/>
      <c r="I267" s="17"/>
    </row>
    <row r="268" ht="14.25" customHeight="1">
      <c r="G268" s="17"/>
      <c r="H268" s="17"/>
      <c r="I268" s="17"/>
    </row>
    <row r="269" ht="14.25" customHeight="1">
      <c r="G269" s="17"/>
      <c r="H269" s="17"/>
      <c r="I269" s="17"/>
    </row>
    <row r="270" ht="14.25" customHeight="1">
      <c r="G270" s="17"/>
      <c r="H270" s="17"/>
      <c r="I270" s="17"/>
    </row>
    <row r="271" ht="14.25" customHeight="1">
      <c r="G271" s="17"/>
      <c r="H271" s="17"/>
      <c r="I271" s="17"/>
    </row>
    <row r="272" ht="14.25" customHeight="1">
      <c r="G272" s="17"/>
      <c r="H272" s="17"/>
      <c r="I272" s="17"/>
    </row>
    <row r="273" ht="14.25" customHeight="1">
      <c r="G273" s="17"/>
      <c r="H273" s="17"/>
      <c r="I273" s="17"/>
    </row>
    <row r="274" ht="14.25" customHeight="1">
      <c r="G274" s="17"/>
      <c r="H274" s="17"/>
      <c r="I274" s="17"/>
    </row>
    <row r="275" ht="14.25" customHeight="1">
      <c r="G275" s="17"/>
      <c r="H275" s="17"/>
      <c r="I275" s="17"/>
    </row>
    <row r="276" ht="14.25" customHeight="1">
      <c r="G276" s="17"/>
      <c r="H276" s="17"/>
      <c r="I276" s="17"/>
    </row>
    <row r="277" ht="14.25" customHeight="1">
      <c r="G277" s="17"/>
      <c r="H277" s="17"/>
      <c r="I277" s="17"/>
    </row>
    <row r="278" ht="14.25" customHeight="1">
      <c r="G278" s="17"/>
      <c r="H278" s="17"/>
      <c r="I278" s="17"/>
    </row>
    <row r="279" ht="14.25" customHeight="1">
      <c r="G279" s="17"/>
      <c r="H279" s="17"/>
      <c r="I279" s="17"/>
    </row>
    <row r="280" ht="14.25" customHeight="1">
      <c r="G280" s="17"/>
      <c r="H280" s="17"/>
      <c r="I280" s="17"/>
    </row>
    <row r="281" ht="14.25" customHeight="1">
      <c r="G281" s="17"/>
      <c r="H281" s="17"/>
      <c r="I281" s="17"/>
    </row>
    <row r="282" ht="14.25" customHeight="1">
      <c r="G282" s="17"/>
      <c r="H282" s="17"/>
      <c r="I282" s="17"/>
    </row>
    <row r="283" ht="14.25" customHeight="1">
      <c r="G283" s="17"/>
      <c r="H283" s="17"/>
      <c r="I283" s="17"/>
    </row>
    <row r="284" ht="14.25" customHeight="1">
      <c r="G284" s="17"/>
      <c r="H284" s="17"/>
      <c r="I284" s="17"/>
    </row>
    <row r="285" ht="14.25" customHeight="1">
      <c r="G285" s="17"/>
      <c r="H285" s="17"/>
      <c r="I285" s="17"/>
    </row>
    <row r="286" ht="14.25" customHeight="1">
      <c r="G286" s="17"/>
      <c r="H286" s="17"/>
      <c r="I286" s="17"/>
    </row>
    <row r="287" ht="14.25" customHeight="1">
      <c r="G287" s="17"/>
      <c r="H287" s="17"/>
      <c r="I287" s="17"/>
    </row>
    <row r="288" ht="14.25" customHeight="1">
      <c r="G288" s="17"/>
      <c r="H288" s="17"/>
      <c r="I288" s="17"/>
    </row>
    <row r="289" ht="14.25" customHeight="1">
      <c r="G289" s="17"/>
      <c r="H289" s="17"/>
      <c r="I289" s="17"/>
    </row>
    <row r="290" ht="14.25" customHeight="1">
      <c r="G290" s="17"/>
      <c r="H290" s="17"/>
      <c r="I290" s="17"/>
    </row>
    <row r="291" ht="14.25" customHeight="1">
      <c r="G291" s="17"/>
      <c r="H291" s="17"/>
      <c r="I291" s="17"/>
    </row>
    <row r="292" ht="14.25" customHeight="1">
      <c r="G292" s="17"/>
      <c r="H292" s="17"/>
      <c r="I292" s="17"/>
    </row>
    <row r="293" ht="14.25" customHeight="1">
      <c r="G293" s="17"/>
      <c r="H293" s="17"/>
      <c r="I293" s="17"/>
    </row>
    <row r="294" ht="14.25" customHeight="1">
      <c r="G294" s="17"/>
      <c r="H294" s="17"/>
      <c r="I294" s="17"/>
    </row>
    <row r="295" ht="14.25" customHeight="1">
      <c r="G295" s="17"/>
      <c r="H295" s="17"/>
      <c r="I295" s="17"/>
    </row>
    <row r="296" ht="14.25" customHeight="1">
      <c r="G296" s="17"/>
      <c r="H296" s="17"/>
      <c r="I296" s="17"/>
    </row>
    <row r="297" ht="14.25" customHeight="1">
      <c r="G297" s="17"/>
      <c r="H297" s="17"/>
      <c r="I297" s="17"/>
    </row>
    <row r="298" ht="14.25" customHeight="1">
      <c r="G298" s="17"/>
      <c r="H298" s="17"/>
      <c r="I298" s="17"/>
    </row>
    <row r="299" ht="14.25" customHeight="1">
      <c r="G299" s="17"/>
      <c r="H299" s="17"/>
      <c r="I299" s="17"/>
    </row>
    <row r="300" ht="14.25" customHeight="1">
      <c r="G300" s="17"/>
      <c r="H300" s="17"/>
      <c r="I300" s="17"/>
    </row>
    <row r="301" ht="14.25" customHeight="1">
      <c r="G301" s="17"/>
      <c r="H301" s="17"/>
      <c r="I301" s="17"/>
    </row>
    <row r="302" ht="14.25" customHeight="1">
      <c r="G302" s="17"/>
      <c r="H302" s="17"/>
      <c r="I302" s="17"/>
    </row>
    <row r="303" ht="14.25" customHeight="1">
      <c r="G303" s="17"/>
      <c r="H303" s="17"/>
      <c r="I303" s="17"/>
    </row>
    <row r="304" ht="14.25" customHeight="1">
      <c r="G304" s="17"/>
      <c r="H304" s="17"/>
      <c r="I304" s="17"/>
    </row>
    <row r="305" ht="14.25" customHeight="1">
      <c r="G305" s="17"/>
      <c r="H305" s="17"/>
      <c r="I305" s="17"/>
    </row>
    <row r="306" ht="14.25" customHeight="1">
      <c r="G306" s="17"/>
      <c r="H306" s="17"/>
      <c r="I306" s="17"/>
    </row>
    <row r="307" ht="14.25" customHeight="1">
      <c r="G307" s="17"/>
      <c r="H307" s="17"/>
      <c r="I307" s="17"/>
    </row>
    <row r="308" ht="14.25" customHeight="1">
      <c r="G308" s="17"/>
      <c r="H308" s="17"/>
      <c r="I308" s="17"/>
    </row>
    <row r="309" ht="14.25" customHeight="1">
      <c r="G309" s="17"/>
      <c r="H309" s="17"/>
      <c r="I309" s="17"/>
    </row>
    <row r="310" ht="14.25" customHeight="1">
      <c r="G310" s="17"/>
      <c r="H310" s="17"/>
      <c r="I310" s="17"/>
    </row>
    <row r="311" ht="14.25" customHeight="1">
      <c r="G311" s="17"/>
      <c r="H311" s="17"/>
      <c r="I311" s="17"/>
    </row>
    <row r="312" ht="14.25" customHeight="1">
      <c r="G312" s="17"/>
      <c r="H312" s="17"/>
      <c r="I312" s="17"/>
    </row>
    <row r="313" ht="14.25" customHeight="1">
      <c r="G313" s="17"/>
      <c r="H313" s="17"/>
      <c r="I313" s="17"/>
    </row>
    <row r="314" ht="14.25" customHeight="1">
      <c r="G314" s="17"/>
      <c r="H314" s="17"/>
      <c r="I314" s="17"/>
    </row>
    <row r="315" ht="14.25" customHeight="1">
      <c r="G315" s="17"/>
      <c r="H315" s="17"/>
      <c r="I315" s="17"/>
    </row>
    <row r="316" ht="14.25" customHeight="1">
      <c r="G316" s="17"/>
      <c r="H316" s="17"/>
      <c r="I316" s="17"/>
    </row>
    <row r="317" ht="14.25" customHeight="1">
      <c r="G317" s="17"/>
      <c r="H317" s="17"/>
      <c r="I317" s="17"/>
    </row>
    <row r="318" ht="14.25" customHeight="1">
      <c r="G318" s="17"/>
      <c r="H318" s="17"/>
      <c r="I318" s="17"/>
    </row>
    <row r="319" ht="14.25" customHeight="1">
      <c r="G319" s="17"/>
      <c r="H319" s="17"/>
      <c r="I319" s="17"/>
    </row>
    <row r="320" ht="14.25" customHeight="1">
      <c r="G320" s="17"/>
      <c r="H320" s="17"/>
      <c r="I320" s="17"/>
    </row>
    <row r="321" ht="14.25" customHeight="1">
      <c r="G321" s="17"/>
      <c r="H321" s="17"/>
      <c r="I321" s="17"/>
    </row>
    <row r="322" ht="14.25" customHeight="1">
      <c r="G322" s="17"/>
      <c r="H322" s="17"/>
      <c r="I322" s="17"/>
    </row>
    <row r="323" ht="14.25" customHeight="1">
      <c r="G323" s="17"/>
      <c r="H323" s="17"/>
      <c r="I323" s="17"/>
    </row>
    <row r="324" ht="14.25" customHeight="1">
      <c r="G324" s="17"/>
      <c r="H324" s="17"/>
      <c r="I324" s="17"/>
    </row>
    <row r="325" ht="14.25" customHeight="1">
      <c r="G325" s="17"/>
      <c r="H325" s="17"/>
      <c r="I325" s="17"/>
    </row>
    <row r="326" ht="14.25" customHeight="1">
      <c r="G326" s="17"/>
      <c r="H326" s="17"/>
      <c r="I326" s="17"/>
    </row>
    <row r="327" ht="14.25" customHeight="1">
      <c r="G327" s="17"/>
      <c r="H327" s="17"/>
      <c r="I327" s="17"/>
    </row>
    <row r="328" ht="14.25" customHeight="1">
      <c r="G328" s="17"/>
      <c r="H328" s="17"/>
      <c r="I328" s="17"/>
    </row>
    <row r="329" ht="14.25" customHeight="1">
      <c r="G329" s="17"/>
      <c r="H329" s="17"/>
      <c r="I329" s="17"/>
    </row>
    <row r="330" ht="14.25" customHeight="1">
      <c r="G330" s="17"/>
      <c r="H330" s="17"/>
      <c r="I330" s="17"/>
    </row>
    <row r="331" ht="14.25" customHeight="1">
      <c r="G331" s="17"/>
      <c r="H331" s="17"/>
      <c r="I331" s="17"/>
    </row>
    <row r="332" ht="14.25" customHeight="1">
      <c r="G332" s="17"/>
      <c r="H332" s="17"/>
      <c r="I332" s="17"/>
    </row>
    <row r="333" ht="14.25" customHeight="1">
      <c r="G333" s="17"/>
      <c r="H333" s="17"/>
      <c r="I333" s="17"/>
    </row>
    <row r="334" ht="14.25" customHeight="1">
      <c r="G334" s="17"/>
      <c r="H334" s="17"/>
      <c r="I334" s="17"/>
    </row>
    <row r="335" ht="14.25" customHeight="1">
      <c r="G335" s="17"/>
      <c r="H335" s="17"/>
      <c r="I335" s="17"/>
    </row>
    <row r="336" ht="14.25" customHeight="1">
      <c r="G336" s="17"/>
      <c r="H336" s="17"/>
      <c r="I336" s="17"/>
    </row>
    <row r="337" ht="14.25" customHeight="1">
      <c r="G337" s="17"/>
      <c r="H337" s="17"/>
      <c r="I337" s="17"/>
    </row>
    <row r="338" ht="14.25" customHeight="1">
      <c r="G338" s="17"/>
      <c r="H338" s="17"/>
      <c r="I338" s="17"/>
    </row>
    <row r="339" ht="14.25" customHeight="1">
      <c r="G339" s="17"/>
      <c r="H339" s="17"/>
      <c r="I339" s="17"/>
    </row>
    <row r="340" ht="14.25" customHeight="1">
      <c r="G340" s="17"/>
      <c r="H340" s="17"/>
      <c r="I340" s="17"/>
    </row>
    <row r="341" ht="14.25" customHeight="1">
      <c r="G341" s="17"/>
      <c r="H341" s="17"/>
      <c r="I341" s="17"/>
    </row>
    <row r="342" ht="14.25" customHeight="1">
      <c r="G342" s="17"/>
      <c r="H342" s="17"/>
      <c r="I342" s="17"/>
    </row>
    <row r="343" ht="14.25" customHeight="1">
      <c r="G343" s="17"/>
      <c r="H343" s="17"/>
      <c r="I343" s="17"/>
    </row>
    <row r="344" ht="14.25" customHeight="1">
      <c r="G344" s="17"/>
      <c r="H344" s="17"/>
      <c r="I344" s="17"/>
    </row>
    <row r="345" ht="14.25" customHeight="1">
      <c r="G345" s="17"/>
      <c r="H345" s="17"/>
      <c r="I345" s="17"/>
    </row>
    <row r="346" ht="14.25" customHeight="1">
      <c r="G346" s="17"/>
      <c r="H346" s="17"/>
      <c r="I346" s="17"/>
    </row>
    <row r="347" ht="14.25" customHeight="1">
      <c r="G347" s="17"/>
      <c r="H347" s="17"/>
      <c r="I347" s="17"/>
    </row>
    <row r="348" ht="14.25" customHeight="1">
      <c r="G348" s="17"/>
      <c r="H348" s="17"/>
      <c r="I348" s="17"/>
    </row>
    <row r="349" ht="14.25" customHeight="1">
      <c r="G349" s="17"/>
      <c r="H349" s="17"/>
      <c r="I349" s="17"/>
    </row>
    <row r="350" ht="14.25" customHeight="1">
      <c r="G350" s="17"/>
      <c r="H350" s="17"/>
      <c r="I350" s="17"/>
    </row>
    <row r="351" ht="14.25" customHeight="1">
      <c r="G351" s="17"/>
      <c r="H351" s="17"/>
      <c r="I351" s="17"/>
    </row>
    <row r="352" ht="14.25" customHeight="1">
      <c r="G352" s="17"/>
      <c r="H352" s="17"/>
      <c r="I352" s="17"/>
    </row>
    <row r="353" ht="14.25" customHeight="1">
      <c r="G353" s="17"/>
      <c r="H353" s="17"/>
      <c r="I353" s="17"/>
    </row>
    <row r="354" ht="14.25" customHeight="1">
      <c r="G354" s="17"/>
      <c r="H354" s="17"/>
      <c r="I354" s="17"/>
    </row>
    <row r="355" ht="14.25" customHeight="1">
      <c r="G355" s="17"/>
      <c r="H355" s="17"/>
      <c r="I355" s="17"/>
    </row>
    <row r="356" ht="14.25" customHeight="1">
      <c r="G356" s="17"/>
      <c r="H356" s="17"/>
      <c r="I356" s="17"/>
    </row>
    <row r="357" ht="14.25" customHeight="1">
      <c r="G357" s="17"/>
      <c r="H357" s="17"/>
      <c r="I357" s="17"/>
    </row>
    <row r="358" ht="14.25" customHeight="1">
      <c r="G358" s="17"/>
      <c r="H358" s="17"/>
      <c r="I358" s="17"/>
    </row>
    <row r="359" ht="14.25" customHeight="1">
      <c r="G359" s="17"/>
      <c r="H359" s="17"/>
      <c r="I359" s="17"/>
    </row>
    <row r="360" ht="14.25" customHeight="1">
      <c r="G360" s="17"/>
      <c r="H360" s="17"/>
      <c r="I360" s="17"/>
    </row>
    <row r="361" ht="14.25" customHeight="1">
      <c r="G361" s="17"/>
      <c r="H361" s="17"/>
      <c r="I361" s="17"/>
    </row>
    <row r="362" ht="14.25" customHeight="1">
      <c r="G362" s="17"/>
      <c r="H362" s="17"/>
      <c r="I362" s="17"/>
    </row>
    <row r="363" ht="14.25" customHeight="1">
      <c r="G363" s="17"/>
      <c r="H363" s="17"/>
      <c r="I363" s="17"/>
    </row>
    <row r="364" ht="14.25" customHeight="1">
      <c r="G364" s="17"/>
      <c r="H364" s="17"/>
      <c r="I364" s="17"/>
    </row>
    <row r="365" ht="14.25" customHeight="1">
      <c r="G365" s="17"/>
      <c r="H365" s="17"/>
      <c r="I365" s="17"/>
    </row>
    <row r="366" ht="14.25" customHeight="1">
      <c r="G366" s="17"/>
      <c r="H366" s="17"/>
      <c r="I366" s="17"/>
    </row>
    <row r="367" ht="14.25" customHeight="1">
      <c r="G367" s="17"/>
      <c r="H367" s="17"/>
      <c r="I367" s="17"/>
    </row>
    <row r="368" ht="14.25" customHeight="1">
      <c r="G368" s="17"/>
      <c r="H368" s="17"/>
      <c r="I368" s="17"/>
    </row>
    <row r="369" ht="14.25" customHeight="1">
      <c r="G369" s="17"/>
      <c r="H369" s="17"/>
      <c r="I369" s="17"/>
    </row>
    <row r="370" ht="14.25" customHeight="1">
      <c r="G370" s="17"/>
      <c r="H370" s="17"/>
      <c r="I370" s="17"/>
    </row>
    <row r="371" ht="14.25" customHeight="1">
      <c r="G371" s="17"/>
      <c r="H371" s="17"/>
      <c r="I371" s="17"/>
    </row>
    <row r="372" ht="14.25" customHeight="1">
      <c r="G372" s="17"/>
      <c r="H372" s="17"/>
      <c r="I372" s="17"/>
    </row>
    <row r="373" ht="14.25" customHeight="1">
      <c r="G373" s="17"/>
      <c r="H373" s="17"/>
      <c r="I373" s="17"/>
    </row>
    <row r="374" ht="14.25" customHeight="1">
      <c r="G374" s="17"/>
      <c r="H374" s="17"/>
      <c r="I374" s="17"/>
    </row>
    <row r="375" ht="14.25" customHeight="1">
      <c r="G375" s="17"/>
      <c r="H375" s="17"/>
      <c r="I375" s="17"/>
    </row>
    <row r="376" ht="14.25" customHeight="1">
      <c r="G376" s="17"/>
      <c r="H376" s="17"/>
      <c r="I376" s="17"/>
    </row>
    <row r="377" ht="14.25" customHeight="1">
      <c r="G377" s="17"/>
      <c r="H377" s="17"/>
      <c r="I377" s="17"/>
    </row>
    <row r="378" ht="14.25" customHeight="1">
      <c r="G378" s="17"/>
      <c r="H378" s="17"/>
      <c r="I378" s="17"/>
    </row>
    <row r="379" ht="14.25" customHeight="1">
      <c r="G379" s="17"/>
      <c r="H379" s="17"/>
      <c r="I379" s="17"/>
    </row>
    <row r="380" ht="14.25" customHeight="1">
      <c r="G380" s="17"/>
      <c r="H380" s="17"/>
      <c r="I380" s="17"/>
    </row>
    <row r="381" ht="14.25" customHeight="1">
      <c r="G381" s="17"/>
      <c r="H381" s="17"/>
      <c r="I381" s="17"/>
    </row>
    <row r="382" ht="14.25" customHeight="1">
      <c r="G382" s="17"/>
      <c r="H382" s="17"/>
      <c r="I382" s="17"/>
    </row>
    <row r="383" ht="14.25" customHeight="1">
      <c r="G383" s="17"/>
      <c r="H383" s="17"/>
      <c r="I383" s="17"/>
    </row>
    <row r="384" ht="14.25" customHeight="1">
      <c r="G384" s="17"/>
      <c r="H384" s="17"/>
      <c r="I384" s="17"/>
    </row>
    <row r="385" ht="14.25" customHeight="1">
      <c r="G385" s="17"/>
      <c r="H385" s="17"/>
      <c r="I385" s="17"/>
    </row>
    <row r="386" ht="14.25" customHeight="1">
      <c r="G386" s="17"/>
      <c r="H386" s="17"/>
      <c r="I386" s="17"/>
    </row>
    <row r="387" ht="14.25" customHeight="1">
      <c r="G387" s="17"/>
      <c r="H387" s="17"/>
      <c r="I387" s="17"/>
    </row>
    <row r="388" ht="14.25" customHeight="1">
      <c r="G388" s="17"/>
      <c r="H388" s="17"/>
      <c r="I388" s="17"/>
    </row>
    <row r="389" ht="14.25" customHeight="1">
      <c r="G389" s="17"/>
      <c r="H389" s="17"/>
      <c r="I389" s="17"/>
    </row>
    <row r="390" ht="14.25" customHeight="1">
      <c r="G390" s="17"/>
      <c r="H390" s="17"/>
      <c r="I390" s="17"/>
    </row>
    <row r="391" ht="14.25" customHeight="1">
      <c r="G391" s="17"/>
      <c r="H391" s="17"/>
      <c r="I391" s="17"/>
    </row>
    <row r="392" ht="14.25" customHeight="1">
      <c r="G392" s="17"/>
      <c r="H392" s="17"/>
      <c r="I392" s="17"/>
    </row>
    <row r="393" ht="14.25" customHeight="1">
      <c r="G393" s="17"/>
      <c r="H393" s="17"/>
      <c r="I393" s="17"/>
    </row>
    <row r="394" ht="14.25" customHeight="1">
      <c r="G394" s="17"/>
      <c r="H394" s="17"/>
      <c r="I394" s="17"/>
    </row>
    <row r="395" ht="14.25" customHeight="1">
      <c r="G395" s="17"/>
      <c r="H395" s="17"/>
      <c r="I395" s="17"/>
    </row>
    <row r="396" ht="14.25" customHeight="1">
      <c r="G396" s="17"/>
      <c r="H396" s="17"/>
      <c r="I396" s="17"/>
    </row>
    <row r="397" ht="14.25" customHeight="1">
      <c r="G397" s="17"/>
      <c r="H397" s="17"/>
      <c r="I397" s="17"/>
    </row>
    <row r="398" ht="14.25" customHeight="1">
      <c r="G398" s="17"/>
      <c r="H398" s="17"/>
      <c r="I398" s="17"/>
    </row>
    <row r="399" ht="14.25" customHeight="1">
      <c r="G399" s="17"/>
      <c r="H399" s="17"/>
      <c r="I399" s="17"/>
    </row>
    <row r="400" ht="14.25" customHeight="1">
      <c r="G400" s="17"/>
      <c r="H400" s="17"/>
      <c r="I400" s="17"/>
    </row>
    <row r="401" ht="14.25" customHeight="1">
      <c r="G401" s="17"/>
      <c r="H401" s="17"/>
      <c r="I401" s="17"/>
    </row>
    <row r="402" ht="14.25" customHeight="1">
      <c r="G402" s="17"/>
      <c r="H402" s="17"/>
      <c r="I402" s="17"/>
    </row>
    <row r="403" ht="14.25" customHeight="1">
      <c r="G403" s="17"/>
      <c r="H403" s="17"/>
      <c r="I403" s="17"/>
    </row>
    <row r="404" ht="14.25" customHeight="1">
      <c r="G404" s="17"/>
      <c r="H404" s="17"/>
      <c r="I404" s="17"/>
    </row>
    <row r="405" ht="14.25" customHeight="1">
      <c r="G405" s="17"/>
      <c r="H405" s="17"/>
      <c r="I405" s="17"/>
    </row>
    <row r="406" ht="14.25" customHeight="1">
      <c r="G406" s="17"/>
      <c r="H406" s="17"/>
      <c r="I406" s="17"/>
    </row>
    <row r="407" ht="14.25" customHeight="1">
      <c r="G407" s="17"/>
      <c r="H407" s="17"/>
      <c r="I407" s="17"/>
    </row>
    <row r="408" ht="14.25" customHeight="1">
      <c r="G408" s="17"/>
      <c r="H408" s="17"/>
      <c r="I408" s="17"/>
    </row>
    <row r="409" ht="14.25" customHeight="1">
      <c r="G409" s="17"/>
      <c r="H409" s="17"/>
      <c r="I409" s="17"/>
    </row>
    <row r="410" ht="14.25" customHeight="1">
      <c r="G410" s="17"/>
      <c r="H410" s="17"/>
      <c r="I410" s="17"/>
    </row>
    <row r="411" ht="14.25" customHeight="1">
      <c r="G411" s="17"/>
      <c r="H411" s="17"/>
      <c r="I411" s="17"/>
    </row>
    <row r="412" ht="14.25" customHeight="1">
      <c r="G412" s="17"/>
      <c r="H412" s="17"/>
      <c r="I412" s="17"/>
    </row>
    <row r="413" ht="14.25" customHeight="1">
      <c r="G413" s="17"/>
      <c r="H413" s="17"/>
      <c r="I413" s="17"/>
    </row>
    <row r="414" ht="14.25" customHeight="1">
      <c r="G414" s="17"/>
      <c r="H414" s="17"/>
      <c r="I414" s="17"/>
    </row>
    <row r="415" ht="14.25" customHeight="1">
      <c r="G415" s="17"/>
      <c r="H415" s="17"/>
      <c r="I415" s="17"/>
    </row>
    <row r="416" ht="14.25" customHeight="1">
      <c r="G416" s="17"/>
      <c r="H416" s="17"/>
      <c r="I416" s="17"/>
    </row>
    <row r="417" ht="14.25" customHeight="1">
      <c r="G417" s="17"/>
      <c r="H417" s="17"/>
      <c r="I417" s="17"/>
    </row>
    <row r="418" ht="14.25" customHeight="1">
      <c r="G418" s="17"/>
      <c r="H418" s="17"/>
      <c r="I418" s="17"/>
    </row>
    <row r="419" ht="14.25" customHeight="1">
      <c r="G419" s="17"/>
      <c r="H419" s="17"/>
      <c r="I419" s="17"/>
    </row>
    <row r="420" ht="14.25" customHeight="1">
      <c r="G420" s="17"/>
      <c r="H420" s="17"/>
      <c r="I420" s="17"/>
    </row>
    <row r="421" ht="14.25" customHeight="1">
      <c r="G421" s="17"/>
      <c r="H421" s="17"/>
      <c r="I421" s="17"/>
    </row>
    <row r="422" ht="14.25" customHeight="1">
      <c r="G422" s="17"/>
      <c r="H422" s="17"/>
      <c r="I422" s="17"/>
    </row>
    <row r="423" ht="14.25" customHeight="1">
      <c r="G423" s="17"/>
      <c r="H423" s="17"/>
      <c r="I423" s="17"/>
    </row>
    <row r="424" ht="14.25" customHeight="1">
      <c r="G424" s="17"/>
      <c r="H424" s="17"/>
      <c r="I424" s="17"/>
    </row>
    <row r="425" ht="14.25" customHeight="1">
      <c r="G425" s="17"/>
      <c r="H425" s="17"/>
      <c r="I425" s="17"/>
    </row>
    <row r="426" ht="14.25" customHeight="1">
      <c r="G426" s="17"/>
      <c r="H426" s="17"/>
      <c r="I426" s="17"/>
    </row>
    <row r="427" ht="14.25" customHeight="1">
      <c r="G427" s="17"/>
      <c r="H427" s="17"/>
      <c r="I427" s="17"/>
    </row>
    <row r="428" ht="14.25" customHeight="1">
      <c r="G428" s="17"/>
      <c r="H428" s="17"/>
      <c r="I428" s="17"/>
    </row>
    <row r="429" ht="14.25" customHeight="1">
      <c r="G429" s="17"/>
      <c r="H429" s="17"/>
      <c r="I429" s="17"/>
    </row>
    <row r="430" ht="14.25" customHeight="1">
      <c r="G430" s="17"/>
      <c r="H430" s="17"/>
      <c r="I430" s="17"/>
    </row>
    <row r="431" ht="14.25" customHeight="1">
      <c r="G431" s="17"/>
      <c r="H431" s="17"/>
      <c r="I431" s="17"/>
    </row>
    <row r="432" ht="14.25" customHeight="1">
      <c r="G432" s="17"/>
      <c r="H432" s="17"/>
      <c r="I432" s="17"/>
    </row>
    <row r="433" ht="14.25" customHeight="1">
      <c r="G433" s="17"/>
      <c r="H433" s="17"/>
      <c r="I433" s="17"/>
    </row>
    <row r="434" ht="14.25" customHeight="1">
      <c r="G434" s="17"/>
      <c r="H434" s="17"/>
      <c r="I434" s="17"/>
    </row>
    <row r="435" ht="14.25" customHeight="1">
      <c r="G435" s="17"/>
      <c r="H435" s="17"/>
      <c r="I435" s="17"/>
    </row>
    <row r="436" ht="14.25" customHeight="1">
      <c r="G436" s="17"/>
      <c r="H436" s="17"/>
      <c r="I436" s="17"/>
    </row>
    <row r="437" ht="14.25" customHeight="1">
      <c r="G437" s="17"/>
      <c r="H437" s="17"/>
      <c r="I437" s="17"/>
    </row>
    <row r="438" ht="14.25" customHeight="1">
      <c r="G438" s="17"/>
      <c r="H438" s="17"/>
      <c r="I438" s="17"/>
    </row>
    <row r="439" ht="14.25" customHeight="1">
      <c r="G439" s="17"/>
      <c r="H439" s="17"/>
      <c r="I439" s="17"/>
    </row>
    <row r="440" ht="14.25" customHeight="1">
      <c r="G440" s="17"/>
      <c r="H440" s="17"/>
      <c r="I440" s="17"/>
    </row>
    <row r="441" ht="14.25" customHeight="1">
      <c r="G441" s="17"/>
      <c r="H441" s="17"/>
      <c r="I441" s="17"/>
    </row>
    <row r="442" ht="14.25" customHeight="1">
      <c r="G442" s="17"/>
      <c r="H442" s="17"/>
      <c r="I442" s="17"/>
    </row>
    <row r="443" ht="14.25" customHeight="1">
      <c r="G443" s="17"/>
      <c r="H443" s="17"/>
      <c r="I443" s="17"/>
    </row>
    <row r="444" ht="14.25" customHeight="1">
      <c r="G444" s="17"/>
      <c r="H444" s="17"/>
      <c r="I444" s="17"/>
    </row>
    <row r="445" ht="14.25" customHeight="1">
      <c r="G445" s="17"/>
      <c r="H445" s="17"/>
      <c r="I445" s="17"/>
    </row>
    <row r="446" ht="14.25" customHeight="1">
      <c r="G446" s="17"/>
      <c r="H446" s="17"/>
      <c r="I446" s="17"/>
    </row>
    <row r="447" ht="14.25" customHeight="1">
      <c r="G447" s="17"/>
      <c r="H447" s="17"/>
      <c r="I447" s="17"/>
    </row>
    <row r="448" ht="14.25" customHeight="1">
      <c r="G448" s="17"/>
      <c r="H448" s="17"/>
      <c r="I448" s="17"/>
    </row>
    <row r="449" ht="14.25" customHeight="1">
      <c r="G449" s="17"/>
      <c r="H449" s="17"/>
      <c r="I449" s="17"/>
    </row>
    <row r="450" ht="14.25" customHeight="1">
      <c r="G450" s="17"/>
      <c r="H450" s="17"/>
      <c r="I450" s="17"/>
    </row>
    <row r="451" ht="14.25" customHeight="1">
      <c r="G451" s="17"/>
      <c r="H451" s="17"/>
      <c r="I451" s="17"/>
    </row>
    <row r="452" ht="14.25" customHeight="1">
      <c r="G452" s="17"/>
      <c r="H452" s="17"/>
      <c r="I452" s="17"/>
    </row>
    <row r="453" ht="14.25" customHeight="1">
      <c r="G453" s="17"/>
      <c r="H453" s="17"/>
      <c r="I453" s="17"/>
    </row>
    <row r="454" ht="14.25" customHeight="1">
      <c r="G454" s="17"/>
      <c r="H454" s="17"/>
      <c r="I454" s="17"/>
    </row>
    <row r="455" ht="14.25" customHeight="1">
      <c r="G455" s="17"/>
      <c r="H455" s="17"/>
      <c r="I455" s="17"/>
    </row>
    <row r="456" ht="14.25" customHeight="1">
      <c r="G456" s="17"/>
      <c r="H456" s="17"/>
      <c r="I456" s="17"/>
    </row>
    <row r="457" ht="14.25" customHeight="1">
      <c r="G457" s="17"/>
      <c r="H457" s="17"/>
      <c r="I457" s="17"/>
    </row>
    <row r="458" ht="14.25" customHeight="1">
      <c r="G458" s="17"/>
      <c r="H458" s="17"/>
      <c r="I458" s="17"/>
    </row>
    <row r="459" ht="14.25" customHeight="1">
      <c r="G459" s="17"/>
      <c r="H459" s="17"/>
      <c r="I459" s="17"/>
    </row>
    <row r="460" ht="14.25" customHeight="1">
      <c r="G460" s="17"/>
      <c r="H460" s="17"/>
      <c r="I460" s="17"/>
    </row>
    <row r="461" ht="14.25" customHeight="1">
      <c r="G461" s="17"/>
      <c r="H461" s="17"/>
      <c r="I461" s="17"/>
    </row>
    <row r="462" ht="14.25" customHeight="1">
      <c r="G462" s="17"/>
      <c r="H462" s="17"/>
      <c r="I462" s="17"/>
    </row>
    <row r="463" ht="14.25" customHeight="1">
      <c r="G463" s="17"/>
      <c r="H463" s="17"/>
      <c r="I463" s="17"/>
    </row>
    <row r="464" ht="14.25" customHeight="1">
      <c r="G464" s="17"/>
      <c r="H464" s="17"/>
      <c r="I464" s="17"/>
    </row>
    <row r="465" ht="14.25" customHeight="1">
      <c r="G465" s="17"/>
      <c r="H465" s="17"/>
      <c r="I465" s="17"/>
    </row>
    <row r="466" ht="14.25" customHeight="1">
      <c r="G466" s="17"/>
      <c r="H466" s="17"/>
      <c r="I466" s="17"/>
    </row>
    <row r="467" ht="14.25" customHeight="1">
      <c r="G467" s="17"/>
      <c r="H467" s="17"/>
      <c r="I467" s="17"/>
    </row>
    <row r="468" ht="14.25" customHeight="1">
      <c r="G468" s="17"/>
      <c r="H468" s="17"/>
      <c r="I468" s="17"/>
    </row>
    <row r="469" ht="14.25" customHeight="1">
      <c r="G469" s="17"/>
      <c r="H469" s="17"/>
      <c r="I469" s="17"/>
    </row>
    <row r="470" ht="14.25" customHeight="1">
      <c r="G470" s="17"/>
      <c r="H470" s="17"/>
      <c r="I470" s="17"/>
    </row>
    <row r="471" ht="14.25" customHeight="1">
      <c r="G471" s="17"/>
      <c r="H471" s="17"/>
      <c r="I471" s="17"/>
    </row>
    <row r="472" ht="14.25" customHeight="1">
      <c r="G472" s="17"/>
      <c r="H472" s="17"/>
      <c r="I472" s="17"/>
    </row>
    <row r="473" ht="14.25" customHeight="1">
      <c r="G473" s="17"/>
      <c r="H473" s="17"/>
      <c r="I473" s="17"/>
    </row>
    <row r="474" ht="14.25" customHeight="1">
      <c r="G474" s="17"/>
      <c r="H474" s="17"/>
      <c r="I474" s="17"/>
    </row>
    <row r="475" ht="14.25" customHeight="1">
      <c r="G475" s="17"/>
      <c r="H475" s="17"/>
      <c r="I475" s="17"/>
    </row>
    <row r="476" ht="14.25" customHeight="1">
      <c r="G476" s="17"/>
      <c r="H476" s="17"/>
      <c r="I476" s="17"/>
    </row>
    <row r="477" ht="14.25" customHeight="1">
      <c r="G477" s="17"/>
      <c r="H477" s="17"/>
      <c r="I477" s="17"/>
    </row>
    <row r="478" ht="14.25" customHeight="1">
      <c r="G478" s="17"/>
      <c r="H478" s="17"/>
      <c r="I478" s="17"/>
    </row>
    <row r="479" ht="14.25" customHeight="1">
      <c r="G479" s="17"/>
      <c r="H479" s="17"/>
      <c r="I479" s="17"/>
    </row>
    <row r="480" ht="14.25" customHeight="1">
      <c r="G480" s="17"/>
      <c r="H480" s="17"/>
      <c r="I480" s="17"/>
    </row>
    <row r="481" ht="14.25" customHeight="1">
      <c r="G481" s="17"/>
      <c r="H481" s="17"/>
      <c r="I481" s="17"/>
    </row>
    <row r="482" ht="14.25" customHeight="1">
      <c r="G482" s="17"/>
      <c r="H482" s="17"/>
      <c r="I482" s="17"/>
    </row>
    <row r="483" ht="14.25" customHeight="1">
      <c r="G483" s="17"/>
      <c r="H483" s="17"/>
      <c r="I483" s="17"/>
    </row>
    <row r="484" ht="14.25" customHeight="1">
      <c r="G484" s="17"/>
      <c r="H484" s="17"/>
      <c r="I484" s="17"/>
    </row>
    <row r="485" ht="14.25" customHeight="1">
      <c r="G485" s="17"/>
      <c r="H485" s="17"/>
      <c r="I485" s="17"/>
    </row>
    <row r="486" ht="14.25" customHeight="1">
      <c r="G486" s="17"/>
      <c r="H486" s="17"/>
      <c r="I486" s="17"/>
    </row>
    <row r="487" ht="14.25" customHeight="1">
      <c r="G487" s="17"/>
      <c r="H487" s="17"/>
      <c r="I487" s="17"/>
    </row>
    <row r="488" ht="14.25" customHeight="1">
      <c r="G488" s="17"/>
      <c r="H488" s="17"/>
      <c r="I488" s="17"/>
    </row>
    <row r="489" ht="14.25" customHeight="1">
      <c r="G489" s="17"/>
      <c r="H489" s="17"/>
      <c r="I489" s="17"/>
    </row>
    <row r="490" ht="14.25" customHeight="1">
      <c r="G490" s="17"/>
      <c r="H490" s="17"/>
      <c r="I490" s="17"/>
    </row>
    <row r="491" ht="14.25" customHeight="1">
      <c r="G491" s="17"/>
      <c r="H491" s="17"/>
      <c r="I491" s="17"/>
    </row>
    <row r="492" ht="14.25" customHeight="1">
      <c r="G492" s="17"/>
      <c r="H492" s="17"/>
      <c r="I492" s="17"/>
    </row>
    <row r="493" ht="14.25" customHeight="1">
      <c r="G493" s="17"/>
      <c r="H493" s="17"/>
      <c r="I493" s="17"/>
    </row>
    <row r="494" ht="14.25" customHeight="1">
      <c r="G494" s="17"/>
      <c r="H494" s="17"/>
      <c r="I494" s="17"/>
    </row>
    <row r="495" ht="14.25" customHeight="1">
      <c r="G495" s="17"/>
      <c r="H495" s="17"/>
      <c r="I495" s="17"/>
    </row>
    <row r="496" ht="14.25" customHeight="1">
      <c r="G496" s="17"/>
      <c r="H496" s="17"/>
      <c r="I496" s="17"/>
    </row>
    <row r="497" ht="14.25" customHeight="1">
      <c r="G497" s="17"/>
      <c r="H497" s="17"/>
      <c r="I497" s="17"/>
    </row>
    <row r="498" ht="14.25" customHeight="1">
      <c r="G498" s="17"/>
      <c r="H498" s="17"/>
      <c r="I498" s="17"/>
    </row>
    <row r="499" ht="14.25" customHeight="1">
      <c r="G499" s="17"/>
      <c r="H499" s="17"/>
      <c r="I499" s="17"/>
    </row>
    <row r="500" ht="14.25" customHeight="1">
      <c r="G500" s="17"/>
      <c r="H500" s="17"/>
      <c r="I500" s="17"/>
    </row>
    <row r="501" ht="14.25" customHeight="1">
      <c r="G501" s="17"/>
      <c r="H501" s="17"/>
      <c r="I501" s="17"/>
    </row>
    <row r="502" ht="14.25" customHeight="1">
      <c r="G502" s="17"/>
      <c r="H502" s="17"/>
      <c r="I502" s="17"/>
    </row>
    <row r="503" ht="14.25" customHeight="1">
      <c r="G503" s="17"/>
      <c r="H503" s="17"/>
      <c r="I503" s="17"/>
    </row>
    <row r="504" ht="14.25" customHeight="1">
      <c r="G504" s="17"/>
      <c r="H504" s="17"/>
      <c r="I504" s="17"/>
    </row>
    <row r="505" ht="14.25" customHeight="1">
      <c r="G505" s="17"/>
      <c r="H505" s="17"/>
      <c r="I505" s="17"/>
    </row>
    <row r="506" ht="14.25" customHeight="1">
      <c r="G506" s="17"/>
      <c r="H506" s="17"/>
      <c r="I506" s="17"/>
    </row>
    <row r="507" ht="14.25" customHeight="1">
      <c r="G507" s="17"/>
      <c r="H507" s="17"/>
      <c r="I507" s="17"/>
    </row>
    <row r="508" ht="14.25" customHeight="1">
      <c r="G508" s="17"/>
      <c r="H508" s="17"/>
      <c r="I508" s="17"/>
    </row>
    <row r="509" ht="14.25" customHeight="1">
      <c r="G509" s="17"/>
      <c r="H509" s="17"/>
      <c r="I509" s="17"/>
    </row>
    <row r="510" ht="14.25" customHeight="1">
      <c r="G510" s="17"/>
      <c r="H510" s="17"/>
      <c r="I510" s="17"/>
    </row>
    <row r="511" ht="14.25" customHeight="1">
      <c r="G511" s="17"/>
      <c r="H511" s="17"/>
      <c r="I511" s="17"/>
    </row>
    <row r="512" ht="14.25" customHeight="1">
      <c r="G512" s="17"/>
      <c r="H512" s="17"/>
      <c r="I512" s="17"/>
    </row>
    <row r="513" ht="14.25" customHeight="1">
      <c r="G513" s="17"/>
      <c r="H513" s="17"/>
      <c r="I513" s="17"/>
    </row>
    <row r="514" ht="14.25" customHeight="1">
      <c r="G514" s="17"/>
      <c r="H514" s="17"/>
      <c r="I514" s="17"/>
    </row>
    <row r="515" ht="14.25" customHeight="1">
      <c r="G515" s="17"/>
      <c r="H515" s="17"/>
      <c r="I515" s="17"/>
    </row>
    <row r="516" ht="14.25" customHeight="1">
      <c r="G516" s="17"/>
      <c r="H516" s="17"/>
      <c r="I516" s="17"/>
    </row>
    <row r="517" ht="14.25" customHeight="1">
      <c r="G517" s="17"/>
      <c r="H517" s="17"/>
      <c r="I517" s="17"/>
    </row>
    <row r="518" ht="14.25" customHeight="1">
      <c r="G518" s="17"/>
      <c r="H518" s="17"/>
      <c r="I518" s="17"/>
    </row>
    <row r="519" ht="14.25" customHeight="1">
      <c r="G519" s="17"/>
      <c r="H519" s="17"/>
      <c r="I519" s="17"/>
    </row>
    <row r="520" ht="14.25" customHeight="1">
      <c r="G520" s="17"/>
      <c r="H520" s="17"/>
      <c r="I520" s="17"/>
    </row>
    <row r="521" ht="14.25" customHeight="1">
      <c r="G521" s="17"/>
      <c r="H521" s="17"/>
      <c r="I521" s="17"/>
    </row>
    <row r="522" ht="14.25" customHeight="1">
      <c r="G522" s="17"/>
      <c r="H522" s="17"/>
      <c r="I522" s="17"/>
    </row>
    <row r="523" ht="14.25" customHeight="1">
      <c r="G523" s="17"/>
      <c r="H523" s="17"/>
      <c r="I523" s="17"/>
    </row>
    <row r="524" ht="14.25" customHeight="1">
      <c r="G524" s="17"/>
      <c r="H524" s="17"/>
      <c r="I524" s="17"/>
    </row>
    <row r="525" ht="14.25" customHeight="1">
      <c r="G525" s="17"/>
      <c r="H525" s="17"/>
      <c r="I525" s="17"/>
    </row>
    <row r="526" ht="14.25" customHeight="1">
      <c r="G526" s="17"/>
      <c r="H526" s="17"/>
      <c r="I526" s="17"/>
    </row>
    <row r="527" ht="14.25" customHeight="1">
      <c r="G527" s="17"/>
      <c r="H527" s="17"/>
      <c r="I527" s="17"/>
    </row>
    <row r="528" ht="14.25" customHeight="1">
      <c r="G528" s="17"/>
      <c r="H528" s="17"/>
      <c r="I528" s="17"/>
    </row>
    <row r="529" ht="14.25" customHeight="1">
      <c r="G529" s="17"/>
      <c r="H529" s="17"/>
      <c r="I529" s="17"/>
    </row>
    <row r="530" ht="14.25" customHeight="1">
      <c r="G530" s="17"/>
      <c r="H530" s="17"/>
      <c r="I530" s="17"/>
    </row>
    <row r="531" ht="14.25" customHeight="1">
      <c r="G531" s="17"/>
      <c r="H531" s="17"/>
      <c r="I531" s="17"/>
    </row>
    <row r="532" ht="14.25" customHeight="1">
      <c r="G532" s="17"/>
      <c r="H532" s="17"/>
      <c r="I532" s="17"/>
    </row>
    <row r="533" ht="14.25" customHeight="1">
      <c r="G533" s="17"/>
      <c r="H533" s="17"/>
      <c r="I533" s="17"/>
    </row>
    <row r="534" ht="14.25" customHeight="1">
      <c r="G534" s="17"/>
      <c r="H534" s="17"/>
      <c r="I534" s="17"/>
    </row>
    <row r="535" ht="14.25" customHeight="1">
      <c r="G535" s="17"/>
      <c r="H535" s="17"/>
      <c r="I535" s="17"/>
    </row>
    <row r="536" ht="14.25" customHeight="1">
      <c r="G536" s="17"/>
      <c r="H536" s="17"/>
      <c r="I536" s="17"/>
    </row>
    <row r="537" ht="14.25" customHeight="1">
      <c r="G537" s="17"/>
      <c r="H537" s="17"/>
      <c r="I537" s="17"/>
    </row>
    <row r="538" ht="14.25" customHeight="1">
      <c r="G538" s="17"/>
      <c r="H538" s="17"/>
      <c r="I538" s="17"/>
    </row>
    <row r="539" ht="14.25" customHeight="1">
      <c r="G539" s="17"/>
      <c r="H539" s="17"/>
      <c r="I539" s="17"/>
    </row>
    <row r="540" ht="14.25" customHeight="1">
      <c r="G540" s="17"/>
      <c r="H540" s="17"/>
      <c r="I540" s="17"/>
    </row>
    <row r="541" ht="14.25" customHeight="1">
      <c r="G541" s="17"/>
      <c r="H541" s="17"/>
      <c r="I541" s="17"/>
    </row>
    <row r="542" ht="14.25" customHeight="1">
      <c r="G542" s="17"/>
      <c r="H542" s="17"/>
      <c r="I542" s="17"/>
    </row>
    <row r="543" ht="14.25" customHeight="1">
      <c r="G543" s="17"/>
      <c r="H543" s="17"/>
      <c r="I543" s="17"/>
    </row>
    <row r="544" ht="14.25" customHeight="1">
      <c r="G544" s="17"/>
      <c r="H544" s="17"/>
      <c r="I544" s="17"/>
    </row>
    <row r="545" ht="14.25" customHeight="1">
      <c r="G545" s="17"/>
      <c r="H545" s="17"/>
      <c r="I545" s="17"/>
    </row>
    <row r="546" ht="14.25" customHeight="1">
      <c r="G546" s="17"/>
      <c r="H546" s="17"/>
      <c r="I546" s="17"/>
    </row>
    <row r="547" ht="14.25" customHeight="1">
      <c r="G547" s="17"/>
      <c r="H547" s="17"/>
      <c r="I547" s="17"/>
    </row>
    <row r="548" ht="14.25" customHeight="1">
      <c r="G548" s="17"/>
      <c r="H548" s="17"/>
      <c r="I548" s="17"/>
    </row>
    <row r="549" ht="14.25" customHeight="1">
      <c r="G549" s="17"/>
      <c r="H549" s="17"/>
      <c r="I549" s="17"/>
    </row>
    <row r="550" ht="14.25" customHeight="1">
      <c r="G550" s="17"/>
      <c r="H550" s="17"/>
      <c r="I550" s="17"/>
    </row>
    <row r="551" ht="14.25" customHeight="1">
      <c r="G551" s="17"/>
      <c r="H551" s="17"/>
      <c r="I551" s="17"/>
    </row>
    <row r="552" ht="14.25" customHeight="1">
      <c r="G552" s="17"/>
      <c r="H552" s="17"/>
      <c r="I552" s="17"/>
    </row>
    <row r="553" ht="14.25" customHeight="1">
      <c r="G553" s="17"/>
      <c r="H553" s="17"/>
      <c r="I553" s="17"/>
    </row>
    <row r="554" ht="14.25" customHeight="1">
      <c r="G554" s="17"/>
      <c r="H554" s="17"/>
      <c r="I554" s="17"/>
    </row>
    <row r="555" ht="14.25" customHeight="1">
      <c r="G555" s="17"/>
      <c r="H555" s="17"/>
      <c r="I555" s="17"/>
    </row>
    <row r="556" ht="14.25" customHeight="1">
      <c r="G556" s="17"/>
      <c r="H556" s="17"/>
      <c r="I556" s="17"/>
    </row>
    <row r="557" ht="14.25" customHeight="1">
      <c r="G557" s="17"/>
      <c r="H557" s="17"/>
      <c r="I557" s="17"/>
    </row>
    <row r="558" ht="14.25" customHeight="1">
      <c r="G558" s="17"/>
      <c r="H558" s="17"/>
      <c r="I558" s="17"/>
    </row>
    <row r="559" ht="14.25" customHeight="1">
      <c r="G559" s="17"/>
      <c r="H559" s="17"/>
      <c r="I559" s="17"/>
    </row>
    <row r="560" ht="14.25" customHeight="1">
      <c r="G560" s="17"/>
      <c r="H560" s="17"/>
      <c r="I560" s="17"/>
    </row>
    <row r="561" ht="14.25" customHeight="1">
      <c r="G561" s="17"/>
      <c r="H561" s="17"/>
      <c r="I561" s="17"/>
    </row>
    <row r="562" ht="14.25" customHeight="1">
      <c r="G562" s="17"/>
      <c r="H562" s="17"/>
      <c r="I562" s="17"/>
    </row>
    <row r="563" ht="14.25" customHeight="1">
      <c r="G563" s="17"/>
      <c r="H563" s="17"/>
      <c r="I563" s="17"/>
    </row>
    <row r="564" ht="14.25" customHeight="1">
      <c r="G564" s="17"/>
      <c r="H564" s="17"/>
      <c r="I564" s="17"/>
    </row>
    <row r="565" ht="14.25" customHeight="1">
      <c r="G565" s="17"/>
      <c r="H565" s="17"/>
      <c r="I565" s="17"/>
    </row>
    <row r="566" ht="14.25" customHeight="1">
      <c r="G566" s="17"/>
      <c r="H566" s="17"/>
      <c r="I566" s="17"/>
    </row>
    <row r="567" ht="14.25" customHeight="1">
      <c r="G567" s="17"/>
      <c r="H567" s="17"/>
      <c r="I567" s="17"/>
    </row>
    <row r="568" ht="14.25" customHeight="1">
      <c r="G568" s="17"/>
      <c r="H568" s="17"/>
      <c r="I568" s="17"/>
    </row>
    <row r="569" ht="14.25" customHeight="1">
      <c r="G569" s="17"/>
      <c r="H569" s="17"/>
      <c r="I569" s="17"/>
    </row>
    <row r="570" ht="14.25" customHeight="1">
      <c r="G570" s="17"/>
      <c r="H570" s="17"/>
      <c r="I570" s="17"/>
    </row>
    <row r="571" ht="14.25" customHeight="1">
      <c r="G571" s="17"/>
      <c r="H571" s="17"/>
      <c r="I571" s="17"/>
    </row>
    <row r="572" ht="14.25" customHeight="1">
      <c r="G572" s="17"/>
      <c r="H572" s="17"/>
      <c r="I572" s="17"/>
    </row>
    <row r="573" ht="14.25" customHeight="1">
      <c r="G573" s="17"/>
      <c r="H573" s="17"/>
      <c r="I573" s="17"/>
    </row>
    <row r="574" ht="14.25" customHeight="1">
      <c r="G574" s="17"/>
      <c r="H574" s="17"/>
      <c r="I574" s="17"/>
    </row>
    <row r="575" ht="14.25" customHeight="1">
      <c r="G575" s="17"/>
      <c r="H575" s="17"/>
      <c r="I575" s="17"/>
    </row>
    <row r="576" ht="14.25" customHeight="1">
      <c r="G576" s="17"/>
      <c r="H576" s="17"/>
      <c r="I576" s="17"/>
    </row>
    <row r="577" ht="14.25" customHeight="1">
      <c r="G577" s="17"/>
      <c r="H577" s="17"/>
      <c r="I577" s="17"/>
    </row>
    <row r="578" ht="14.25" customHeight="1">
      <c r="G578" s="17"/>
      <c r="H578" s="17"/>
      <c r="I578" s="17"/>
    </row>
    <row r="579" ht="14.25" customHeight="1">
      <c r="G579" s="17"/>
      <c r="H579" s="17"/>
      <c r="I579" s="17"/>
    </row>
    <row r="580" ht="14.25" customHeight="1">
      <c r="G580" s="17"/>
      <c r="H580" s="17"/>
      <c r="I580" s="17"/>
    </row>
    <row r="581" ht="14.25" customHeight="1">
      <c r="G581" s="17"/>
      <c r="H581" s="17"/>
      <c r="I581" s="17"/>
    </row>
    <row r="582" ht="14.25" customHeight="1">
      <c r="G582" s="17"/>
      <c r="H582" s="17"/>
      <c r="I582" s="17"/>
    </row>
    <row r="583" ht="14.25" customHeight="1">
      <c r="G583" s="17"/>
      <c r="H583" s="17"/>
      <c r="I583" s="17"/>
    </row>
    <row r="584" ht="14.25" customHeight="1">
      <c r="G584" s="17"/>
      <c r="H584" s="17"/>
      <c r="I584" s="17"/>
    </row>
    <row r="585" ht="14.25" customHeight="1">
      <c r="G585" s="17"/>
      <c r="H585" s="17"/>
      <c r="I585" s="17"/>
    </row>
    <row r="586" ht="14.25" customHeight="1">
      <c r="G586" s="17"/>
      <c r="H586" s="17"/>
      <c r="I586" s="17"/>
    </row>
    <row r="587" ht="14.25" customHeight="1">
      <c r="G587" s="17"/>
      <c r="H587" s="17"/>
      <c r="I587" s="17"/>
    </row>
    <row r="588" ht="14.25" customHeight="1">
      <c r="G588" s="17"/>
      <c r="H588" s="17"/>
      <c r="I588" s="17"/>
    </row>
    <row r="589" ht="14.25" customHeight="1">
      <c r="G589" s="17"/>
      <c r="H589" s="17"/>
      <c r="I589" s="17"/>
    </row>
    <row r="590" ht="14.25" customHeight="1">
      <c r="G590" s="17"/>
      <c r="H590" s="17"/>
      <c r="I590" s="17"/>
    </row>
    <row r="591" ht="14.25" customHeight="1">
      <c r="G591" s="17"/>
      <c r="H591" s="17"/>
      <c r="I591" s="17"/>
    </row>
    <row r="592" ht="14.25" customHeight="1">
      <c r="G592" s="17"/>
      <c r="H592" s="17"/>
      <c r="I592" s="17"/>
    </row>
    <row r="593" ht="14.25" customHeight="1">
      <c r="G593" s="17"/>
      <c r="H593" s="17"/>
      <c r="I593" s="17"/>
    </row>
    <row r="594" ht="14.25" customHeight="1">
      <c r="G594" s="17"/>
      <c r="H594" s="17"/>
      <c r="I594" s="17"/>
    </row>
    <row r="595" ht="14.25" customHeight="1">
      <c r="G595" s="17"/>
      <c r="H595" s="17"/>
      <c r="I595" s="17"/>
    </row>
    <row r="596" ht="14.25" customHeight="1">
      <c r="G596" s="17"/>
      <c r="H596" s="17"/>
      <c r="I596" s="17"/>
    </row>
    <row r="597" ht="14.25" customHeight="1">
      <c r="G597" s="17"/>
      <c r="H597" s="17"/>
      <c r="I597" s="17"/>
    </row>
    <row r="598" ht="14.25" customHeight="1">
      <c r="G598" s="17"/>
      <c r="H598" s="17"/>
      <c r="I598" s="17"/>
    </row>
    <row r="599" ht="14.25" customHeight="1">
      <c r="G599" s="17"/>
      <c r="H599" s="17"/>
      <c r="I599" s="17"/>
    </row>
    <row r="600" ht="14.25" customHeight="1">
      <c r="G600" s="17"/>
      <c r="H600" s="17"/>
      <c r="I600" s="17"/>
    </row>
    <row r="601" ht="14.25" customHeight="1">
      <c r="G601" s="17"/>
      <c r="H601" s="17"/>
      <c r="I601" s="17"/>
    </row>
    <row r="602" ht="14.25" customHeight="1">
      <c r="G602" s="17"/>
      <c r="H602" s="17"/>
      <c r="I602" s="17"/>
    </row>
    <row r="603" ht="14.25" customHeight="1">
      <c r="G603" s="17"/>
      <c r="H603" s="17"/>
      <c r="I603" s="17"/>
    </row>
    <row r="604" ht="14.25" customHeight="1">
      <c r="G604" s="17"/>
      <c r="H604" s="17"/>
      <c r="I604" s="17"/>
    </row>
    <row r="605" ht="14.25" customHeight="1">
      <c r="G605" s="17"/>
      <c r="H605" s="17"/>
      <c r="I605" s="17"/>
    </row>
    <row r="606" ht="14.25" customHeight="1">
      <c r="G606" s="17"/>
      <c r="H606" s="17"/>
      <c r="I606" s="17"/>
    </row>
    <row r="607" ht="14.25" customHeight="1">
      <c r="G607" s="17"/>
      <c r="H607" s="17"/>
      <c r="I607" s="17"/>
    </row>
    <row r="608" ht="14.25" customHeight="1">
      <c r="G608" s="17"/>
      <c r="H608" s="17"/>
      <c r="I608" s="17"/>
    </row>
    <row r="609" ht="14.25" customHeight="1">
      <c r="G609" s="17"/>
      <c r="H609" s="17"/>
      <c r="I609" s="17"/>
    </row>
    <row r="610" ht="14.25" customHeight="1">
      <c r="G610" s="17"/>
      <c r="H610" s="17"/>
      <c r="I610" s="17"/>
    </row>
    <row r="611" ht="14.25" customHeight="1">
      <c r="G611" s="17"/>
      <c r="H611" s="17"/>
      <c r="I611" s="17"/>
    </row>
    <row r="612" ht="14.25" customHeight="1">
      <c r="G612" s="17"/>
      <c r="H612" s="17"/>
      <c r="I612" s="17"/>
    </row>
    <row r="613" ht="14.25" customHeight="1">
      <c r="G613" s="17"/>
      <c r="H613" s="17"/>
      <c r="I613" s="17"/>
    </row>
    <row r="614" ht="14.25" customHeight="1">
      <c r="G614" s="17"/>
      <c r="H614" s="17"/>
      <c r="I614" s="17"/>
    </row>
    <row r="615" ht="14.25" customHeight="1">
      <c r="G615" s="17"/>
      <c r="H615" s="17"/>
      <c r="I615" s="17"/>
    </row>
    <row r="616" ht="14.25" customHeight="1">
      <c r="G616" s="17"/>
      <c r="H616" s="17"/>
      <c r="I616" s="17"/>
    </row>
    <row r="617" ht="14.25" customHeight="1">
      <c r="G617" s="17"/>
      <c r="H617" s="17"/>
      <c r="I617" s="17"/>
    </row>
    <row r="618" ht="14.25" customHeight="1">
      <c r="G618" s="17"/>
      <c r="H618" s="17"/>
      <c r="I618" s="17"/>
    </row>
    <row r="619" ht="14.25" customHeight="1">
      <c r="G619" s="17"/>
      <c r="H619" s="17"/>
      <c r="I619" s="17"/>
    </row>
    <row r="620" ht="14.25" customHeight="1">
      <c r="G620" s="17"/>
      <c r="H620" s="17"/>
      <c r="I620" s="17"/>
    </row>
    <row r="621" ht="14.25" customHeight="1">
      <c r="G621" s="17"/>
      <c r="H621" s="17"/>
      <c r="I621" s="17"/>
    </row>
    <row r="622" ht="14.25" customHeight="1">
      <c r="G622" s="17"/>
      <c r="H622" s="17"/>
      <c r="I622" s="17"/>
    </row>
    <row r="623" ht="14.25" customHeight="1">
      <c r="G623" s="17"/>
      <c r="H623" s="17"/>
      <c r="I623" s="17"/>
    </row>
    <row r="624" ht="14.25" customHeight="1">
      <c r="G624" s="17"/>
      <c r="H624" s="17"/>
      <c r="I624" s="17"/>
    </row>
    <row r="625" ht="14.25" customHeight="1">
      <c r="G625" s="17"/>
      <c r="H625" s="17"/>
      <c r="I625" s="17"/>
    </row>
    <row r="626" ht="14.25" customHeight="1">
      <c r="G626" s="17"/>
      <c r="H626" s="17"/>
      <c r="I626" s="17"/>
    </row>
    <row r="627" ht="14.25" customHeight="1">
      <c r="G627" s="17"/>
      <c r="H627" s="17"/>
      <c r="I627" s="17"/>
    </row>
    <row r="628" ht="14.25" customHeight="1">
      <c r="G628" s="17"/>
      <c r="H628" s="17"/>
      <c r="I628" s="17"/>
    </row>
    <row r="629" ht="14.25" customHeight="1">
      <c r="G629" s="17"/>
      <c r="H629" s="17"/>
      <c r="I629" s="17"/>
    </row>
    <row r="630" ht="14.25" customHeight="1">
      <c r="G630" s="17"/>
      <c r="H630" s="17"/>
      <c r="I630" s="17"/>
    </row>
    <row r="631" ht="14.25" customHeight="1">
      <c r="G631" s="17"/>
      <c r="H631" s="17"/>
      <c r="I631" s="17"/>
    </row>
    <row r="632" ht="14.25" customHeight="1">
      <c r="G632" s="17"/>
      <c r="H632" s="17"/>
      <c r="I632" s="17"/>
    </row>
    <row r="633" ht="14.25" customHeight="1">
      <c r="G633" s="17"/>
      <c r="H633" s="17"/>
      <c r="I633" s="17"/>
    </row>
    <row r="634" ht="14.25" customHeight="1">
      <c r="G634" s="17"/>
      <c r="H634" s="17"/>
      <c r="I634" s="17"/>
    </row>
    <row r="635" ht="14.25" customHeight="1">
      <c r="G635" s="17"/>
      <c r="H635" s="17"/>
      <c r="I635" s="17"/>
    </row>
    <row r="636" ht="14.25" customHeight="1">
      <c r="G636" s="17"/>
      <c r="H636" s="17"/>
      <c r="I636" s="17"/>
    </row>
    <row r="637" ht="14.25" customHeight="1">
      <c r="G637" s="17"/>
      <c r="H637" s="17"/>
      <c r="I637" s="17"/>
    </row>
    <row r="638" ht="14.25" customHeight="1">
      <c r="G638" s="17"/>
      <c r="H638" s="17"/>
      <c r="I638" s="17"/>
    </row>
    <row r="639" ht="14.25" customHeight="1">
      <c r="G639" s="17"/>
      <c r="H639" s="17"/>
      <c r="I639" s="17"/>
    </row>
    <row r="640" ht="14.25" customHeight="1">
      <c r="G640" s="17"/>
      <c r="H640" s="17"/>
      <c r="I640" s="17"/>
    </row>
    <row r="641" ht="14.25" customHeight="1">
      <c r="G641" s="17"/>
      <c r="H641" s="17"/>
      <c r="I641" s="17"/>
    </row>
    <row r="642" ht="14.25" customHeight="1">
      <c r="G642" s="17"/>
      <c r="H642" s="17"/>
      <c r="I642" s="17"/>
    </row>
    <row r="643" ht="14.25" customHeight="1">
      <c r="G643" s="17"/>
      <c r="H643" s="17"/>
      <c r="I643" s="17"/>
    </row>
    <row r="644" ht="14.25" customHeight="1">
      <c r="G644" s="17"/>
      <c r="H644" s="17"/>
      <c r="I644" s="17"/>
    </row>
    <row r="645" ht="14.25" customHeight="1">
      <c r="G645" s="17"/>
      <c r="H645" s="17"/>
      <c r="I645" s="17"/>
    </row>
    <row r="646" ht="14.25" customHeight="1">
      <c r="G646" s="17"/>
      <c r="H646" s="17"/>
      <c r="I646" s="17"/>
    </row>
    <row r="647" ht="14.25" customHeight="1">
      <c r="G647" s="17"/>
      <c r="H647" s="17"/>
      <c r="I647" s="17"/>
    </row>
    <row r="648" ht="14.25" customHeight="1">
      <c r="G648" s="17"/>
      <c r="H648" s="17"/>
      <c r="I648" s="17"/>
    </row>
    <row r="649" ht="14.25" customHeight="1">
      <c r="G649" s="17"/>
      <c r="H649" s="17"/>
      <c r="I649" s="17"/>
    </row>
    <row r="650" ht="14.25" customHeight="1">
      <c r="G650" s="17"/>
      <c r="H650" s="17"/>
      <c r="I650" s="17"/>
    </row>
    <row r="651" ht="14.25" customHeight="1">
      <c r="G651" s="17"/>
      <c r="H651" s="17"/>
      <c r="I651" s="17"/>
    </row>
    <row r="652" ht="14.25" customHeight="1">
      <c r="G652" s="17"/>
      <c r="H652" s="17"/>
      <c r="I652" s="17"/>
    </row>
    <row r="653" ht="14.25" customHeight="1">
      <c r="G653" s="17"/>
      <c r="H653" s="17"/>
      <c r="I653" s="17"/>
    </row>
    <row r="654" ht="14.25" customHeight="1">
      <c r="G654" s="17"/>
      <c r="H654" s="17"/>
      <c r="I654" s="17"/>
    </row>
    <row r="655" ht="14.25" customHeight="1">
      <c r="G655" s="17"/>
      <c r="H655" s="17"/>
      <c r="I655" s="17"/>
    </row>
    <row r="656" ht="14.25" customHeight="1">
      <c r="G656" s="17"/>
      <c r="H656" s="17"/>
      <c r="I656" s="17"/>
    </row>
    <row r="657" ht="14.25" customHeight="1">
      <c r="G657" s="17"/>
      <c r="H657" s="17"/>
      <c r="I657" s="17"/>
    </row>
    <row r="658" ht="14.25" customHeight="1">
      <c r="G658" s="17"/>
      <c r="H658" s="17"/>
      <c r="I658" s="17"/>
    </row>
    <row r="659" ht="14.25" customHeight="1">
      <c r="G659" s="17"/>
      <c r="H659" s="17"/>
      <c r="I659" s="17"/>
    </row>
    <row r="660" ht="14.25" customHeight="1">
      <c r="G660" s="17"/>
      <c r="H660" s="17"/>
      <c r="I660" s="17"/>
    </row>
    <row r="661" ht="14.25" customHeight="1">
      <c r="G661" s="17"/>
      <c r="H661" s="17"/>
      <c r="I661" s="17"/>
    </row>
    <row r="662" ht="14.25" customHeight="1">
      <c r="G662" s="17"/>
      <c r="H662" s="17"/>
      <c r="I662" s="17"/>
    </row>
    <row r="663" ht="14.25" customHeight="1">
      <c r="G663" s="17"/>
      <c r="H663" s="17"/>
      <c r="I663" s="17"/>
    </row>
    <row r="664" ht="14.25" customHeight="1">
      <c r="G664" s="17"/>
      <c r="H664" s="17"/>
      <c r="I664" s="17"/>
    </row>
    <row r="665" ht="14.25" customHeight="1">
      <c r="G665" s="17"/>
      <c r="H665" s="17"/>
      <c r="I665" s="17"/>
    </row>
    <row r="666" ht="14.25" customHeight="1">
      <c r="G666" s="17"/>
      <c r="H666" s="17"/>
      <c r="I666" s="17"/>
    </row>
    <row r="667" ht="14.25" customHeight="1">
      <c r="G667" s="17"/>
      <c r="H667" s="17"/>
      <c r="I667" s="17"/>
    </row>
    <row r="668" ht="14.25" customHeight="1">
      <c r="G668" s="17"/>
      <c r="H668" s="17"/>
      <c r="I668" s="17"/>
    </row>
    <row r="669" ht="14.25" customHeight="1">
      <c r="G669" s="17"/>
      <c r="H669" s="17"/>
      <c r="I669" s="17"/>
    </row>
    <row r="670" ht="14.25" customHeight="1">
      <c r="G670" s="17"/>
      <c r="H670" s="17"/>
      <c r="I670" s="17"/>
    </row>
    <row r="671" ht="14.25" customHeight="1">
      <c r="G671" s="17"/>
      <c r="H671" s="17"/>
      <c r="I671" s="17"/>
    </row>
    <row r="672" ht="14.25" customHeight="1">
      <c r="G672" s="17"/>
      <c r="H672" s="17"/>
      <c r="I672" s="17"/>
    </row>
    <row r="673" ht="14.25" customHeight="1">
      <c r="G673" s="17"/>
      <c r="H673" s="17"/>
      <c r="I673" s="17"/>
    </row>
    <row r="674" ht="14.25" customHeight="1">
      <c r="G674" s="17"/>
      <c r="H674" s="17"/>
      <c r="I674" s="17"/>
    </row>
    <row r="675" ht="14.25" customHeight="1">
      <c r="G675" s="17"/>
      <c r="H675" s="17"/>
      <c r="I675" s="17"/>
    </row>
    <row r="676" ht="14.25" customHeight="1">
      <c r="G676" s="17"/>
      <c r="H676" s="17"/>
      <c r="I676" s="17"/>
    </row>
    <row r="677" ht="14.25" customHeight="1">
      <c r="G677" s="17"/>
      <c r="H677" s="17"/>
      <c r="I677" s="17"/>
    </row>
    <row r="678" ht="14.25" customHeight="1">
      <c r="G678" s="17"/>
      <c r="H678" s="17"/>
      <c r="I678" s="17"/>
    </row>
    <row r="679" ht="14.25" customHeight="1">
      <c r="G679" s="17"/>
      <c r="H679" s="17"/>
      <c r="I679" s="17"/>
    </row>
    <row r="680" ht="14.25" customHeight="1">
      <c r="G680" s="17"/>
      <c r="H680" s="17"/>
      <c r="I680" s="17"/>
    </row>
    <row r="681" ht="14.25" customHeight="1">
      <c r="G681" s="17"/>
      <c r="H681" s="17"/>
      <c r="I681" s="17"/>
    </row>
    <row r="682" ht="14.25" customHeight="1">
      <c r="G682" s="17"/>
      <c r="H682" s="17"/>
      <c r="I682" s="17"/>
    </row>
    <row r="683" ht="14.25" customHeight="1">
      <c r="G683" s="17"/>
      <c r="H683" s="17"/>
      <c r="I683" s="17"/>
    </row>
    <row r="684" ht="14.25" customHeight="1">
      <c r="G684" s="17"/>
      <c r="H684" s="17"/>
      <c r="I684" s="17"/>
    </row>
    <row r="685" ht="14.25" customHeight="1">
      <c r="G685" s="17"/>
      <c r="H685" s="17"/>
      <c r="I685" s="17"/>
    </row>
    <row r="686" ht="14.25" customHeight="1">
      <c r="G686" s="17"/>
      <c r="H686" s="17"/>
      <c r="I686" s="17"/>
    </row>
    <row r="687" ht="14.25" customHeight="1">
      <c r="G687" s="17"/>
      <c r="H687" s="17"/>
      <c r="I687" s="17"/>
    </row>
    <row r="688" ht="14.25" customHeight="1">
      <c r="G688" s="17"/>
      <c r="H688" s="17"/>
      <c r="I688" s="17"/>
    </row>
    <row r="689" ht="14.25" customHeight="1">
      <c r="G689" s="17"/>
      <c r="H689" s="17"/>
      <c r="I689" s="17"/>
    </row>
    <row r="690" ht="14.25" customHeight="1">
      <c r="G690" s="17"/>
      <c r="H690" s="17"/>
      <c r="I690" s="17"/>
    </row>
    <row r="691" ht="14.25" customHeight="1">
      <c r="G691" s="17"/>
      <c r="H691" s="17"/>
      <c r="I691" s="17"/>
    </row>
    <row r="692" ht="14.25" customHeight="1">
      <c r="G692" s="17"/>
      <c r="H692" s="17"/>
      <c r="I692" s="17"/>
    </row>
    <row r="693" ht="14.25" customHeight="1">
      <c r="G693" s="17"/>
      <c r="H693" s="17"/>
      <c r="I693" s="17"/>
    </row>
    <row r="694" ht="14.25" customHeight="1">
      <c r="G694" s="17"/>
      <c r="H694" s="17"/>
      <c r="I694" s="17"/>
    </row>
    <row r="695" ht="14.25" customHeight="1">
      <c r="G695" s="17"/>
      <c r="H695" s="17"/>
      <c r="I695" s="17"/>
    </row>
    <row r="696" ht="14.25" customHeight="1">
      <c r="G696" s="17"/>
      <c r="H696" s="17"/>
      <c r="I696" s="17"/>
    </row>
    <row r="697" ht="14.25" customHeight="1">
      <c r="G697" s="17"/>
      <c r="H697" s="17"/>
      <c r="I697" s="17"/>
    </row>
    <row r="698" ht="14.25" customHeight="1">
      <c r="G698" s="17"/>
      <c r="H698" s="17"/>
      <c r="I698" s="17"/>
    </row>
    <row r="699" ht="14.25" customHeight="1">
      <c r="G699" s="17"/>
      <c r="H699" s="17"/>
      <c r="I699" s="17"/>
    </row>
    <row r="700" ht="14.25" customHeight="1">
      <c r="G700" s="17"/>
      <c r="H700" s="17"/>
      <c r="I700" s="17"/>
    </row>
    <row r="701" ht="14.25" customHeight="1">
      <c r="G701" s="17"/>
      <c r="H701" s="17"/>
      <c r="I701" s="17"/>
    </row>
    <row r="702" ht="14.25" customHeight="1">
      <c r="G702" s="17"/>
      <c r="H702" s="17"/>
      <c r="I702" s="17"/>
    </row>
    <row r="703" ht="14.25" customHeight="1">
      <c r="G703" s="17"/>
      <c r="H703" s="17"/>
      <c r="I703" s="17"/>
    </row>
    <row r="704" ht="14.25" customHeight="1">
      <c r="G704" s="17"/>
      <c r="H704" s="17"/>
      <c r="I704" s="17"/>
    </row>
    <row r="705" ht="14.25" customHeight="1">
      <c r="G705" s="17"/>
      <c r="H705" s="17"/>
      <c r="I705" s="17"/>
    </row>
    <row r="706" ht="14.25" customHeight="1">
      <c r="G706" s="17"/>
      <c r="H706" s="17"/>
      <c r="I706" s="17"/>
    </row>
    <row r="707" ht="14.25" customHeight="1">
      <c r="G707" s="17"/>
      <c r="H707" s="17"/>
      <c r="I707" s="17"/>
    </row>
    <row r="708" ht="14.25" customHeight="1">
      <c r="G708" s="17"/>
      <c r="H708" s="17"/>
      <c r="I708" s="17"/>
    </row>
    <row r="709" ht="14.25" customHeight="1">
      <c r="G709" s="17"/>
      <c r="H709" s="17"/>
      <c r="I709" s="17"/>
    </row>
    <row r="710" ht="14.25" customHeight="1">
      <c r="G710" s="17"/>
      <c r="H710" s="17"/>
      <c r="I710" s="17"/>
    </row>
    <row r="711" ht="14.25" customHeight="1">
      <c r="G711" s="17"/>
      <c r="H711" s="17"/>
      <c r="I711" s="17"/>
    </row>
    <row r="712" ht="14.25" customHeight="1">
      <c r="G712" s="17"/>
      <c r="H712" s="17"/>
      <c r="I712" s="17"/>
    </row>
    <row r="713" ht="14.25" customHeight="1">
      <c r="G713" s="17"/>
      <c r="H713" s="17"/>
      <c r="I713" s="17"/>
    </row>
    <row r="714" ht="14.25" customHeight="1">
      <c r="G714" s="17"/>
      <c r="H714" s="17"/>
      <c r="I714" s="17"/>
    </row>
    <row r="715" ht="14.25" customHeight="1">
      <c r="G715" s="17"/>
      <c r="H715" s="17"/>
      <c r="I715" s="17"/>
    </row>
    <row r="716" ht="14.25" customHeight="1">
      <c r="G716" s="17"/>
      <c r="H716" s="17"/>
      <c r="I716" s="17"/>
    </row>
    <row r="717" ht="14.25" customHeight="1">
      <c r="G717" s="17"/>
      <c r="H717" s="17"/>
      <c r="I717" s="17"/>
    </row>
    <row r="718" ht="14.25" customHeight="1">
      <c r="G718" s="17"/>
      <c r="H718" s="17"/>
      <c r="I718" s="17"/>
    </row>
    <row r="719" ht="14.25" customHeight="1">
      <c r="G719" s="17"/>
      <c r="H719" s="17"/>
      <c r="I719" s="17"/>
    </row>
    <row r="720" ht="14.25" customHeight="1">
      <c r="G720" s="17"/>
      <c r="H720" s="17"/>
      <c r="I720" s="17"/>
    </row>
    <row r="721" ht="14.25" customHeight="1">
      <c r="G721" s="17"/>
      <c r="H721" s="17"/>
      <c r="I721" s="17"/>
    </row>
    <row r="722" ht="14.25" customHeight="1">
      <c r="G722" s="17"/>
      <c r="H722" s="17"/>
      <c r="I722" s="17"/>
    </row>
    <row r="723" ht="14.25" customHeight="1">
      <c r="G723" s="17"/>
      <c r="H723" s="17"/>
      <c r="I723" s="17"/>
    </row>
    <row r="724" ht="14.25" customHeight="1">
      <c r="G724" s="17"/>
      <c r="H724" s="17"/>
      <c r="I724" s="17"/>
    </row>
    <row r="725" ht="14.25" customHeight="1">
      <c r="G725" s="17"/>
      <c r="H725" s="17"/>
      <c r="I725" s="17"/>
    </row>
    <row r="726" ht="14.25" customHeight="1">
      <c r="G726" s="17"/>
      <c r="H726" s="17"/>
      <c r="I726" s="17"/>
    </row>
    <row r="727" ht="14.25" customHeight="1">
      <c r="G727" s="17"/>
      <c r="H727" s="17"/>
      <c r="I727" s="17"/>
    </row>
    <row r="728" ht="14.25" customHeight="1">
      <c r="G728" s="17"/>
      <c r="H728" s="17"/>
      <c r="I728" s="17"/>
    </row>
    <row r="729" ht="14.25" customHeight="1">
      <c r="G729" s="17"/>
      <c r="H729" s="17"/>
      <c r="I729" s="17"/>
    </row>
    <row r="730" ht="14.25" customHeight="1">
      <c r="G730" s="17"/>
      <c r="H730" s="17"/>
      <c r="I730" s="17"/>
    </row>
    <row r="731" ht="14.25" customHeight="1">
      <c r="G731" s="17"/>
      <c r="H731" s="17"/>
      <c r="I731" s="17"/>
    </row>
    <row r="732" ht="14.25" customHeight="1">
      <c r="G732" s="17"/>
      <c r="H732" s="17"/>
      <c r="I732" s="17"/>
    </row>
    <row r="733" ht="14.25" customHeight="1">
      <c r="G733" s="17"/>
      <c r="H733" s="17"/>
      <c r="I733" s="17"/>
    </row>
    <row r="734" ht="14.25" customHeight="1">
      <c r="G734" s="17"/>
      <c r="H734" s="17"/>
      <c r="I734" s="17"/>
    </row>
    <row r="735" ht="14.25" customHeight="1">
      <c r="G735" s="17"/>
      <c r="H735" s="17"/>
      <c r="I735" s="17"/>
    </row>
    <row r="736" ht="14.25" customHeight="1">
      <c r="G736" s="17"/>
      <c r="H736" s="17"/>
      <c r="I736" s="17"/>
    </row>
    <row r="737" ht="14.25" customHeight="1">
      <c r="G737" s="17"/>
      <c r="H737" s="17"/>
      <c r="I737" s="17"/>
    </row>
    <row r="738" ht="14.25" customHeight="1">
      <c r="G738" s="17"/>
      <c r="H738" s="17"/>
      <c r="I738" s="17"/>
    </row>
    <row r="739" ht="14.25" customHeight="1">
      <c r="G739" s="17"/>
      <c r="H739" s="17"/>
      <c r="I739" s="17"/>
    </row>
    <row r="740" ht="14.25" customHeight="1">
      <c r="G740" s="17"/>
      <c r="H740" s="17"/>
      <c r="I740" s="17"/>
    </row>
    <row r="741" ht="14.25" customHeight="1">
      <c r="G741" s="17"/>
      <c r="H741" s="17"/>
      <c r="I741" s="17"/>
    </row>
    <row r="742" ht="14.25" customHeight="1">
      <c r="G742" s="17"/>
      <c r="H742" s="17"/>
      <c r="I742" s="17"/>
    </row>
    <row r="743" ht="14.25" customHeight="1">
      <c r="G743" s="17"/>
      <c r="H743" s="17"/>
      <c r="I743" s="17"/>
    </row>
    <row r="744" ht="14.25" customHeight="1">
      <c r="G744" s="17"/>
      <c r="H744" s="17"/>
      <c r="I744" s="17"/>
    </row>
    <row r="745" ht="14.25" customHeight="1">
      <c r="G745" s="17"/>
      <c r="H745" s="17"/>
      <c r="I745" s="17"/>
    </row>
    <row r="746" ht="14.25" customHeight="1">
      <c r="G746" s="17"/>
      <c r="H746" s="17"/>
      <c r="I746" s="17"/>
    </row>
    <row r="747" ht="14.25" customHeight="1">
      <c r="G747" s="17"/>
      <c r="H747" s="17"/>
      <c r="I747" s="17"/>
    </row>
    <row r="748" ht="14.25" customHeight="1">
      <c r="G748" s="17"/>
      <c r="H748" s="17"/>
      <c r="I748" s="17"/>
    </row>
    <row r="749" ht="14.25" customHeight="1">
      <c r="G749" s="17"/>
      <c r="H749" s="17"/>
      <c r="I749" s="17"/>
    </row>
    <row r="750" ht="14.25" customHeight="1">
      <c r="G750" s="17"/>
      <c r="H750" s="17"/>
      <c r="I750" s="17"/>
    </row>
    <row r="751" ht="14.25" customHeight="1">
      <c r="G751" s="17"/>
      <c r="H751" s="17"/>
      <c r="I751" s="17"/>
    </row>
    <row r="752" ht="14.25" customHeight="1">
      <c r="G752" s="17"/>
      <c r="H752" s="17"/>
      <c r="I752" s="17"/>
    </row>
    <row r="753" ht="14.25" customHeight="1">
      <c r="G753" s="17"/>
      <c r="H753" s="17"/>
      <c r="I753" s="17"/>
    </row>
    <row r="754" ht="14.25" customHeight="1">
      <c r="G754" s="17"/>
      <c r="H754" s="17"/>
      <c r="I754" s="17"/>
    </row>
    <row r="755" ht="14.25" customHeight="1">
      <c r="G755" s="17"/>
      <c r="H755" s="17"/>
      <c r="I755" s="17"/>
    </row>
    <row r="756" ht="14.25" customHeight="1">
      <c r="G756" s="17"/>
      <c r="H756" s="17"/>
      <c r="I756" s="17"/>
    </row>
    <row r="757" ht="14.25" customHeight="1">
      <c r="G757" s="17"/>
      <c r="H757" s="17"/>
      <c r="I757" s="17"/>
    </row>
    <row r="758" ht="14.25" customHeight="1">
      <c r="G758" s="17"/>
      <c r="H758" s="17"/>
      <c r="I758" s="17"/>
    </row>
    <row r="759" ht="14.25" customHeight="1">
      <c r="G759" s="17"/>
      <c r="H759" s="17"/>
      <c r="I759" s="17"/>
    </row>
    <row r="760" ht="14.25" customHeight="1">
      <c r="G760" s="17"/>
      <c r="H760" s="17"/>
      <c r="I760" s="17"/>
    </row>
    <row r="761" ht="14.25" customHeight="1">
      <c r="G761" s="17"/>
      <c r="H761" s="17"/>
      <c r="I761" s="17"/>
    </row>
    <row r="762" ht="14.25" customHeight="1">
      <c r="G762" s="17"/>
      <c r="H762" s="17"/>
      <c r="I762" s="17"/>
    </row>
    <row r="763" ht="14.25" customHeight="1">
      <c r="G763" s="17"/>
      <c r="H763" s="17"/>
      <c r="I763" s="17"/>
    </row>
    <row r="764" ht="14.25" customHeight="1">
      <c r="G764" s="17"/>
      <c r="H764" s="17"/>
      <c r="I764" s="17"/>
    </row>
    <row r="765" ht="14.25" customHeight="1">
      <c r="G765" s="17"/>
      <c r="H765" s="17"/>
      <c r="I765" s="17"/>
    </row>
    <row r="766" ht="14.25" customHeight="1">
      <c r="G766" s="17"/>
      <c r="H766" s="17"/>
      <c r="I766" s="17"/>
    </row>
    <row r="767" ht="14.25" customHeight="1">
      <c r="G767" s="17"/>
      <c r="H767" s="17"/>
      <c r="I767" s="17"/>
    </row>
    <row r="768" ht="14.25" customHeight="1">
      <c r="G768" s="17"/>
      <c r="H768" s="17"/>
      <c r="I768" s="17"/>
    </row>
    <row r="769" ht="14.25" customHeight="1">
      <c r="G769" s="17"/>
      <c r="H769" s="17"/>
      <c r="I769" s="17"/>
    </row>
    <row r="770" ht="14.25" customHeight="1">
      <c r="G770" s="17"/>
      <c r="H770" s="17"/>
      <c r="I770" s="17"/>
    </row>
    <row r="771" ht="14.25" customHeight="1">
      <c r="G771" s="17"/>
      <c r="H771" s="17"/>
      <c r="I771" s="17"/>
    </row>
    <row r="772" ht="14.25" customHeight="1">
      <c r="G772" s="17"/>
      <c r="H772" s="17"/>
      <c r="I772" s="17"/>
    </row>
    <row r="773" ht="14.25" customHeight="1">
      <c r="G773" s="17"/>
      <c r="H773" s="17"/>
      <c r="I773" s="17"/>
    </row>
    <row r="774" ht="14.25" customHeight="1">
      <c r="G774" s="17"/>
      <c r="H774" s="17"/>
      <c r="I774" s="17"/>
    </row>
    <row r="775" ht="14.25" customHeight="1">
      <c r="G775" s="17"/>
      <c r="H775" s="17"/>
      <c r="I775" s="17"/>
    </row>
    <row r="776" ht="14.25" customHeight="1">
      <c r="G776" s="17"/>
      <c r="H776" s="17"/>
      <c r="I776" s="17"/>
    </row>
    <row r="777" ht="14.25" customHeight="1">
      <c r="G777" s="17"/>
      <c r="H777" s="17"/>
      <c r="I777" s="17"/>
    </row>
    <row r="778" ht="14.25" customHeight="1">
      <c r="G778" s="17"/>
      <c r="H778" s="17"/>
      <c r="I778" s="17"/>
    </row>
    <row r="779" ht="14.25" customHeight="1">
      <c r="G779" s="17"/>
      <c r="H779" s="17"/>
      <c r="I779" s="17"/>
    </row>
    <row r="780" ht="14.25" customHeight="1">
      <c r="G780" s="17"/>
      <c r="H780" s="17"/>
      <c r="I780" s="17"/>
    </row>
    <row r="781" ht="14.25" customHeight="1">
      <c r="G781" s="17"/>
      <c r="H781" s="17"/>
      <c r="I781" s="17"/>
    </row>
    <row r="782" ht="14.25" customHeight="1">
      <c r="G782" s="17"/>
      <c r="H782" s="17"/>
      <c r="I782" s="17"/>
    </row>
    <row r="783" ht="14.25" customHeight="1">
      <c r="G783" s="17"/>
      <c r="H783" s="17"/>
      <c r="I783" s="17"/>
    </row>
    <row r="784" ht="14.25" customHeight="1">
      <c r="G784" s="17"/>
      <c r="H784" s="17"/>
      <c r="I784" s="17"/>
    </row>
    <row r="785" ht="14.25" customHeight="1">
      <c r="G785" s="17"/>
      <c r="H785" s="17"/>
      <c r="I785" s="17"/>
    </row>
    <row r="786" ht="14.25" customHeight="1">
      <c r="G786" s="17"/>
      <c r="H786" s="17"/>
      <c r="I786" s="17"/>
    </row>
    <row r="787" ht="14.25" customHeight="1">
      <c r="G787" s="17"/>
      <c r="H787" s="17"/>
      <c r="I787" s="17"/>
    </row>
    <row r="788" ht="14.25" customHeight="1">
      <c r="G788" s="17"/>
      <c r="H788" s="17"/>
      <c r="I788" s="17"/>
    </row>
    <row r="789" ht="14.25" customHeight="1">
      <c r="G789" s="17"/>
      <c r="H789" s="17"/>
      <c r="I789" s="17"/>
    </row>
    <row r="790" ht="14.25" customHeight="1">
      <c r="G790" s="17"/>
      <c r="H790" s="17"/>
      <c r="I790" s="17"/>
    </row>
    <row r="791" ht="14.25" customHeight="1">
      <c r="G791" s="17"/>
      <c r="H791" s="17"/>
      <c r="I791" s="17"/>
    </row>
    <row r="792" ht="14.25" customHeight="1">
      <c r="G792" s="17"/>
      <c r="H792" s="17"/>
      <c r="I792" s="17"/>
    </row>
    <row r="793" ht="14.25" customHeight="1">
      <c r="G793" s="17"/>
      <c r="H793" s="17"/>
      <c r="I793" s="17"/>
    </row>
    <row r="794" ht="14.25" customHeight="1">
      <c r="G794" s="17"/>
      <c r="H794" s="17"/>
      <c r="I794" s="17"/>
    </row>
    <row r="795" ht="14.25" customHeight="1">
      <c r="G795" s="17"/>
      <c r="H795" s="17"/>
      <c r="I795" s="17"/>
    </row>
    <row r="796" ht="14.25" customHeight="1">
      <c r="G796" s="17"/>
      <c r="H796" s="17"/>
      <c r="I796" s="17"/>
    </row>
    <row r="797" ht="14.25" customHeight="1">
      <c r="G797" s="17"/>
      <c r="H797" s="17"/>
      <c r="I797" s="17"/>
    </row>
    <row r="798" ht="14.25" customHeight="1">
      <c r="G798" s="17"/>
      <c r="H798" s="17"/>
      <c r="I798" s="17"/>
    </row>
    <row r="799" ht="14.25" customHeight="1">
      <c r="G799" s="17"/>
      <c r="H799" s="17"/>
      <c r="I799" s="17"/>
    </row>
    <row r="800" ht="14.25" customHeight="1">
      <c r="G800" s="17"/>
      <c r="H800" s="17"/>
      <c r="I800" s="17"/>
    </row>
    <row r="801" ht="14.25" customHeight="1">
      <c r="G801" s="17"/>
      <c r="H801" s="17"/>
      <c r="I801" s="17"/>
    </row>
    <row r="802" ht="14.25" customHeight="1">
      <c r="G802" s="17"/>
      <c r="H802" s="17"/>
      <c r="I802" s="17"/>
    </row>
    <row r="803" ht="14.25" customHeight="1">
      <c r="G803" s="17"/>
      <c r="H803" s="17"/>
      <c r="I803" s="17"/>
    </row>
    <row r="804" ht="14.25" customHeight="1">
      <c r="G804" s="17"/>
      <c r="H804" s="17"/>
      <c r="I804" s="17"/>
    </row>
    <row r="805" ht="14.25" customHeight="1">
      <c r="G805" s="17"/>
      <c r="H805" s="17"/>
      <c r="I805" s="17"/>
    </row>
    <row r="806" ht="14.25" customHeight="1">
      <c r="G806" s="17"/>
      <c r="H806" s="17"/>
      <c r="I806" s="17"/>
    </row>
    <row r="807" ht="14.25" customHeight="1">
      <c r="G807" s="17"/>
      <c r="H807" s="17"/>
      <c r="I807" s="17"/>
    </row>
    <row r="808" ht="14.25" customHeight="1">
      <c r="G808" s="17"/>
      <c r="H808" s="17"/>
      <c r="I808" s="17"/>
    </row>
    <row r="809" ht="14.25" customHeight="1">
      <c r="G809" s="17"/>
      <c r="H809" s="17"/>
      <c r="I809" s="17"/>
    </row>
    <row r="810" ht="14.25" customHeight="1">
      <c r="G810" s="17"/>
      <c r="H810" s="17"/>
      <c r="I810" s="17"/>
    </row>
    <row r="811" ht="14.25" customHeight="1">
      <c r="G811" s="17"/>
      <c r="H811" s="17"/>
      <c r="I811" s="17"/>
    </row>
    <row r="812" ht="14.25" customHeight="1">
      <c r="G812" s="17"/>
      <c r="H812" s="17"/>
      <c r="I812" s="17"/>
    </row>
    <row r="813" ht="14.25" customHeight="1">
      <c r="G813" s="17"/>
      <c r="H813" s="17"/>
      <c r="I813" s="17"/>
    </row>
    <row r="814" ht="14.25" customHeight="1">
      <c r="G814" s="17"/>
      <c r="H814" s="17"/>
      <c r="I814" s="17"/>
    </row>
    <row r="815" ht="14.25" customHeight="1">
      <c r="G815" s="17"/>
      <c r="H815" s="17"/>
      <c r="I815" s="17"/>
    </row>
    <row r="816" ht="14.25" customHeight="1">
      <c r="G816" s="17"/>
      <c r="H816" s="17"/>
      <c r="I816" s="17"/>
    </row>
    <row r="817" ht="14.25" customHeight="1">
      <c r="G817" s="17"/>
      <c r="H817" s="17"/>
      <c r="I817" s="17"/>
    </row>
    <row r="818" ht="14.25" customHeight="1">
      <c r="G818" s="17"/>
      <c r="H818" s="17"/>
      <c r="I818" s="17"/>
    </row>
    <row r="819" ht="14.25" customHeight="1">
      <c r="G819" s="17"/>
      <c r="H819" s="17"/>
      <c r="I819" s="17"/>
    </row>
    <row r="820" ht="14.25" customHeight="1">
      <c r="G820" s="17"/>
      <c r="H820" s="17"/>
      <c r="I820" s="17"/>
    </row>
    <row r="821" ht="14.25" customHeight="1">
      <c r="G821" s="17"/>
      <c r="H821" s="17"/>
      <c r="I821" s="17"/>
    </row>
    <row r="822" ht="14.25" customHeight="1">
      <c r="G822" s="17"/>
      <c r="H822" s="17"/>
      <c r="I822" s="17"/>
    </row>
    <row r="823" ht="14.25" customHeight="1">
      <c r="G823" s="17"/>
      <c r="H823" s="17"/>
      <c r="I823" s="17"/>
    </row>
    <row r="824" ht="14.25" customHeight="1">
      <c r="G824" s="17"/>
      <c r="H824" s="17"/>
      <c r="I824" s="17"/>
    </row>
    <row r="825" ht="14.25" customHeight="1">
      <c r="G825" s="17"/>
      <c r="H825" s="17"/>
      <c r="I825" s="17"/>
    </row>
    <row r="826" ht="14.25" customHeight="1">
      <c r="G826" s="17"/>
      <c r="H826" s="17"/>
      <c r="I826" s="17"/>
    </row>
    <row r="827" ht="14.25" customHeight="1">
      <c r="G827" s="17"/>
      <c r="H827" s="17"/>
      <c r="I827" s="17"/>
    </row>
    <row r="828" ht="14.25" customHeight="1">
      <c r="G828" s="17"/>
      <c r="H828" s="17"/>
      <c r="I828" s="17"/>
    </row>
    <row r="829" ht="14.25" customHeight="1">
      <c r="G829" s="17"/>
      <c r="H829" s="17"/>
      <c r="I829" s="17"/>
    </row>
    <row r="830" ht="14.25" customHeight="1">
      <c r="G830" s="17"/>
      <c r="H830" s="17"/>
      <c r="I830" s="17"/>
    </row>
    <row r="831" ht="14.25" customHeight="1">
      <c r="G831" s="17"/>
      <c r="H831" s="17"/>
      <c r="I831" s="17"/>
    </row>
    <row r="832" ht="14.25" customHeight="1">
      <c r="G832" s="17"/>
      <c r="H832" s="17"/>
      <c r="I832" s="17"/>
    </row>
    <row r="833" ht="14.25" customHeight="1">
      <c r="G833" s="17"/>
      <c r="H833" s="17"/>
      <c r="I833" s="17"/>
    </row>
    <row r="834" ht="14.25" customHeight="1">
      <c r="G834" s="17"/>
      <c r="H834" s="17"/>
      <c r="I834" s="17"/>
    </row>
    <row r="835" ht="14.25" customHeight="1">
      <c r="G835" s="17"/>
      <c r="H835" s="17"/>
      <c r="I835" s="17"/>
    </row>
    <row r="836" ht="14.25" customHeight="1">
      <c r="G836" s="17"/>
      <c r="H836" s="17"/>
      <c r="I836" s="17"/>
    </row>
    <row r="837" ht="14.25" customHeight="1">
      <c r="G837" s="17"/>
      <c r="H837" s="17"/>
      <c r="I837" s="17"/>
    </row>
    <row r="838" ht="14.25" customHeight="1">
      <c r="G838" s="17"/>
      <c r="H838" s="17"/>
      <c r="I838" s="17"/>
    </row>
    <row r="839" ht="14.25" customHeight="1">
      <c r="G839" s="17"/>
      <c r="H839" s="17"/>
      <c r="I839" s="17"/>
    </row>
    <row r="840" ht="14.25" customHeight="1">
      <c r="G840" s="17"/>
      <c r="H840" s="17"/>
      <c r="I840" s="17"/>
    </row>
    <row r="841" ht="14.25" customHeight="1">
      <c r="G841" s="17"/>
      <c r="H841" s="17"/>
      <c r="I841" s="17"/>
    </row>
    <row r="842" ht="14.25" customHeight="1">
      <c r="G842" s="17"/>
      <c r="H842" s="17"/>
      <c r="I842" s="17"/>
    </row>
    <row r="843" ht="14.25" customHeight="1">
      <c r="G843" s="17"/>
      <c r="H843" s="17"/>
      <c r="I843" s="17"/>
    </row>
    <row r="844" ht="14.25" customHeight="1">
      <c r="G844" s="17"/>
      <c r="H844" s="17"/>
      <c r="I844" s="17"/>
    </row>
    <row r="845" ht="14.25" customHeight="1">
      <c r="G845" s="17"/>
      <c r="H845" s="17"/>
      <c r="I845" s="17"/>
    </row>
    <row r="846" ht="14.25" customHeight="1">
      <c r="G846" s="17"/>
      <c r="H846" s="17"/>
      <c r="I846" s="17"/>
    </row>
    <row r="847" ht="14.25" customHeight="1">
      <c r="G847" s="17"/>
      <c r="H847" s="17"/>
      <c r="I847" s="17"/>
    </row>
    <row r="848" ht="14.25" customHeight="1">
      <c r="G848" s="17"/>
      <c r="H848" s="17"/>
      <c r="I848" s="17"/>
    </row>
    <row r="849" ht="14.25" customHeight="1">
      <c r="G849" s="17"/>
      <c r="H849" s="17"/>
      <c r="I849" s="17"/>
    </row>
    <row r="850" ht="14.25" customHeight="1">
      <c r="G850" s="17"/>
      <c r="H850" s="17"/>
      <c r="I850" s="17"/>
    </row>
    <row r="851" ht="14.25" customHeight="1">
      <c r="G851" s="17"/>
      <c r="H851" s="17"/>
      <c r="I851" s="17"/>
    </row>
    <row r="852" ht="14.25" customHeight="1">
      <c r="G852" s="17"/>
      <c r="H852" s="17"/>
      <c r="I852" s="17"/>
    </row>
    <row r="853" ht="14.25" customHeight="1">
      <c r="G853" s="17"/>
      <c r="H853" s="17"/>
      <c r="I853" s="17"/>
    </row>
    <row r="854" ht="14.25" customHeight="1">
      <c r="G854" s="17"/>
      <c r="H854" s="17"/>
      <c r="I854" s="17"/>
    </row>
    <row r="855" ht="14.25" customHeight="1">
      <c r="G855" s="17"/>
      <c r="H855" s="17"/>
      <c r="I855" s="17"/>
    </row>
    <row r="856" ht="14.25" customHeight="1">
      <c r="G856" s="17"/>
      <c r="H856" s="17"/>
      <c r="I856" s="17"/>
    </row>
    <row r="857" ht="14.25" customHeight="1">
      <c r="G857" s="17"/>
      <c r="H857" s="17"/>
      <c r="I857" s="17"/>
    </row>
    <row r="858" ht="14.25" customHeight="1">
      <c r="G858" s="17"/>
      <c r="H858" s="17"/>
      <c r="I858" s="17"/>
    </row>
    <row r="859" ht="14.25" customHeight="1">
      <c r="G859" s="17"/>
      <c r="H859" s="17"/>
      <c r="I859" s="17"/>
    </row>
    <row r="860" ht="14.25" customHeight="1">
      <c r="G860" s="17"/>
      <c r="H860" s="17"/>
      <c r="I860" s="17"/>
    </row>
    <row r="861" ht="14.25" customHeight="1">
      <c r="G861" s="17"/>
      <c r="H861" s="17"/>
      <c r="I861" s="17"/>
    </row>
    <row r="862" ht="14.25" customHeight="1">
      <c r="G862" s="17"/>
      <c r="H862" s="17"/>
      <c r="I862" s="17"/>
    </row>
    <row r="863" ht="14.25" customHeight="1">
      <c r="G863" s="17"/>
      <c r="H863" s="17"/>
      <c r="I863" s="17"/>
    </row>
    <row r="864" ht="14.25" customHeight="1">
      <c r="G864" s="17"/>
      <c r="H864" s="17"/>
      <c r="I864" s="17"/>
    </row>
    <row r="865" ht="14.25" customHeight="1">
      <c r="G865" s="17"/>
      <c r="H865" s="17"/>
      <c r="I865" s="17"/>
    </row>
    <row r="866" ht="14.25" customHeight="1">
      <c r="G866" s="17"/>
      <c r="H866" s="17"/>
      <c r="I866" s="17"/>
    </row>
    <row r="867" ht="14.25" customHeight="1">
      <c r="G867" s="17"/>
      <c r="H867" s="17"/>
      <c r="I867" s="17"/>
    </row>
    <row r="868" ht="14.25" customHeight="1">
      <c r="G868" s="17"/>
      <c r="H868" s="17"/>
      <c r="I868" s="17"/>
    </row>
    <row r="869" ht="14.25" customHeight="1">
      <c r="G869" s="17"/>
      <c r="H869" s="17"/>
      <c r="I869" s="17"/>
    </row>
    <row r="870" ht="14.25" customHeight="1">
      <c r="G870" s="17"/>
      <c r="H870" s="17"/>
      <c r="I870" s="17"/>
    </row>
    <row r="871" ht="14.25" customHeight="1">
      <c r="G871" s="17"/>
      <c r="H871" s="17"/>
      <c r="I871" s="17"/>
    </row>
    <row r="872" ht="14.25" customHeight="1">
      <c r="G872" s="17"/>
      <c r="H872" s="17"/>
      <c r="I872" s="17"/>
    </row>
    <row r="873" ht="14.25" customHeight="1">
      <c r="G873" s="17"/>
      <c r="H873" s="17"/>
      <c r="I873" s="17"/>
    </row>
    <row r="874" ht="14.25" customHeight="1">
      <c r="G874" s="17"/>
      <c r="H874" s="17"/>
      <c r="I874" s="17"/>
    </row>
    <row r="875" ht="14.25" customHeight="1">
      <c r="G875" s="17"/>
      <c r="H875" s="17"/>
      <c r="I875" s="17"/>
    </row>
    <row r="876" ht="14.25" customHeight="1">
      <c r="G876" s="17"/>
      <c r="H876" s="17"/>
      <c r="I876" s="17"/>
    </row>
    <row r="877" ht="14.25" customHeight="1">
      <c r="G877" s="17"/>
      <c r="H877" s="17"/>
      <c r="I877" s="17"/>
    </row>
    <row r="878" ht="14.25" customHeight="1">
      <c r="G878" s="17"/>
      <c r="H878" s="17"/>
      <c r="I878" s="17"/>
    </row>
    <row r="879" ht="14.25" customHeight="1">
      <c r="G879" s="17"/>
      <c r="H879" s="17"/>
      <c r="I879" s="17"/>
    </row>
    <row r="880" ht="14.25" customHeight="1">
      <c r="G880" s="17"/>
      <c r="H880" s="17"/>
      <c r="I880" s="17"/>
    </row>
    <row r="881" ht="14.25" customHeight="1">
      <c r="G881" s="17"/>
      <c r="H881" s="17"/>
      <c r="I881" s="17"/>
    </row>
    <row r="882" ht="14.25" customHeight="1">
      <c r="G882" s="17"/>
      <c r="H882" s="17"/>
      <c r="I882" s="17"/>
    </row>
    <row r="883" ht="14.25" customHeight="1">
      <c r="G883" s="17"/>
      <c r="H883" s="17"/>
      <c r="I883" s="17"/>
    </row>
    <row r="884" ht="14.25" customHeight="1">
      <c r="G884" s="17"/>
      <c r="H884" s="17"/>
      <c r="I884" s="17"/>
    </row>
    <row r="885" ht="14.25" customHeight="1">
      <c r="G885" s="17"/>
      <c r="H885" s="17"/>
      <c r="I885" s="17"/>
    </row>
    <row r="886" ht="14.25" customHeight="1">
      <c r="G886" s="17"/>
      <c r="H886" s="17"/>
      <c r="I886" s="17"/>
    </row>
    <row r="887" ht="14.25" customHeight="1">
      <c r="G887" s="17"/>
      <c r="H887" s="17"/>
      <c r="I887" s="17"/>
    </row>
    <row r="888" ht="14.25" customHeight="1">
      <c r="G888" s="17"/>
      <c r="H888" s="17"/>
      <c r="I888" s="17"/>
    </row>
    <row r="889" ht="14.25" customHeight="1">
      <c r="G889" s="17"/>
      <c r="H889" s="17"/>
      <c r="I889" s="17"/>
    </row>
    <row r="890" ht="14.25" customHeight="1">
      <c r="G890" s="17"/>
      <c r="H890" s="17"/>
      <c r="I890" s="17"/>
    </row>
    <row r="891" ht="14.25" customHeight="1">
      <c r="G891" s="17"/>
      <c r="H891" s="17"/>
      <c r="I891" s="17"/>
    </row>
    <row r="892" ht="14.25" customHeight="1">
      <c r="G892" s="17"/>
      <c r="H892" s="17"/>
      <c r="I892" s="17"/>
    </row>
    <row r="893" ht="14.25" customHeight="1">
      <c r="G893" s="17"/>
      <c r="H893" s="17"/>
      <c r="I893" s="17"/>
    </row>
    <row r="894" ht="14.25" customHeight="1">
      <c r="G894" s="17"/>
      <c r="H894" s="17"/>
      <c r="I894" s="17"/>
    </row>
    <row r="895" ht="14.25" customHeight="1">
      <c r="G895" s="17"/>
      <c r="H895" s="17"/>
      <c r="I895" s="17"/>
    </row>
    <row r="896" ht="14.25" customHeight="1">
      <c r="G896" s="17"/>
      <c r="H896" s="17"/>
      <c r="I896" s="17"/>
    </row>
    <row r="897" ht="14.25" customHeight="1">
      <c r="G897" s="17"/>
      <c r="H897" s="17"/>
      <c r="I897" s="17"/>
    </row>
    <row r="898" ht="14.25" customHeight="1">
      <c r="G898" s="17"/>
      <c r="H898" s="17"/>
      <c r="I898" s="17"/>
    </row>
    <row r="899" ht="14.25" customHeight="1">
      <c r="G899" s="17"/>
      <c r="H899" s="17"/>
      <c r="I899" s="17"/>
    </row>
    <row r="900" ht="14.25" customHeight="1">
      <c r="G900" s="17"/>
      <c r="H900" s="17"/>
      <c r="I900" s="17"/>
    </row>
    <row r="901" ht="14.25" customHeight="1">
      <c r="G901" s="17"/>
      <c r="H901" s="17"/>
      <c r="I901" s="17"/>
    </row>
    <row r="902" ht="14.25" customHeight="1">
      <c r="G902" s="17"/>
      <c r="H902" s="17"/>
      <c r="I902" s="17"/>
    </row>
    <row r="903" ht="14.25" customHeight="1">
      <c r="G903" s="17"/>
      <c r="H903" s="17"/>
      <c r="I903" s="17"/>
    </row>
    <row r="904" ht="14.25" customHeight="1">
      <c r="G904" s="17"/>
      <c r="H904" s="17"/>
      <c r="I904" s="17"/>
    </row>
    <row r="905" ht="14.25" customHeight="1">
      <c r="G905" s="17"/>
      <c r="H905" s="17"/>
      <c r="I905" s="17"/>
    </row>
    <row r="906" ht="14.25" customHeight="1">
      <c r="G906" s="17"/>
      <c r="H906" s="17"/>
      <c r="I906" s="17"/>
    </row>
    <row r="907" ht="14.25" customHeight="1">
      <c r="G907" s="17"/>
      <c r="H907" s="17"/>
      <c r="I907" s="17"/>
    </row>
    <row r="908" ht="14.25" customHeight="1">
      <c r="G908" s="17"/>
      <c r="H908" s="17"/>
      <c r="I908" s="17"/>
    </row>
    <row r="909" ht="14.25" customHeight="1">
      <c r="G909" s="17"/>
      <c r="H909" s="17"/>
      <c r="I909" s="17"/>
    </row>
    <row r="910" ht="14.25" customHeight="1">
      <c r="G910" s="17"/>
      <c r="H910" s="17"/>
      <c r="I910" s="17"/>
    </row>
    <row r="911" ht="14.25" customHeight="1">
      <c r="G911" s="17"/>
      <c r="H911" s="17"/>
      <c r="I911" s="17"/>
    </row>
    <row r="912" ht="14.25" customHeight="1">
      <c r="G912" s="17"/>
      <c r="H912" s="17"/>
      <c r="I912" s="17"/>
    </row>
    <row r="913" ht="14.25" customHeight="1">
      <c r="G913" s="17"/>
      <c r="H913" s="17"/>
      <c r="I913" s="17"/>
    </row>
    <row r="914" ht="14.25" customHeight="1">
      <c r="G914" s="17"/>
      <c r="H914" s="17"/>
      <c r="I914" s="17"/>
    </row>
    <row r="915" ht="14.25" customHeight="1">
      <c r="G915" s="17"/>
      <c r="H915" s="17"/>
      <c r="I915" s="17"/>
    </row>
    <row r="916" ht="14.25" customHeight="1">
      <c r="G916" s="17"/>
      <c r="H916" s="17"/>
      <c r="I916" s="17"/>
    </row>
    <row r="917" ht="14.25" customHeight="1">
      <c r="G917" s="17"/>
      <c r="H917" s="17"/>
      <c r="I917" s="17"/>
    </row>
    <row r="918" ht="14.25" customHeight="1">
      <c r="G918" s="17"/>
      <c r="H918" s="17"/>
      <c r="I918" s="17"/>
    </row>
    <row r="919" ht="14.25" customHeight="1">
      <c r="G919" s="17"/>
      <c r="H919" s="17"/>
      <c r="I919" s="17"/>
    </row>
    <row r="920" ht="14.25" customHeight="1">
      <c r="G920" s="17"/>
      <c r="H920" s="17"/>
      <c r="I920" s="17"/>
    </row>
    <row r="921" ht="14.25" customHeight="1">
      <c r="G921" s="17"/>
      <c r="H921" s="17"/>
      <c r="I921" s="17"/>
    </row>
    <row r="922" ht="14.25" customHeight="1">
      <c r="G922" s="17"/>
      <c r="H922" s="17"/>
      <c r="I922" s="17"/>
    </row>
    <row r="923" ht="14.25" customHeight="1">
      <c r="G923" s="17"/>
      <c r="H923" s="17"/>
      <c r="I923" s="17"/>
    </row>
    <row r="924" ht="14.25" customHeight="1">
      <c r="G924" s="17"/>
      <c r="H924" s="17"/>
      <c r="I924" s="17"/>
    </row>
    <row r="925" ht="14.25" customHeight="1">
      <c r="G925" s="17"/>
      <c r="H925" s="17"/>
      <c r="I925" s="17"/>
    </row>
    <row r="926" ht="14.25" customHeight="1">
      <c r="G926" s="17"/>
      <c r="H926" s="17"/>
      <c r="I926" s="17"/>
    </row>
    <row r="927" ht="14.25" customHeight="1">
      <c r="G927" s="17"/>
      <c r="H927" s="17"/>
      <c r="I927" s="17"/>
    </row>
    <row r="928" ht="14.25" customHeight="1">
      <c r="G928" s="17"/>
      <c r="H928" s="17"/>
      <c r="I928" s="17"/>
    </row>
    <row r="929" ht="14.25" customHeight="1">
      <c r="G929" s="17"/>
      <c r="H929" s="17"/>
      <c r="I929" s="17"/>
    </row>
    <row r="930" ht="14.25" customHeight="1">
      <c r="G930" s="17"/>
      <c r="H930" s="17"/>
      <c r="I930" s="17"/>
    </row>
    <row r="931" ht="14.25" customHeight="1">
      <c r="G931" s="17"/>
      <c r="H931" s="17"/>
      <c r="I931" s="17"/>
    </row>
    <row r="932" ht="14.25" customHeight="1">
      <c r="G932" s="17"/>
      <c r="H932" s="17"/>
      <c r="I932" s="17"/>
    </row>
    <row r="933" ht="14.25" customHeight="1">
      <c r="G933" s="17"/>
      <c r="H933" s="17"/>
      <c r="I933" s="17"/>
    </row>
    <row r="934" ht="14.25" customHeight="1">
      <c r="G934" s="17"/>
      <c r="H934" s="17"/>
      <c r="I934" s="17"/>
    </row>
    <row r="935" ht="14.25" customHeight="1">
      <c r="G935" s="17"/>
      <c r="H935" s="17"/>
      <c r="I935" s="17"/>
    </row>
    <row r="936" ht="14.25" customHeight="1">
      <c r="G936" s="17"/>
      <c r="H936" s="17"/>
      <c r="I936" s="17"/>
    </row>
    <row r="937" ht="14.25" customHeight="1">
      <c r="G937" s="17"/>
      <c r="H937" s="17"/>
      <c r="I937" s="17"/>
    </row>
    <row r="938" ht="14.25" customHeight="1">
      <c r="G938" s="17"/>
      <c r="H938" s="17"/>
      <c r="I938" s="17"/>
    </row>
    <row r="939" ht="14.25" customHeight="1">
      <c r="G939" s="17"/>
      <c r="H939" s="17"/>
      <c r="I939" s="17"/>
    </row>
    <row r="940" ht="14.25" customHeight="1">
      <c r="G940" s="17"/>
      <c r="H940" s="17"/>
      <c r="I940" s="17"/>
    </row>
    <row r="941" ht="14.25" customHeight="1">
      <c r="G941" s="17"/>
      <c r="H941" s="17"/>
      <c r="I941" s="17"/>
    </row>
    <row r="942" ht="14.25" customHeight="1">
      <c r="G942" s="17"/>
      <c r="H942" s="17"/>
      <c r="I942" s="17"/>
    </row>
    <row r="943" ht="14.25" customHeight="1">
      <c r="G943" s="17"/>
      <c r="H943" s="17"/>
      <c r="I943" s="17"/>
    </row>
    <row r="944" ht="14.25" customHeight="1">
      <c r="G944" s="17"/>
      <c r="H944" s="17"/>
      <c r="I944" s="17"/>
    </row>
    <row r="945" ht="14.25" customHeight="1">
      <c r="G945" s="17"/>
      <c r="H945" s="17"/>
      <c r="I945" s="17"/>
    </row>
    <row r="946" ht="14.25" customHeight="1">
      <c r="G946" s="17"/>
      <c r="H946" s="17"/>
      <c r="I946" s="17"/>
    </row>
    <row r="947" ht="14.25" customHeight="1">
      <c r="G947" s="17"/>
      <c r="H947" s="17"/>
      <c r="I947" s="17"/>
    </row>
    <row r="948" ht="14.25" customHeight="1">
      <c r="G948" s="17"/>
      <c r="H948" s="17"/>
      <c r="I948" s="17"/>
    </row>
    <row r="949" ht="14.25" customHeight="1">
      <c r="G949" s="17"/>
      <c r="H949" s="17"/>
      <c r="I949" s="17"/>
    </row>
    <row r="950" ht="14.25" customHeight="1">
      <c r="G950" s="17"/>
      <c r="H950" s="17"/>
      <c r="I950" s="17"/>
    </row>
    <row r="951" ht="14.25" customHeight="1">
      <c r="G951" s="17"/>
      <c r="H951" s="17"/>
      <c r="I951" s="17"/>
    </row>
    <row r="952" ht="14.25" customHeight="1">
      <c r="G952" s="17"/>
      <c r="H952" s="17"/>
      <c r="I952" s="17"/>
    </row>
    <row r="953" ht="14.25" customHeight="1">
      <c r="G953" s="17"/>
      <c r="H953" s="17"/>
      <c r="I953" s="17"/>
    </row>
    <row r="954" ht="14.25" customHeight="1">
      <c r="G954" s="17"/>
      <c r="H954" s="17"/>
      <c r="I954" s="17"/>
    </row>
    <row r="955" ht="14.25" customHeight="1">
      <c r="G955" s="17"/>
      <c r="H955" s="17"/>
      <c r="I955" s="17"/>
    </row>
    <row r="956" ht="14.25" customHeight="1">
      <c r="G956" s="17"/>
      <c r="H956" s="17"/>
      <c r="I956" s="17"/>
    </row>
    <row r="957" ht="14.25" customHeight="1">
      <c r="G957" s="17"/>
      <c r="H957" s="17"/>
      <c r="I957" s="17"/>
    </row>
    <row r="958" ht="14.25" customHeight="1">
      <c r="G958" s="17"/>
      <c r="H958" s="17"/>
      <c r="I958" s="17"/>
    </row>
    <row r="959" ht="14.25" customHeight="1">
      <c r="G959" s="17"/>
      <c r="H959" s="17"/>
      <c r="I959" s="17"/>
    </row>
    <row r="960" ht="14.25" customHeight="1">
      <c r="G960" s="17"/>
      <c r="H960" s="17"/>
      <c r="I960" s="17"/>
    </row>
    <row r="961" ht="14.25" customHeight="1">
      <c r="G961" s="17"/>
      <c r="H961" s="17"/>
      <c r="I961" s="17"/>
    </row>
    <row r="962" ht="14.25" customHeight="1">
      <c r="G962" s="17"/>
      <c r="H962" s="17"/>
      <c r="I962" s="17"/>
    </row>
    <row r="963" ht="14.25" customHeight="1">
      <c r="G963" s="17"/>
      <c r="H963" s="17"/>
      <c r="I963" s="17"/>
    </row>
    <row r="964" ht="14.25" customHeight="1">
      <c r="G964" s="17"/>
      <c r="H964" s="17"/>
      <c r="I964" s="17"/>
    </row>
    <row r="965" ht="14.25" customHeight="1">
      <c r="G965" s="17"/>
      <c r="H965" s="17"/>
      <c r="I965" s="17"/>
    </row>
    <row r="966" ht="14.25" customHeight="1">
      <c r="G966" s="17"/>
      <c r="H966" s="17"/>
      <c r="I966" s="17"/>
    </row>
    <row r="967" ht="14.25" customHeight="1">
      <c r="G967" s="17"/>
      <c r="H967" s="17"/>
      <c r="I967" s="17"/>
    </row>
    <row r="968" ht="14.25" customHeight="1">
      <c r="G968" s="17"/>
      <c r="H968" s="17"/>
      <c r="I968" s="17"/>
    </row>
    <row r="969" ht="14.25" customHeight="1">
      <c r="G969" s="17"/>
      <c r="H969" s="17"/>
      <c r="I969" s="17"/>
    </row>
    <row r="970" ht="14.25" customHeight="1">
      <c r="G970" s="17"/>
      <c r="H970" s="17"/>
      <c r="I970" s="17"/>
    </row>
    <row r="971" ht="14.25" customHeight="1">
      <c r="G971" s="17"/>
      <c r="H971" s="17"/>
      <c r="I971" s="17"/>
    </row>
    <row r="972" ht="14.25" customHeight="1">
      <c r="G972" s="17"/>
      <c r="H972" s="17"/>
      <c r="I972" s="17"/>
    </row>
    <row r="973" ht="14.25" customHeight="1">
      <c r="G973" s="17"/>
      <c r="H973" s="17"/>
      <c r="I973" s="17"/>
    </row>
    <row r="974" ht="14.25" customHeight="1">
      <c r="G974" s="17"/>
      <c r="H974" s="17"/>
      <c r="I974" s="17"/>
    </row>
    <row r="975" ht="14.25" customHeight="1">
      <c r="G975" s="17"/>
      <c r="H975" s="17"/>
      <c r="I975" s="17"/>
    </row>
    <row r="976" ht="14.25" customHeight="1">
      <c r="G976" s="17"/>
      <c r="H976" s="17"/>
      <c r="I976" s="17"/>
    </row>
    <row r="977" ht="14.25" customHeight="1">
      <c r="G977" s="17"/>
      <c r="H977" s="17"/>
      <c r="I977" s="17"/>
    </row>
    <row r="978" ht="14.25" customHeight="1">
      <c r="G978" s="17"/>
      <c r="H978" s="17"/>
      <c r="I978" s="17"/>
    </row>
    <row r="979" ht="14.25" customHeight="1">
      <c r="G979" s="17"/>
      <c r="H979" s="17"/>
      <c r="I979" s="17"/>
    </row>
    <row r="980" ht="14.25" customHeight="1">
      <c r="G980" s="17"/>
      <c r="H980" s="17"/>
      <c r="I980" s="17"/>
    </row>
    <row r="981" ht="14.25" customHeight="1">
      <c r="G981" s="17"/>
      <c r="H981" s="17"/>
      <c r="I981" s="17"/>
    </row>
    <row r="982" ht="14.25" customHeight="1">
      <c r="G982" s="17"/>
      <c r="H982" s="17"/>
      <c r="I982" s="17"/>
    </row>
    <row r="983" ht="14.25" customHeight="1">
      <c r="G983" s="17"/>
      <c r="H983" s="17"/>
      <c r="I983" s="17"/>
    </row>
    <row r="984" ht="14.25" customHeight="1">
      <c r="G984" s="17"/>
      <c r="H984" s="17"/>
      <c r="I984" s="17"/>
    </row>
    <row r="985" ht="14.25" customHeight="1">
      <c r="G985" s="17"/>
      <c r="H985" s="17"/>
      <c r="I985" s="17"/>
    </row>
    <row r="986" ht="14.25" customHeight="1">
      <c r="G986" s="17"/>
      <c r="H986" s="17"/>
      <c r="I986" s="17"/>
    </row>
    <row r="987" ht="14.25" customHeight="1">
      <c r="G987" s="17"/>
      <c r="H987" s="17"/>
      <c r="I987" s="17"/>
    </row>
    <row r="988" ht="14.25" customHeight="1">
      <c r="G988" s="17"/>
      <c r="H988" s="17"/>
      <c r="I988" s="17"/>
    </row>
    <row r="989" ht="14.25" customHeight="1">
      <c r="G989" s="17"/>
      <c r="H989" s="17"/>
      <c r="I989" s="17"/>
    </row>
    <row r="990" ht="14.25" customHeight="1">
      <c r="G990" s="17"/>
      <c r="H990" s="17"/>
      <c r="I990" s="17"/>
    </row>
    <row r="991" ht="14.25" customHeight="1">
      <c r="G991" s="17"/>
      <c r="H991" s="17"/>
      <c r="I991" s="17"/>
    </row>
    <row r="992" ht="14.25" customHeight="1">
      <c r="G992" s="17"/>
      <c r="H992" s="17"/>
      <c r="I992" s="17"/>
    </row>
    <row r="993" ht="14.25" customHeight="1">
      <c r="G993" s="17"/>
      <c r="H993" s="17"/>
      <c r="I993" s="17"/>
    </row>
    <row r="994" ht="14.25" customHeight="1">
      <c r="G994" s="17"/>
      <c r="H994" s="17"/>
      <c r="I994" s="17"/>
    </row>
    <row r="995" ht="14.25" customHeight="1">
      <c r="G995" s="17"/>
      <c r="H995" s="17"/>
      <c r="I995" s="17"/>
    </row>
    <row r="996" ht="14.25" customHeight="1">
      <c r="G996" s="17"/>
      <c r="H996" s="17"/>
      <c r="I996" s="17"/>
    </row>
    <row r="997" ht="14.25" customHeight="1">
      <c r="G997" s="17"/>
      <c r="H997" s="17"/>
      <c r="I997" s="17"/>
    </row>
    <row r="998" ht="14.25" customHeight="1">
      <c r="G998" s="17"/>
      <c r="H998" s="17"/>
      <c r="I998" s="17"/>
    </row>
    <row r="999" ht="14.25" customHeight="1">
      <c r="G999" s="17"/>
      <c r="H999" s="17"/>
      <c r="I999" s="17"/>
    </row>
    <row r="1000" ht="14.25" customHeight="1">
      <c r="G1000" s="17"/>
      <c r="H1000" s="17"/>
      <c r="I1000" s="17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0.57"/>
    <col customWidth="1" min="9" max="9" width="37.29"/>
    <col customWidth="1" min="10" max="10" width="9.29"/>
    <col customWidth="1" min="11" max="26" width="8.71"/>
  </cols>
  <sheetData>
    <row r="1" ht="14.25" customHeight="1"/>
    <row r="2" ht="14.25" customHeight="1"/>
    <row r="3" ht="6.0" customHeight="1">
      <c r="A3" s="16" t="s">
        <v>188</v>
      </c>
      <c r="B3" s="16" t="s">
        <v>613</v>
      </c>
      <c r="C3" s="16" t="s">
        <v>614</v>
      </c>
    </row>
    <row r="4" ht="14.25" customHeight="1">
      <c r="A4" s="16">
        <v>43898.0</v>
      </c>
      <c r="B4" s="16" t="s">
        <v>615</v>
      </c>
      <c r="C4" s="16">
        <v>127.5</v>
      </c>
      <c r="H4" s="102" t="s">
        <v>188</v>
      </c>
      <c r="I4" s="102" t="s">
        <v>613</v>
      </c>
      <c r="J4" s="102" t="s">
        <v>614</v>
      </c>
    </row>
    <row r="5" ht="14.25" customHeight="1">
      <c r="A5" s="16">
        <v>43899.0</v>
      </c>
      <c r="B5" s="16" t="s">
        <v>616</v>
      </c>
      <c r="C5" s="16">
        <v>34.5</v>
      </c>
      <c r="H5" s="103">
        <v>43898.0</v>
      </c>
      <c r="I5" s="104" t="s">
        <v>615</v>
      </c>
      <c r="J5" s="105">
        <v>127.5</v>
      </c>
      <c r="M5" s="106"/>
    </row>
    <row r="6" ht="14.25" customHeight="1">
      <c r="A6" s="16">
        <v>43900.0</v>
      </c>
      <c r="B6" s="16" t="s">
        <v>617</v>
      </c>
      <c r="C6" s="16">
        <v>7.4</v>
      </c>
      <c r="H6" s="103">
        <v>43899.0</v>
      </c>
      <c r="I6" s="104" t="s">
        <v>616</v>
      </c>
      <c r="J6" s="105">
        <v>34.5</v>
      </c>
    </row>
    <row r="7" ht="14.25" customHeight="1">
      <c r="A7" s="16">
        <v>43901.0</v>
      </c>
      <c r="B7" s="16" t="s">
        <v>618</v>
      </c>
      <c r="C7" s="16">
        <v>20.6</v>
      </c>
      <c r="H7" s="103">
        <v>43900.0</v>
      </c>
      <c r="I7" s="104" t="s">
        <v>617</v>
      </c>
      <c r="J7" s="105">
        <v>7.4</v>
      </c>
    </row>
    <row r="8" ht="14.25" customHeight="1">
      <c r="A8" s="16">
        <v>43902.0</v>
      </c>
      <c r="B8" s="16" t="s">
        <v>618</v>
      </c>
      <c r="C8" s="16">
        <v>30.5</v>
      </c>
      <c r="H8" s="103">
        <v>43901.0</v>
      </c>
      <c r="I8" s="104" t="s">
        <v>618</v>
      </c>
      <c r="J8" s="105">
        <v>20.6</v>
      </c>
    </row>
    <row r="9" ht="14.25" customHeight="1">
      <c r="A9" s="16">
        <v>43903.0</v>
      </c>
      <c r="B9" s="16" t="s">
        <v>618</v>
      </c>
      <c r="C9" s="16">
        <v>32.2</v>
      </c>
      <c r="H9" s="103">
        <v>43902.0</v>
      </c>
      <c r="I9" s="104" t="s">
        <v>618</v>
      </c>
      <c r="J9" s="105">
        <v>30.5</v>
      </c>
    </row>
    <row r="10" ht="14.25" customHeight="1">
      <c r="A10" s="16">
        <v>43904.0</v>
      </c>
      <c r="B10" s="16" t="s">
        <v>619</v>
      </c>
      <c r="C10" s="16">
        <v>99.0</v>
      </c>
      <c r="H10" s="103">
        <v>43903.0</v>
      </c>
      <c r="I10" s="104" t="s">
        <v>618</v>
      </c>
      <c r="J10" s="105">
        <v>32.2</v>
      </c>
    </row>
    <row r="11" ht="14.25" customHeight="1">
      <c r="A11" s="16">
        <v>43905.0</v>
      </c>
      <c r="B11" s="16" t="s">
        <v>620</v>
      </c>
      <c r="C11" s="16">
        <v>10.0</v>
      </c>
      <c r="H11" s="103">
        <v>43904.0</v>
      </c>
      <c r="I11" s="104" t="s">
        <v>619</v>
      </c>
      <c r="J11" s="105">
        <v>99.0</v>
      </c>
    </row>
    <row r="12" ht="14.25" customHeight="1">
      <c r="A12" s="16">
        <v>43906.0</v>
      </c>
      <c r="B12" s="16" t="s">
        <v>621</v>
      </c>
      <c r="C12" s="16">
        <v>54.5</v>
      </c>
      <c r="H12" s="103">
        <v>43905.0</v>
      </c>
      <c r="I12" s="104" t="s">
        <v>620</v>
      </c>
      <c r="J12" s="105">
        <v>10.0</v>
      </c>
    </row>
    <row r="13" ht="14.25" customHeight="1">
      <c r="A13" s="16">
        <v>43907.0</v>
      </c>
      <c r="B13" s="16" t="s">
        <v>622</v>
      </c>
      <c r="C13" s="16">
        <v>50.0</v>
      </c>
      <c r="H13" s="103">
        <v>43906.0</v>
      </c>
      <c r="I13" s="104" t="s">
        <v>621</v>
      </c>
      <c r="J13" s="105">
        <v>54.5</v>
      </c>
    </row>
    <row r="14" ht="14.25" customHeight="1">
      <c r="A14" s="16">
        <v>43908.0</v>
      </c>
      <c r="B14" s="16" t="s">
        <v>623</v>
      </c>
      <c r="C14" s="16">
        <v>35.0</v>
      </c>
      <c r="H14" s="103">
        <v>43907.0</v>
      </c>
      <c r="I14" s="104" t="s">
        <v>622</v>
      </c>
      <c r="J14" s="105">
        <v>50.0</v>
      </c>
    </row>
    <row r="15" ht="14.25" customHeight="1">
      <c r="A15" s="16">
        <v>43909.0</v>
      </c>
      <c r="B15" s="16" t="s">
        <v>624</v>
      </c>
      <c r="C15" s="16">
        <v>12.0</v>
      </c>
      <c r="H15" s="103">
        <v>43908.0</v>
      </c>
      <c r="I15" s="104" t="s">
        <v>623</v>
      </c>
      <c r="J15" s="105">
        <v>35.0</v>
      </c>
    </row>
    <row r="16" ht="14.25" customHeight="1">
      <c r="A16" s="16">
        <v>43910.0</v>
      </c>
      <c r="B16" s="16" t="s">
        <v>625</v>
      </c>
      <c r="C16" s="16">
        <v>8.0</v>
      </c>
      <c r="H16" s="103">
        <v>43909.0</v>
      </c>
      <c r="I16" s="104" t="s">
        <v>624</v>
      </c>
      <c r="J16" s="105">
        <v>12.0</v>
      </c>
    </row>
    <row r="17" ht="14.25" customHeight="1">
      <c r="A17" s="16">
        <v>43911.0</v>
      </c>
      <c r="B17" s="16" t="s">
        <v>626</v>
      </c>
      <c r="C17" s="16">
        <v>6.0</v>
      </c>
      <c r="H17" s="103">
        <v>43910.0</v>
      </c>
      <c r="I17" s="104" t="s">
        <v>625</v>
      </c>
      <c r="J17" s="105">
        <v>8.0</v>
      </c>
    </row>
    <row r="18" ht="14.25" customHeight="1">
      <c r="A18" s="16">
        <v>43912.0</v>
      </c>
      <c r="B18" s="16" t="s">
        <v>627</v>
      </c>
      <c r="C18" s="16">
        <v>50.0</v>
      </c>
      <c r="H18" s="103">
        <v>43911.0</v>
      </c>
      <c r="I18" s="104" t="s">
        <v>626</v>
      </c>
      <c r="J18" s="105">
        <v>6.0</v>
      </c>
    </row>
    <row r="19" ht="14.25" customHeight="1">
      <c r="A19" s="16">
        <v>43913.0</v>
      </c>
      <c r="B19" s="16" t="s">
        <v>628</v>
      </c>
      <c r="C19" s="16">
        <v>42.0</v>
      </c>
      <c r="H19" s="103">
        <v>43912.0</v>
      </c>
      <c r="I19" s="104" t="s">
        <v>627</v>
      </c>
      <c r="J19" s="105">
        <v>50.0</v>
      </c>
    </row>
    <row r="20" ht="14.25" customHeight="1">
      <c r="A20" s="16">
        <v>43914.0</v>
      </c>
      <c r="B20" s="16" t="s">
        <v>629</v>
      </c>
      <c r="C20" s="16">
        <v>18.0</v>
      </c>
      <c r="H20" s="103">
        <v>43913.0</v>
      </c>
      <c r="I20" s="104" t="s">
        <v>628</v>
      </c>
      <c r="J20" s="105">
        <v>42.0</v>
      </c>
    </row>
    <row r="21" ht="14.25" customHeight="1">
      <c r="A21" s="16">
        <v>43915.0</v>
      </c>
      <c r="B21" s="16" t="s">
        <v>619</v>
      </c>
      <c r="C21" s="16">
        <v>105.0</v>
      </c>
      <c r="H21" s="103">
        <v>43914.0</v>
      </c>
      <c r="I21" s="104" t="s">
        <v>629</v>
      </c>
      <c r="J21" s="105">
        <v>18.0</v>
      </c>
    </row>
    <row r="22" ht="14.25" customHeight="1">
      <c r="H22" s="103">
        <v>43915.0</v>
      </c>
      <c r="I22" s="104" t="s">
        <v>619</v>
      </c>
      <c r="J22" s="105">
        <v>105.0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41.43"/>
    <col customWidth="1" min="3" max="3" width="12.29"/>
    <col customWidth="1" min="4" max="4" width="15.43"/>
    <col customWidth="1" min="5" max="5" width="10.29"/>
    <col customWidth="1" min="6" max="6" width="31.71"/>
    <col customWidth="1" min="7" max="7" width="15.43"/>
    <col customWidth="1" min="8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A7" s="107" t="s">
        <v>188</v>
      </c>
      <c r="B7" s="107" t="s">
        <v>613</v>
      </c>
      <c r="C7" s="107" t="s">
        <v>614</v>
      </c>
      <c r="E7" s="107" t="s">
        <v>188</v>
      </c>
      <c r="F7" s="107" t="s">
        <v>613</v>
      </c>
      <c r="G7" s="107" t="s">
        <v>614</v>
      </c>
    </row>
    <row r="8" ht="14.25" customHeight="1">
      <c r="A8" s="108">
        <v>43898.0</v>
      </c>
      <c r="B8" s="109" t="s">
        <v>615</v>
      </c>
      <c r="C8" s="110">
        <v>127.5</v>
      </c>
      <c r="E8" s="16">
        <v>43898.0</v>
      </c>
      <c r="F8" s="16" t="s">
        <v>615</v>
      </c>
      <c r="G8" s="16">
        <v>127.5</v>
      </c>
    </row>
    <row r="9" ht="14.25" customHeight="1">
      <c r="A9" s="108">
        <v>43899.0</v>
      </c>
      <c r="B9" s="109" t="s">
        <v>616</v>
      </c>
      <c r="C9" s="110">
        <v>34.5</v>
      </c>
      <c r="E9" s="16">
        <v>43899.0</v>
      </c>
      <c r="F9" s="16" t="s">
        <v>616</v>
      </c>
      <c r="G9" s="16">
        <v>34.5</v>
      </c>
    </row>
    <row r="10" ht="14.25" customHeight="1">
      <c r="A10" s="108">
        <v>43900.0</v>
      </c>
      <c r="B10" s="109" t="s">
        <v>617</v>
      </c>
      <c r="C10" s="110">
        <v>7.4</v>
      </c>
      <c r="E10" s="16">
        <v>43900.0</v>
      </c>
      <c r="F10" s="16" t="s">
        <v>617</v>
      </c>
      <c r="G10" s="16">
        <v>7.4</v>
      </c>
    </row>
    <row r="11" ht="14.25" customHeight="1">
      <c r="A11" s="108">
        <v>43901.0</v>
      </c>
      <c r="B11" s="109" t="s">
        <v>618</v>
      </c>
      <c r="C11" s="110">
        <v>20.6</v>
      </c>
      <c r="E11" s="16">
        <v>43901.0</v>
      </c>
      <c r="F11" s="16" t="s">
        <v>618</v>
      </c>
      <c r="G11" s="16">
        <v>20.6</v>
      </c>
    </row>
    <row r="12" ht="14.25" customHeight="1">
      <c r="A12" s="108">
        <v>43902.0</v>
      </c>
      <c r="B12" s="109" t="s">
        <v>618</v>
      </c>
      <c r="C12" s="110">
        <v>30.5</v>
      </c>
      <c r="E12" s="16">
        <v>43902.0</v>
      </c>
      <c r="F12" s="16" t="s">
        <v>618</v>
      </c>
      <c r="G12" s="16">
        <v>30.5</v>
      </c>
    </row>
    <row r="13" ht="14.25" customHeight="1">
      <c r="A13" s="108">
        <v>43903.0</v>
      </c>
      <c r="B13" s="109" t="s">
        <v>618</v>
      </c>
      <c r="C13" s="110">
        <v>32.2</v>
      </c>
      <c r="E13" s="16">
        <v>43903.0</v>
      </c>
      <c r="F13" s="16" t="s">
        <v>618</v>
      </c>
      <c r="G13" s="16">
        <v>32.2</v>
      </c>
    </row>
    <row r="14" ht="14.25" customHeight="1">
      <c r="A14" s="108">
        <v>43904.0</v>
      </c>
      <c r="B14" s="109" t="s">
        <v>619</v>
      </c>
      <c r="C14" s="110">
        <v>99.0</v>
      </c>
      <c r="E14" s="16">
        <v>43904.0</v>
      </c>
      <c r="F14" s="16" t="s">
        <v>619</v>
      </c>
      <c r="G14" s="16">
        <v>99.0</v>
      </c>
    </row>
    <row r="15" ht="14.25" customHeight="1">
      <c r="A15" s="108">
        <v>43905.0</v>
      </c>
      <c r="B15" s="109" t="s">
        <v>620</v>
      </c>
      <c r="C15" s="110">
        <v>10.0</v>
      </c>
      <c r="E15" s="16">
        <v>43905.0</v>
      </c>
      <c r="F15" s="16" t="s">
        <v>620</v>
      </c>
      <c r="G15" s="16">
        <v>10.0</v>
      </c>
    </row>
    <row r="16" ht="14.25" customHeight="1">
      <c r="A16" s="108">
        <v>43906.0</v>
      </c>
      <c r="B16" s="109" t="s">
        <v>621</v>
      </c>
      <c r="C16" s="110">
        <v>54.5</v>
      </c>
      <c r="E16" s="16">
        <v>43906.0</v>
      </c>
      <c r="F16" s="16" t="s">
        <v>621</v>
      </c>
      <c r="G16" s="16">
        <v>54.5</v>
      </c>
    </row>
    <row r="17" ht="14.25" customHeight="1">
      <c r="A17" s="108">
        <v>43907.0</v>
      </c>
      <c r="B17" s="109" t="s">
        <v>622</v>
      </c>
      <c r="C17" s="110">
        <v>50.0</v>
      </c>
      <c r="E17" s="16">
        <v>43907.0</v>
      </c>
      <c r="F17" s="16" t="s">
        <v>622</v>
      </c>
      <c r="G17" s="16">
        <v>50.0</v>
      </c>
    </row>
    <row r="18" ht="14.25" customHeight="1">
      <c r="A18" s="108">
        <v>43908.0</v>
      </c>
      <c r="B18" s="109" t="s">
        <v>623</v>
      </c>
      <c r="C18" s="110">
        <v>35.0</v>
      </c>
      <c r="E18" s="16">
        <v>43908.0</v>
      </c>
      <c r="F18" s="16" t="s">
        <v>623</v>
      </c>
      <c r="G18" s="16">
        <v>35.0</v>
      </c>
    </row>
    <row r="19" ht="14.25" customHeight="1">
      <c r="A19" s="108">
        <v>43909.0</v>
      </c>
      <c r="B19" s="109" t="s">
        <v>624</v>
      </c>
      <c r="C19" s="110">
        <v>12.0</v>
      </c>
      <c r="E19" s="16">
        <v>43909.0</v>
      </c>
      <c r="F19" s="16" t="s">
        <v>624</v>
      </c>
      <c r="G19" s="16">
        <v>12.0</v>
      </c>
    </row>
    <row r="20" ht="14.25" customHeight="1">
      <c r="A20" s="108">
        <v>43910.0</v>
      </c>
      <c r="B20" s="109" t="s">
        <v>625</v>
      </c>
      <c r="C20" s="110">
        <v>8.0</v>
      </c>
      <c r="E20" s="16">
        <v>43910.0</v>
      </c>
      <c r="F20" s="16" t="s">
        <v>625</v>
      </c>
      <c r="G20" s="16">
        <v>8.0</v>
      </c>
    </row>
    <row r="21" ht="14.25" customHeight="1">
      <c r="A21" s="108">
        <v>43911.0</v>
      </c>
      <c r="B21" s="109" t="s">
        <v>626</v>
      </c>
      <c r="C21" s="110">
        <v>6.0</v>
      </c>
      <c r="E21" s="16">
        <v>43911.0</v>
      </c>
      <c r="F21" s="16" t="s">
        <v>626</v>
      </c>
      <c r="G21" s="16">
        <v>6.0</v>
      </c>
    </row>
    <row r="22" ht="14.25" customHeight="1">
      <c r="A22" s="108">
        <v>43912.0</v>
      </c>
      <c r="B22" s="109" t="s">
        <v>627</v>
      </c>
      <c r="C22" s="110">
        <v>50.0</v>
      </c>
      <c r="E22" s="16">
        <v>43912.0</v>
      </c>
      <c r="F22" s="16" t="s">
        <v>627</v>
      </c>
      <c r="G22" s="16">
        <v>50.0</v>
      </c>
    </row>
    <row r="23" ht="14.25" customHeight="1">
      <c r="A23" s="108">
        <v>43913.0</v>
      </c>
      <c r="B23" s="109" t="s">
        <v>628</v>
      </c>
      <c r="C23" s="110">
        <v>42.0</v>
      </c>
      <c r="E23" s="16">
        <v>43913.0</v>
      </c>
      <c r="F23" s="16" t="s">
        <v>628</v>
      </c>
      <c r="G23" s="16">
        <v>42.0</v>
      </c>
    </row>
    <row r="24" ht="14.25" customHeight="1">
      <c r="A24" s="108">
        <v>43914.0</v>
      </c>
      <c r="B24" s="109" t="s">
        <v>629</v>
      </c>
      <c r="C24" s="110">
        <v>18.0</v>
      </c>
      <c r="E24" s="16">
        <v>43914.0</v>
      </c>
      <c r="F24" s="16" t="s">
        <v>629</v>
      </c>
      <c r="G24" s="16">
        <v>18.0</v>
      </c>
    </row>
    <row r="25" ht="14.25" customHeight="1">
      <c r="A25" s="108">
        <v>43915.0</v>
      </c>
      <c r="B25" s="109" t="s">
        <v>619</v>
      </c>
      <c r="C25" s="110">
        <v>105.0</v>
      </c>
      <c r="E25" s="16">
        <v>43915.0</v>
      </c>
      <c r="F25" s="16" t="s">
        <v>619</v>
      </c>
      <c r="G25" s="16">
        <v>105.0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2.71"/>
    <col customWidth="1" min="3" max="3" width="14.0"/>
    <col customWidth="1" min="4" max="4" width="12.29"/>
    <col customWidth="1" min="5" max="7" width="8.71"/>
    <col customWidth="1" min="8" max="8" width="10.86"/>
    <col customWidth="1" min="9" max="9" width="25.57"/>
    <col customWidth="1" min="10" max="26" width="8.71"/>
  </cols>
  <sheetData>
    <row r="1" ht="14.25" customHeight="1">
      <c r="A1" s="111" t="s">
        <v>630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ht="14.25" customHeight="1"/>
    <row r="3" ht="14.25" customHeight="1">
      <c r="A3" s="112" t="s">
        <v>631</v>
      </c>
      <c r="B3" s="112" t="s">
        <v>355</v>
      </c>
      <c r="C3" s="112" t="s">
        <v>632</v>
      </c>
      <c r="D3" s="112" t="s">
        <v>358</v>
      </c>
      <c r="H3" s="112" t="s">
        <v>633</v>
      </c>
      <c r="I3" s="42" t="s">
        <v>634</v>
      </c>
    </row>
    <row r="4" ht="14.25" customHeight="1">
      <c r="A4" s="42">
        <v>19815.0</v>
      </c>
      <c r="B4" s="42" t="s">
        <v>635</v>
      </c>
      <c r="C4" s="42" t="s">
        <v>369</v>
      </c>
      <c r="D4" s="113">
        <v>35720.0</v>
      </c>
      <c r="H4" s="112" t="s">
        <v>632</v>
      </c>
      <c r="I4" s="16" t="str">
        <f t="array" ref="I4">INDEX(C4:C29,MATCH(I3,B4:B29,0))</f>
        <v>Marketing</v>
      </c>
    </row>
    <row r="5" ht="14.25" customHeight="1">
      <c r="A5" s="42">
        <v>29048.0</v>
      </c>
      <c r="B5" s="42" t="s">
        <v>636</v>
      </c>
      <c r="C5" s="42" t="s">
        <v>369</v>
      </c>
      <c r="D5" s="113">
        <v>29655.0</v>
      </c>
      <c r="H5" s="112" t="s">
        <v>358</v>
      </c>
      <c r="I5" s="114">
        <f t="array" ref="I5">INDEX(D4:D29,MATCH(I3,B4:B29,0))</f>
        <v>29344</v>
      </c>
    </row>
    <row r="6" ht="14.25" customHeight="1">
      <c r="A6" s="42">
        <v>13391.0</v>
      </c>
      <c r="B6" s="42" t="s">
        <v>637</v>
      </c>
      <c r="C6" s="42" t="s">
        <v>638</v>
      </c>
      <c r="D6" s="113">
        <v>35425.0</v>
      </c>
    </row>
    <row r="7" ht="14.25" customHeight="1">
      <c r="A7" s="42">
        <v>22899.0</v>
      </c>
      <c r="B7" s="42" t="s">
        <v>639</v>
      </c>
      <c r="C7" s="42" t="s">
        <v>194</v>
      </c>
      <c r="D7" s="113">
        <v>59291.0</v>
      </c>
    </row>
    <row r="8" ht="14.25" customHeight="1">
      <c r="A8" s="42">
        <v>12769.0</v>
      </c>
      <c r="B8" s="42" t="s">
        <v>640</v>
      </c>
      <c r="C8" s="42" t="s">
        <v>369</v>
      </c>
      <c r="D8" s="113">
        <v>43524.0</v>
      </c>
    </row>
    <row r="9" ht="14.25" customHeight="1">
      <c r="A9" s="42">
        <v>15213.0</v>
      </c>
      <c r="B9" s="42" t="s">
        <v>641</v>
      </c>
      <c r="C9" s="42" t="s">
        <v>638</v>
      </c>
      <c r="D9" s="113">
        <v>40091.0</v>
      </c>
    </row>
    <row r="10" ht="14.25" customHeight="1">
      <c r="A10" s="42">
        <v>13126.0</v>
      </c>
      <c r="B10" s="42" t="s">
        <v>642</v>
      </c>
      <c r="C10" s="42" t="s">
        <v>369</v>
      </c>
      <c r="D10" s="113">
        <v>53214.0</v>
      </c>
    </row>
    <row r="11" ht="14.25" customHeight="1">
      <c r="A11" s="42">
        <v>21177.0</v>
      </c>
      <c r="B11" s="42" t="s">
        <v>643</v>
      </c>
      <c r="C11" s="42" t="s">
        <v>369</v>
      </c>
      <c r="D11" s="113">
        <v>32330.0</v>
      </c>
    </row>
    <row r="12" ht="14.25" customHeight="1">
      <c r="A12" s="42">
        <v>23835.0</v>
      </c>
      <c r="B12" s="42" t="s">
        <v>644</v>
      </c>
      <c r="C12" s="42" t="s">
        <v>369</v>
      </c>
      <c r="D12" s="113">
        <v>55766.0</v>
      </c>
    </row>
    <row r="13" ht="14.25" customHeight="1">
      <c r="A13" s="42">
        <v>21703.0</v>
      </c>
      <c r="B13" s="42" t="s">
        <v>634</v>
      </c>
      <c r="C13" s="42" t="s">
        <v>369</v>
      </c>
      <c r="D13" s="113">
        <v>29344.0</v>
      </c>
      <c r="I13" s="21"/>
    </row>
    <row r="14" ht="14.25" customHeight="1">
      <c r="A14" s="42">
        <v>12619.0</v>
      </c>
      <c r="B14" s="42" t="s">
        <v>645</v>
      </c>
      <c r="C14" s="42" t="s">
        <v>369</v>
      </c>
      <c r="D14" s="113">
        <v>29061.0</v>
      </c>
    </row>
    <row r="15" ht="14.25" customHeight="1">
      <c r="A15" s="42">
        <v>24296.0</v>
      </c>
      <c r="B15" s="42" t="s">
        <v>646</v>
      </c>
      <c r="C15" s="42" t="s">
        <v>638</v>
      </c>
      <c r="D15" s="113">
        <v>50558.0</v>
      </c>
    </row>
    <row r="16" ht="14.25" customHeight="1">
      <c r="A16" s="42">
        <v>19970.0</v>
      </c>
      <c r="B16" s="42" t="s">
        <v>647</v>
      </c>
      <c r="C16" s="42" t="s">
        <v>638</v>
      </c>
      <c r="D16" s="113">
        <v>28933.0</v>
      </c>
    </row>
    <row r="17" ht="14.25" customHeight="1">
      <c r="A17" s="42">
        <v>25062.0</v>
      </c>
      <c r="B17" s="42" t="s">
        <v>648</v>
      </c>
      <c r="C17" s="42" t="s">
        <v>194</v>
      </c>
      <c r="D17" s="113">
        <v>40067.0</v>
      </c>
    </row>
    <row r="18" ht="14.25" customHeight="1">
      <c r="A18" s="42">
        <v>19796.0</v>
      </c>
      <c r="B18" s="42" t="s">
        <v>649</v>
      </c>
      <c r="C18" s="42" t="s">
        <v>650</v>
      </c>
      <c r="D18" s="113">
        <v>47867.0</v>
      </c>
    </row>
    <row r="19" ht="14.25" customHeight="1">
      <c r="A19" s="42">
        <v>17858.0</v>
      </c>
      <c r="B19" s="42" t="s">
        <v>651</v>
      </c>
      <c r="C19" s="42" t="s">
        <v>638</v>
      </c>
      <c r="D19" s="113">
        <v>46865.0</v>
      </c>
    </row>
    <row r="20" ht="14.25" customHeight="1">
      <c r="A20" s="42">
        <v>26352.0</v>
      </c>
      <c r="B20" s="42" t="s">
        <v>652</v>
      </c>
      <c r="C20" s="42" t="s">
        <v>369</v>
      </c>
      <c r="D20" s="113">
        <v>45750.0</v>
      </c>
    </row>
    <row r="21" ht="14.25" customHeight="1">
      <c r="A21" s="42">
        <v>27433.0</v>
      </c>
      <c r="B21" s="42" t="s">
        <v>653</v>
      </c>
      <c r="C21" s="42" t="s">
        <v>369</v>
      </c>
      <c r="D21" s="113">
        <v>27127.0</v>
      </c>
    </row>
    <row r="22" ht="14.25" customHeight="1">
      <c r="A22" s="42">
        <v>20274.0</v>
      </c>
      <c r="B22" s="42" t="s">
        <v>654</v>
      </c>
      <c r="C22" s="42" t="s">
        <v>369</v>
      </c>
      <c r="D22" s="113">
        <v>36609.0</v>
      </c>
    </row>
    <row r="23" ht="14.25" customHeight="1">
      <c r="A23" s="42">
        <v>20669.0</v>
      </c>
      <c r="B23" s="42" t="s">
        <v>655</v>
      </c>
      <c r="C23" s="42" t="s">
        <v>369</v>
      </c>
      <c r="D23" s="113">
        <v>41494.0</v>
      </c>
    </row>
    <row r="24" ht="14.25" customHeight="1">
      <c r="A24" s="42">
        <v>22662.0</v>
      </c>
      <c r="B24" s="42" t="s">
        <v>656</v>
      </c>
      <c r="C24" s="42" t="s">
        <v>369</v>
      </c>
      <c r="D24" s="113">
        <v>53739.0</v>
      </c>
    </row>
    <row r="25" ht="14.25" customHeight="1">
      <c r="A25" s="42">
        <v>12826.0</v>
      </c>
      <c r="B25" s="42" t="s">
        <v>657</v>
      </c>
      <c r="C25" s="42" t="s">
        <v>194</v>
      </c>
      <c r="D25" s="113">
        <v>29740.0</v>
      </c>
    </row>
    <row r="26" ht="14.25" customHeight="1">
      <c r="A26" s="42">
        <v>26809.0</v>
      </c>
      <c r="B26" s="42" t="s">
        <v>658</v>
      </c>
      <c r="C26" s="42" t="s">
        <v>650</v>
      </c>
      <c r="D26" s="113">
        <v>34234.0</v>
      </c>
    </row>
    <row r="27" ht="14.25" customHeight="1">
      <c r="A27" s="42">
        <v>15661.0</v>
      </c>
      <c r="B27" s="42" t="s">
        <v>659</v>
      </c>
      <c r="C27" s="42" t="s">
        <v>194</v>
      </c>
      <c r="D27" s="113">
        <v>54241.0</v>
      </c>
    </row>
    <row r="28" ht="14.25" customHeight="1">
      <c r="A28" s="42">
        <v>26828.0</v>
      </c>
      <c r="B28" s="42" t="s">
        <v>660</v>
      </c>
      <c r="C28" s="42" t="s">
        <v>638</v>
      </c>
      <c r="D28" s="113">
        <v>35329.0</v>
      </c>
    </row>
    <row r="29" ht="14.25" customHeight="1">
      <c r="A29" s="42">
        <v>21752.0</v>
      </c>
      <c r="B29" s="42" t="s">
        <v>661</v>
      </c>
      <c r="C29" s="42" t="s">
        <v>194</v>
      </c>
      <c r="D29" s="113">
        <v>35961.0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I3">
      <formula1>$B$4:$B$29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43"/>
    <col customWidth="1" min="3" max="4" width="20.71"/>
    <col customWidth="1" min="5" max="5" width="8.71"/>
    <col customWidth="1" min="6" max="6" width="33.57"/>
    <col customWidth="1" min="7" max="7" width="11.71"/>
    <col customWidth="1" min="8" max="26" width="8.71"/>
  </cols>
  <sheetData>
    <row r="1" ht="14.25" customHeight="1">
      <c r="A1" s="115" t="s">
        <v>662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ht="14.2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ht="14.25" customHeight="1">
      <c r="A3" s="116" t="s">
        <v>663</v>
      </c>
      <c r="B3" s="117"/>
      <c r="C3" s="118"/>
      <c r="D3" s="34"/>
      <c r="E3" s="34"/>
      <c r="F3" s="119" t="s">
        <v>664</v>
      </c>
      <c r="G3" s="119"/>
      <c r="H3" s="119"/>
      <c r="I3" s="119"/>
      <c r="J3" s="119"/>
      <c r="K3" s="119"/>
      <c r="L3" s="34"/>
    </row>
    <row r="4" ht="14.25" customHeight="1">
      <c r="A4" s="55" t="s">
        <v>665</v>
      </c>
      <c r="B4" s="55" t="s">
        <v>106</v>
      </c>
      <c r="C4" s="55" t="s">
        <v>666</v>
      </c>
      <c r="D4" s="55" t="s">
        <v>666</v>
      </c>
      <c r="E4" s="34"/>
      <c r="F4" s="34"/>
      <c r="G4" s="34"/>
      <c r="H4" s="34"/>
      <c r="I4" s="34"/>
      <c r="J4" s="34"/>
      <c r="K4" s="34"/>
      <c r="L4" s="34"/>
    </row>
    <row r="5" ht="14.25" customHeight="1">
      <c r="A5" s="34" t="s">
        <v>331</v>
      </c>
      <c r="B5" s="120">
        <v>800.0</v>
      </c>
      <c r="C5" s="121" t="b">
        <f t="shared" ref="C5:C11" si="1">B5&gt;=$G$5</f>
        <v>0</v>
      </c>
      <c r="D5" s="121" t="str">
        <f t="shared" ref="D5:D11" si="2">IF(B5&gt;=$G$5,"Approval","No")</f>
        <v>No</v>
      </c>
      <c r="E5" s="34"/>
      <c r="F5" s="34" t="s">
        <v>667</v>
      </c>
      <c r="G5" s="120">
        <v>1000.0</v>
      </c>
      <c r="H5" s="34"/>
      <c r="I5" s="34"/>
      <c r="J5" s="34"/>
      <c r="K5" s="34"/>
      <c r="L5" s="34"/>
    </row>
    <row r="6" ht="14.25" customHeight="1">
      <c r="A6" s="34" t="s">
        <v>333</v>
      </c>
      <c r="B6" s="120">
        <v>1200.0</v>
      </c>
      <c r="C6" s="121" t="b">
        <f t="shared" si="1"/>
        <v>1</v>
      </c>
      <c r="D6" s="121" t="str">
        <f t="shared" si="2"/>
        <v>Approval</v>
      </c>
      <c r="E6" s="34"/>
      <c r="F6" s="34"/>
      <c r="G6" s="34"/>
      <c r="H6" s="34"/>
      <c r="I6" s="34"/>
      <c r="J6" s="34"/>
      <c r="K6" s="34"/>
      <c r="L6" s="34"/>
    </row>
    <row r="7" ht="14.25" customHeight="1">
      <c r="A7" s="34" t="s">
        <v>668</v>
      </c>
      <c r="B7" s="120">
        <v>1000.0</v>
      </c>
      <c r="C7" s="121" t="b">
        <f t="shared" si="1"/>
        <v>1</v>
      </c>
      <c r="D7" s="121" t="str">
        <f t="shared" si="2"/>
        <v>Approval</v>
      </c>
      <c r="E7" s="34"/>
      <c r="F7" s="34"/>
      <c r="G7" s="34"/>
      <c r="H7" s="34"/>
      <c r="I7" s="34"/>
      <c r="J7" s="34"/>
      <c r="K7" s="34"/>
      <c r="L7" s="34"/>
    </row>
    <row r="8" ht="14.25" customHeight="1">
      <c r="A8" s="34" t="s">
        <v>669</v>
      </c>
      <c r="B8" s="120">
        <v>750.0</v>
      </c>
      <c r="C8" s="121" t="b">
        <f t="shared" si="1"/>
        <v>0</v>
      </c>
      <c r="D8" s="121" t="str">
        <f t="shared" si="2"/>
        <v>No</v>
      </c>
      <c r="E8" s="34"/>
      <c r="F8" s="34"/>
      <c r="G8" s="34"/>
      <c r="H8" s="34"/>
      <c r="I8" s="34"/>
      <c r="J8" s="34"/>
      <c r="K8" s="34"/>
      <c r="L8" s="34"/>
    </row>
    <row r="9" ht="14.25" customHeight="1">
      <c r="A9" s="34" t="s">
        <v>344</v>
      </c>
      <c r="B9" s="120">
        <v>500.0</v>
      </c>
      <c r="C9" s="121" t="b">
        <f t="shared" si="1"/>
        <v>0</v>
      </c>
      <c r="D9" s="121" t="str">
        <f t="shared" si="2"/>
        <v>No</v>
      </c>
      <c r="E9" s="34"/>
      <c r="F9" s="34"/>
      <c r="G9" s="34"/>
      <c r="H9" s="34"/>
      <c r="I9" s="34"/>
      <c r="J9" s="34"/>
      <c r="K9" s="34"/>
      <c r="L9" s="34"/>
    </row>
    <row r="10" ht="14.25" customHeight="1">
      <c r="A10" s="34" t="s">
        <v>670</v>
      </c>
      <c r="B10" s="120">
        <v>800.0</v>
      </c>
      <c r="C10" s="121" t="b">
        <f t="shared" si="1"/>
        <v>0</v>
      </c>
      <c r="D10" s="121" t="str">
        <f t="shared" si="2"/>
        <v>No</v>
      </c>
      <c r="E10" s="34"/>
      <c r="F10" s="34"/>
      <c r="G10" s="34"/>
      <c r="H10" s="34"/>
      <c r="I10" s="34"/>
      <c r="J10" s="34"/>
      <c r="K10" s="34"/>
      <c r="L10" s="34"/>
    </row>
    <row r="11" ht="14.25" customHeight="1">
      <c r="A11" s="34" t="s">
        <v>671</v>
      </c>
      <c r="B11" s="120">
        <v>1300.0</v>
      </c>
      <c r="C11" s="121" t="b">
        <f t="shared" si="1"/>
        <v>1</v>
      </c>
      <c r="D11" s="121" t="str">
        <f t="shared" si="2"/>
        <v>Approval</v>
      </c>
      <c r="E11" s="34"/>
      <c r="F11" s="34"/>
      <c r="G11" s="34"/>
      <c r="H11" s="34"/>
      <c r="I11" s="34"/>
      <c r="J11" s="34"/>
      <c r="K11" s="34"/>
      <c r="L11" s="34"/>
    </row>
    <row r="12" ht="14.25" customHeight="1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ht="14.25" customHeight="1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</row>
    <row r="14" ht="14.25" customHeight="1"/>
    <row r="15" ht="14.25" customHeight="1"/>
    <row r="16" ht="14.25" customHeight="1">
      <c r="A16" s="122" t="s">
        <v>542</v>
      </c>
    </row>
    <row r="17" ht="14.25" customHeight="1"/>
    <row r="18" ht="14.25" customHeight="1">
      <c r="A18" s="123" t="s">
        <v>672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</row>
    <row r="19" ht="14.25" customHeight="1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</row>
    <row r="20" ht="14.25" customHeight="1">
      <c r="A20" s="125" t="s">
        <v>665</v>
      </c>
      <c r="B20" s="125" t="s">
        <v>673</v>
      </c>
      <c r="C20" s="125" t="s">
        <v>674</v>
      </c>
      <c r="D20" s="34"/>
      <c r="E20" s="34"/>
      <c r="F20" s="34"/>
      <c r="G20" s="126" t="s">
        <v>675</v>
      </c>
      <c r="H20" s="127">
        <v>85.0</v>
      </c>
      <c r="I20" s="34"/>
      <c r="J20" s="34"/>
      <c r="K20" s="34"/>
      <c r="L20" s="34"/>
      <c r="M20" s="34"/>
      <c r="N20" s="34"/>
    </row>
    <row r="21" ht="14.25" customHeight="1">
      <c r="A21" s="128" t="s">
        <v>445</v>
      </c>
      <c r="B21" s="128">
        <v>93.0</v>
      </c>
      <c r="C21" s="129" t="str">
        <f t="shared" ref="C21:C26" si="3">IF(B21&gt;=$H$20,"Pass","Fail")</f>
        <v>Pass</v>
      </c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</row>
    <row r="22" ht="14.25" customHeight="1">
      <c r="A22" s="128" t="s">
        <v>452</v>
      </c>
      <c r="B22" s="128">
        <v>65.0</v>
      </c>
      <c r="C22" s="129" t="str">
        <f t="shared" si="3"/>
        <v>Fail</v>
      </c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</row>
    <row r="23" ht="14.25" customHeight="1">
      <c r="A23" s="128" t="s">
        <v>676</v>
      </c>
      <c r="B23" s="128">
        <v>85.0</v>
      </c>
      <c r="C23" s="129" t="str">
        <f t="shared" si="3"/>
        <v>Pass</v>
      </c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</row>
    <row r="24" ht="14.25" customHeight="1">
      <c r="A24" s="128" t="s">
        <v>677</v>
      </c>
      <c r="B24" s="128">
        <v>79.0</v>
      </c>
      <c r="C24" s="129" t="str">
        <f t="shared" si="3"/>
        <v>Fail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</row>
    <row r="25" ht="14.25" customHeight="1">
      <c r="A25" s="128" t="s">
        <v>678</v>
      </c>
      <c r="B25" s="128">
        <v>90.0</v>
      </c>
      <c r="C25" s="129" t="str">
        <f t="shared" si="3"/>
        <v>Pass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ht="14.25" customHeight="1">
      <c r="A26" s="128" t="s">
        <v>679</v>
      </c>
      <c r="B26" s="128">
        <v>60.0</v>
      </c>
      <c r="C26" s="129" t="str">
        <f t="shared" si="3"/>
        <v>Fail</v>
      </c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ht="14.2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</row>
    <row r="28" ht="14.25" customHeight="1">
      <c r="A28" s="123" t="s">
        <v>680</v>
      </c>
      <c r="B28" s="124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</row>
    <row r="29" ht="14.2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</row>
    <row r="30" ht="14.25" customHeight="1">
      <c r="A30" s="125" t="s">
        <v>442</v>
      </c>
      <c r="B30" s="125" t="s">
        <v>681</v>
      </c>
      <c r="C30" s="125" t="s">
        <v>88</v>
      </c>
      <c r="D30" s="125" t="s">
        <v>682</v>
      </c>
      <c r="E30" s="130"/>
      <c r="F30" s="34"/>
      <c r="G30" s="126" t="s">
        <v>683</v>
      </c>
      <c r="H30" s="34">
        <v>30.0</v>
      </c>
      <c r="I30" s="34"/>
      <c r="J30" s="34"/>
      <c r="K30" s="34"/>
      <c r="L30" s="34"/>
      <c r="M30" s="34"/>
      <c r="N30" s="34"/>
    </row>
    <row r="31" ht="14.25" customHeight="1">
      <c r="A31" s="128" t="s">
        <v>684</v>
      </c>
      <c r="B31" s="128">
        <v>25.0</v>
      </c>
      <c r="C31" s="131">
        <v>500.0</v>
      </c>
      <c r="D31" s="132">
        <f t="shared" ref="D31:D35" si="4">IF(B31&gt;=$H$30,C31*$H$31,0)</f>
        <v>0</v>
      </c>
      <c r="E31" s="34"/>
      <c r="F31" s="34"/>
      <c r="G31" s="126" t="s">
        <v>682</v>
      </c>
      <c r="H31" s="133">
        <v>0.2</v>
      </c>
      <c r="I31" s="34"/>
      <c r="J31" s="34"/>
      <c r="K31" s="34"/>
      <c r="L31" s="34"/>
      <c r="M31" s="34"/>
      <c r="N31" s="34"/>
    </row>
    <row r="32" ht="14.25" customHeight="1">
      <c r="A32" s="128" t="s">
        <v>685</v>
      </c>
      <c r="B32" s="128">
        <v>50.0</v>
      </c>
      <c r="C32" s="131">
        <v>450.0</v>
      </c>
      <c r="D32" s="132">
        <f t="shared" si="4"/>
        <v>90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ht="14.25" customHeight="1">
      <c r="A33" s="128" t="s">
        <v>686</v>
      </c>
      <c r="B33" s="128">
        <v>30.0</v>
      </c>
      <c r="C33" s="131">
        <v>250.0</v>
      </c>
      <c r="D33" s="132">
        <f t="shared" si="4"/>
        <v>50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</row>
    <row r="34" ht="14.25" customHeight="1">
      <c r="A34" s="128" t="s">
        <v>687</v>
      </c>
      <c r="B34" s="128">
        <v>20.0</v>
      </c>
      <c r="C34" s="131">
        <v>175.0</v>
      </c>
      <c r="D34" s="132">
        <f t="shared" si="4"/>
        <v>0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</row>
    <row r="35" ht="14.25" customHeight="1">
      <c r="A35" s="128" t="s">
        <v>688</v>
      </c>
      <c r="B35" s="128">
        <v>5.0</v>
      </c>
      <c r="C35" s="131">
        <v>600.0</v>
      </c>
      <c r="D35" s="132">
        <f t="shared" si="4"/>
        <v>0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</row>
    <row r="36" ht="14.2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  <row r="37" ht="14.25" customHeight="1">
      <c r="A37" s="123" t="s">
        <v>689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</row>
    <row r="38" ht="14.2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ht="14.25" customHeight="1">
      <c r="A39" s="125" t="s">
        <v>665</v>
      </c>
      <c r="B39" s="125" t="s">
        <v>690</v>
      </c>
      <c r="C39" s="125" t="s">
        <v>691</v>
      </c>
      <c r="D39" s="125" t="s">
        <v>674</v>
      </c>
      <c r="E39" s="34"/>
      <c r="F39" s="34"/>
      <c r="G39" s="126" t="s">
        <v>692</v>
      </c>
      <c r="H39" s="34">
        <v>75.0</v>
      </c>
      <c r="I39" s="34"/>
      <c r="J39" s="34"/>
      <c r="K39" s="34"/>
      <c r="L39" s="34"/>
      <c r="M39" s="34"/>
      <c r="N39" s="34"/>
    </row>
    <row r="40" ht="14.25" customHeight="1">
      <c r="A40" s="128" t="s">
        <v>693</v>
      </c>
      <c r="B40" s="128">
        <v>93.0</v>
      </c>
      <c r="C40" s="128">
        <v>80.0</v>
      </c>
      <c r="D40" s="134" t="str">
        <f t="shared" ref="D40:D44" si="5">IF(AND(B40&gt;=$H$39,C40&gt;=$H$40),"Pass","Fail")</f>
        <v>Pass</v>
      </c>
      <c r="E40" s="34"/>
      <c r="F40" s="34"/>
      <c r="G40" s="126" t="s">
        <v>694</v>
      </c>
      <c r="H40" s="34">
        <v>65.0</v>
      </c>
      <c r="I40" s="34"/>
      <c r="J40" s="34"/>
      <c r="K40" s="34"/>
      <c r="L40" s="34"/>
      <c r="M40" s="34"/>
      <c r="N40" s="34"/>
    </row>
    <row r="41" ht="14.25" customHeight="1">
      <c r="A41" s="128" t="s">
        <v>500</v>
      </c>
      <c r="B41" s="128">
        <v>65.0</v>
      </c>
      <c r="C41" s="128">
        <v>91.0</v>
      </c>
      <c r="D41" s="134" t="str">
        <f t="shared" si="5"/>
        <v>Fail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</row>
    <row r="42" ht="14.25" customHeight="1">
      <c r="A42" s="128" t="s">
        <v>695</v>
      </c>
      <c r="B42" s="128">
        <v>50.0</v>
      </c>
      <c r="C42" s="128">
        <v>72.0</v>
      </c>
      <c r="D42" s="134" t="str">
        <f t="shared" si="5"/>
        <v>Fail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</row>
    <row r="43" ht="14.25" customHeight="1">
      <c r="A43" s="128" t="s">
        <v>312</v>
      </c>
      <c r="B43" s="128">
        <v>78.0</v>
      </c>
      <c r="C43" s="128">
        <v>93.0</v>
      </c>
      <c r="D43" s="134" t="str">
        <f t="shared" si="5"/>
        <v>Pass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</row>
    <row r="44" ht="14.25" customHeight="1">
      <c r="A44" s="128" t="s">
        <v>696</v>
      </c>
      <c r="B44" s="128">
        <v>38.0</v>
      </c>
      <c r="C44" s="128">
        <v>30.0</v>
      </c>
      <c r="D44" s="134" t="str">
        <f t="shared" si="5"/>
        <v>Fail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</row>
    <row r="45" ht="14.2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</row>
    <row r="46" ht="14.25" customHeight="1">
      <c r="A46" s="123" t="s">
        <v>697</v>
      </c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</row>
    <row r="47" ht="14.2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</row>
    <row r="48" ht="14.25" customHeight="1">
      <c r="A48" s="125" t="s">
        <v>665</v>
      </c>
      <c r="B48" s="125" t="s">
        <v>690</v>
      </c>
      <c r="C48" s="125" t="s">
        <v>691</v>
      </c>
      <c r="D48" s="125" t="s">
        <v>674</v>
      </c>
      <c r="E48" s="34"/>
      <c r="F48" s="34"/>
      <c r="G48" s="126" t="s">
        <v>692</v>
      </c>
      <c r="H48" s="34">
        <v>75.0</v>
      </c>
      <c r="I48" s="34"/>
      <c r="J48" s="34"/>
      <c r="K48" s="34"/>
      <c r="L48" s="34"/>
      <c r="M48" s="34"/>
      <c r="N48" s="34"/>
    </row>
    <row r="49" ht="14.25" customHeight="1">
      <c r="A49" s="128" t="s">
        <v>693</v>
      </c>
      <c r="B49" s="128">
        <v>93.0</v>
      </c>
      <c r="C49" s="128">
        <v>80.0</v>
      </c>
      <c r="D49" s="134" t="str">
        <f t="shared" ref="D49:D53" si="6">IF(OR(B49&gt;=$H$48,C49&gt;=$H$49),"Pass","Fail")</f>
        <v>Pass</v>
      </c>
      <c r="E49" s="34"/>
      <c r="F49" s="34"/>
      <c r="G49" s="126" t="s">
        <v>694</v>
      </c>
      <c r="H49" s="34">
        <v>65.0</v>
      </c>
      <c r="I49" s="34"/>
      <c r="J49" s="34"/>
      <c r="K49" s="34"/>
      <c r="L49" s="34"/>
      <c r="M49" s="34"/>
      <c r="N49" s="34"/>
    </row>
    <row r="50" ht="14.25" customHeight="1">
      <c r="A50" s="128" t="s">
        <v>500</v>
      </c>
      <c r="B50" s="128">
        <v>65.0</v>
      </c>
      <c r="C50" s="128">
        <v>91.0</v>
      </c>
      <c r="D50" s="134" t="str">
        <f t="shared" si="6"/>
        <v>Pass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</row>
    <row r="51" ht="14.25" customHeight="1">
      <c r="A51" s="128" t="s">
        <v>695</v>
      </c>
      <c r="B51" s="128">
        <v>50.0</v>
      </c>
      <c r="C51" s="128">
        <v>72.0</v>
      </c>
      <c r="D51" s="134" t="str">
        <f t="shared" si="6"/>
        <v>Pass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</row>
    <row r="52" ht="14.25" customHeight="1">
      <c r="A52" s="128" t="s">
        <v>312</v>
      </c>
      <c r="B52" s="128">
        <v>78.0</v>
      </c>
      <c r="C52" s="128">
        <v>93.0</v>
      </c>
      <c r="D52" s="134" t="str">
        <f t="shared" si="6"/>
        <v>Pass</v>
      </c>
      <c r="E52" s="34"/>
      <c r="F52" s="34"/>
      <c r="G52" s="34"/>
      <c r="H52" s="34"/>
      <c r="I52" s="34"/>
      <c r="J52" s="34"/>
      <c r="K52" s="34"/>
      <c r="L52" s="34"/>
      <c r="M52" s="34"/>
      <c r="N52" s="34"/>
    </row>
    <row r="53" ht="14.25" customHeight="1">
      <c r="A53" s="128" t="s">
        <v>696</v>
      </c>
      <c r="B53" s="128">
        <v>38.0</v>
      </c>
      <c r="C53" s="128">
        <v>30.0</v>
      </c>
      <c r="D53" s="134" t="str">
        <f t="shared" si="6"/>
        <v>Fail</v>
      </c>
      <c r="E53" s="34"/>
      <c r="F53" s="34"/>
      <c r="G53" s="34"/>
      <c r="H53" s="34"/>
      <c r="I53" s="34"/>
      <c r="J53" s="34"/>
      <c r="K53" s="34"/>
      <c r="L53" s="34"/>
      <c r="M53" s="34"/>
      <c r="N53" s="34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:C3"/>
  </mergeCells>
  <conditionalFormatting sqref="D40:D44">
    <cfRule type="containsText" dxfId="4" priority="1" operator="containsText" text="Fail">
      <formula>NOT(ISERROR(SEARCH(("Fail"),(D40))))</formula>
    </cfRule>
  </conditionalFormatting>
  <conditionalFormatting sqref="D48:D53">
    <cfRule type="containsText" dxfId="4" priority="2" operator="containsText" text="Fail">
      <formula>NOT(ISERROR(SEARCH(("Fail"),(D48))))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6.57"/>
    <col customWidth="1" min="3" max="9" width="13.29"/>
    <col customWidth="1" min="10" max="10" width="27.29"/>
    <col customWidth="1" min="11" max="26" width="13.29"/>
  </cols>
  <sheetData>
    <row r="1" ht="13.5" customHeight="1">
      <c r="A1" s="135" t="s">
        <v>698</v>
      </c>
      <c r="B1" s="136"/>
      <c r="C1" s="136"/>
      <c r="D1" s="136"/>
      <c r="E1" s="136"/>
      <c r="F1" s="136"/>
      <c r="G1" s="136"/>
      <c r="H1" s="13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 ht="13.5" customHeight="1">
      <c r="A2" s="34"/>
      <c r="B2" s="34"/>
      <c r="C2" s="34"/>
      <c r="D2" s="138"/>
      <c r="E2" s="34"/>
      <c r="F2" s="138"/>
      <c r="G2" s="120"/>
      <c r="H2" s="120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3.5" customHeight="1">
      <c r="A3" s="139" t="s">
        <v>442</v>
      </c>
      <c r="B3" s="139" t="s">
        <v>518</v>
      </c>
      <c r="C3" s="140" t="s">
        <v>188</v>
      </c>
      <c r="D3" s="141" t="s">
        <v>699</v>
      </c>
      <c r="E3" s="140" t="s">
        <v>700</v>
      </c>
      <c r="F3" s="142" t="s">
        <v>701</v>
      </c>
      <c r="G3" s="143" t="s">
        <v>702</v>
      </c>
      <c r="H3" s="143" t="s">
        <v>106</v>
      </c>
      <c r="I3" s="34"/>
      <c r="J3" s="34" t="s">
        <v>703</v>
      </c>
      <c r="K3" s="34">
        <v>1500.0</v>
      </c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3.5" customHeight="1">
      <c r="A4" s="144" t="s">
        <v>704</v>
      </c>
      <c r="B4" s="144" t="s">
        <v>705</v>
      </c>
      <c r="C4" s="145">
        <v>43102.0</v>
      </c>
      <c r="D4" s="146">
        <v>289.95</v>
      </c>
      <c r="E4" s="34">
        <v>5.0</v>
      </c>
      <c r="F4" s="146">
        <f t="shared" ref="F4:F912" si="1">D4*E4</f>
        <v>1449.75</v>
      </c>
      <c r="G4" s="147">
        <f t="shared" ref="G4:G912" si="2">IF(F4&gt;$K$3,F4*$K$4,0)</f>
        <v>0</v>
      </c>
      <c r="H4" s="147">
        <f t="shared" ref="H4:H912" si="3">SUM(F4+G4)</f>
        <v>1449.75</v>
      </c>
      <c r="I4" s="34"/>
      <c r="J4" s="34" t="s">
        <v>706</v>
      </c>
      <c r="K4" s="133">
        <v>0.02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3.5" customHeight="1">
      <c r="A5" s="144" t="s">
        <v>707</v>
      </c>
      <c r="B5" s="144" t="s">
        <v>708</v>
      </c>
      <c r="C5" s="145">
        <v>43102.0</v>
      </c>
      <c r="D5" s="146">
        <v>329.95</v>
      </c>
      <c r="E5" s="34">
        <v>2.0</v>
      </c>
      <c r="F5" s="146">
        <f t="shared" si="1"/>
        <v>659.9</v>
      </c>
      <c r="G5" s="147">
        <f t="shared" si="2"/>
        <v>0</v>
      </c>
      <c r="H5" s="147">
        <f t="shared" si="3"/>
        <v>659.9</v>
      </c>
      <c r="I5" s="127"/>
      <c r="J5" s="34"/>
      <c r="K5" s="34"/>
      <c r="L5" s="34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 ht="13.5" customHeight="1">
      <c r="A6" s="144" t="s">
        <v>709</v>
      </c>
      <c r="B6" s="144" t="s">
        <v>710</v>
      </c>
      <c r="C6" s="145">
        <v>43103.0</v>
      </c>
      <c r="D6" s="146">
        <v>64.95</v>
      </c>
      <c r="E6" s="34">
        <v>7.0</v>
      </c>
      <c r="F6" s="146">
        <f t="shared" si="1"/>
        <v>454.65</v>
      </c>
      <c r="G6" s="147">
        <f t="shared" si="2"/>
        <v>0</v>
      </c>
      <c r="H6" s="147">
        <f t="shared" si="3"/>
        <v>454.65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3.5" customHeight="1">
      <c r="A7" s="144" t="s">
        <v>711</v>
      </c>
      <c r="B7" s="144" t="s">
        <v>710</v>
      </c>
      <c r="C7" s="145">
        <v>43104.0</v>
      </c>
      <c r="D7" s="146">
        <v>139.95</v>
      </c>
      <c r="E7" s="34">
        <v>3.0</v>
      </c>
      <c r="F7" s="146">
        <f t="shared" si="1"/>
        <v>419.85</v>
      </c>
      <c r="G7" s="147">
        <f t="shared" si="2"/>
        <v>0</v>
      </c>
      <c r="H7" s="147">
        <f t="shared" si="3"/>
        <v>419.85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3.5" customHeight="1">
      <c r="A8" s="144" t="s">
        <v>709</v>
      </c>
      <c r="B8" s="144" t="s">
        <v>705</v>
      </c>
      <c r="C8" s="145">
        <v>43104.0</v>
      </c>
      <c r="D8" s="146">
        <v>64.95</v>
      </c>
      <c r="E8" s="34">
        <v>12.0</v>
      </c>
      <c r="F8" s="146">
        <f t="shared" si="1"/>
        <v>779.4</v>
      </c>
      <c r="G8" s="147">
        <f t="shared" si="2"/>
        <v>0</v>
      </c>
      <c r="H8" s="147">
        <f t="shared" si="3"/>
        <v>779.4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3.5" customHeight="1">
      <c r="A9" s="144" t="s">
        <v>712</v>
      </c>
      <c r="B9" s="144" t="s">
        <v>710</v>
      </c>
      <c r="C9" s="145">
        <v>43106.0</v>
      </c>
      <c r="D9" s="146">
        <v>649.99</v>
      </c>
      <c r="E9" s="34">
        <v>4.0</v>
      </c>
      <c r="F9" s="146">
        <f t="shared" si="1"/>
        <v>2599.96</v>
      </c>
      <c r="G9" s="147">
        <f t="shared" si="2"/>
        <v>51.9992</v>
      </c>
      <c r="H9" s="147">
        <f t="shared" si="3"/>
        <v>2651.9592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3.5" customHeight="1">
      <c r="A10" s="144" t="s">
        <v>709</v>
      </c>
      <c r="B10" s="144" t="s">
        <v>708</v>
      </c>
      <c r="C10" s="145">
        <v>43107.0</v>
      </c>
      <c r="D10" s="146">
        <v>64.95</v>
      </c>
      <c r="E10" s="34">
        <v>10.0</v>
      </c>
      <c r="F10" s="146">
        <f t="shared" si="1"/>
        <v>649.5</v>
      </c>
      <c r="G10" s="147">
        <f t="shared" si="2"/>
        <v>0</v>
      </c>
      <c r="H10" s="147">
        <f t="shared" si="3"/>
        <v>649.5</v>
      </c>
      <c r="I10" s="34"/>
      <c r="J10" s="34"/>
      <c r="K10" s="133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3.5" customHeight="1">
      <c r="A11" s="144" t="s">
        <v>712</v>
      </c>
      <c r="B11" s="144" t="s">
        <v>708</v>
      </c>
      <c r="C11" s="145">
        <v>43107.0</v>
      </c>
      <c r="D11" s="146">
        <v>649.99</v>
      </c>
      <c r="E11" s="34">
        <v>2.0</v>
      </c>
      <c r="F11" s="146">
        <f t="shared" si="1"/>
        <v>1299.98</v>
      </c>
      <c r="G11" s="147">
        <f t="shared" si="2"/>
        <v>0</v>
      </c>
      <c r="H11" s="147">
        <f t="shared" si="3"/>
        <v>1299.98</v>
      </c>
      <c r="I11" s="34"/>
      <c r="J11" s="34"/>
      <c r="K11" s="133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3.5" customHeight="1">
      <c r="A12" s="144" t="s">
        <v>707</v>
      </c>
      <c r="B12" s="144" t="s">
        <v>708</v>
      </c>
      <c r="C12" s="145">
        <v>43107.0</v>
      </c>
      <c r="D12" s="146">
        <v>329.95</v>
      </c>
      <c r="E12" s="34">
        <v>6.0</v>
      </c>
      <c r="F12" s="146">
        <f t="shared" si="1"/>
        <v>1979.7</v>
      </c>
      <c r="G12" s="147">
        <f t="shared" si="2"/>
        <v>39.594</v>
      </c>
      <c r="H12" s="147">
        <f t="shared" si="3"/>
        <v>2019.294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3.5" customHeight="1">
      <c r="A13" s="144" t="s">
        <v>711</v>
      </c>
      <c r="B13" s="144" t="s">
        <v>708</v>
      </c>
      <c r="C13" s="145">
        <v>43110.0</v>
      </c>
      <c r="D13" s="146">
        <v>139.95</v>
      </c>
      <c r="E13" s="34">
        <v>10.0</v>
      </c>
      <c r="F13" s="146">
        <f t="shared" si="1"/>
        <v>1399.5</v>
      </c>
      <c r="G13" s="147">
        <f t="shared" si="2"/>
        <v>0</v>
      </c>
      <c r="H13" s="147">
        <f t="shared" si="3"/>
        <v>1399.5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3.5" customHeight="1">
      <c r="A14" s="144" t="s">
        <v>707</v>
      </c>
      <c r="B14" s="144" t="s">
        <v>705</v>
      </c>
      <c r="C14" s="145">
        <v>43110.0</v>
      </c>
      <c r="D14" s="146">
        <v>329.95</v>
      </c>
      <c r="E14" s="34">
        <v>13.0</v>
      </c>
      <c r="F14" s="146">
        <f t="shared" si="1"/>
        <v>4289.35</v>
      </c>
      <c r="G14" s="147">
        <f t="shared" si="2"/>
        <v>85.787</v>
      </c>
      <c r="H14" s="147">
        <f t="shared" si="3"/>
        <v>4375.137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3.5" customHeight="1">
      <c r="A15" s="144" t="s">
        <v>707</v>
      </c>
      <c r="B15" s="144" t="s">
        <v>708</v>
      </c>
      <c r="C15" s="145">
        <v>43110.0</v>
      </c>
      <c r="D15" s="146">
        <v>329.95</v>
      </c>
      <c r="E15" s="34">
        <v>4.0</v>
      </c>
      <c r="F15" s="146">
        <f t="shared" si="1"/>
        <v>1319.8</v>
      </c>
      <c r="G15" s="147">
        <f t="shared" si="2"/>
        <v>0</v>
      </c>
      <c r="H15" s="147">
        <f t="shared" si="3"/>
        <v>1319.8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3.5" customHeight="1">
      <c r="A16" s="144" t="s">
        <v>711</v>
      </c>
      <c r="B16" s="144" t="s">
        <v>705</v>
      </c>
      <c r="C16" s="145">
        <v>43111.0</v>
      </c>
      <c r="D16" s="146">
        <v>139.95</v>
      </c>
      <c r="E16" s="34">
        <v>11.0</v>
      </c>
      <c r="F16" s="146">
        <f t="shared" si="1"/>
        <v>1539.45</v>
      </c>
      <c r="G16" s="147">
        <f t="shared" si="2"/>
        <v>30.789</v>
      </c>
      <c r="H16" s="147">
        <f t="shared" si="3"/>
        <v>1570.239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3.5" customHeight="1">
      <c r="A17" s="144" t="s">
        <v>704</v>
      </c>
      <c r="B17" s="144" t="s">
        <v>705</v>
      </c>
      <c r="C17" s="145">
        <v>43111.0</v>
      </c>
      <c r="D17" s="146">
        <v>299.95</v>
      </c>
      <c r="E17" s="34">
        <v>7.0</v>
      </c>
      <c r="F17" s="146">
        <f t="shared" si="1"/>
        <v>2099.65</v>
      </c>
      <c r="G17" s="147">
        <f t="shared" si="2"/>
        <v>41.993</v>
      </c>
      <c r="H17" s="147">
        <f t="shared" si="3"/>
        <v>2141.643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3.5" customHeight="1">
      <c r="A18" s="144" t="s">
        <v>709</v>
      </c>
      <c r="B18" s="144" t="s">
        <v>710</v>
      </c>
      <c r="C18" s="145">
        <v>43112.0</v>
      </c>
      <c r="D18" s="146">
        <v>64.95</v>
      </c>
      <c r="E18" s="34">
        <v>11.0</v>
      </c>
      <c r="F18" s="146">
        <f t="shared" si="1"/>
        <v>714.45</v>
      </c>
      <c r="G18" s="147">
        <f t="shared" si="2"/>
        <v>0</v>
      </c>
      <c r="H18" s="147">
        <f t="shared" si="3"/>
        <v>714.45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3.5" customHeight="1">
      <c r="A19" s="144" t="s">
        <v>712</v>
      </c>
      <c r="B19" s="144" t="s">
        <v>705</v>
      </c>
      <c r="C19" s="145">
        <v>43112.0</v>
      </c>
      <c r="D19" s="146">
        <v>649.99</v>
      </c>
      <c r="E19" s="34">
        <v>6.0</v>
      </c>
      <c r="F19" s="146">
        <f t="shared" si="1"/>
        <v>3899.94</v>
      </c>
      <c r="G19" s="147">
        <f t="shared" si="2"/>
        <v>77.9988</v>
      </c>
      <c r="H19" s="147">
        <f t="shared" si="3"/>
        <v>3977.9388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3.5" customHeight="1">
      <c r="A20" s="144" t="s">
        <v>711</v>
      </c>
      <c r="B20" s="144" t="s">
        <v>708</v>
      </c>
      <c r="C20" s="145">
        <v>43113.0</v>
      </c>
      <c r="D20" s="146">
        <v>139.95</v>
      </c>
      <c r="E20" s="34">
        <v>10.0</v>
      </c>
      <c r="F20" s="146">
        <f t="shared" si="1"/>
        <v>1399.5</v>
      </c>
      <c r="G20" s="147">
        <f t="shared" si="2"/>
        <v>0</v>
      </c>
      <c r="H20" s="147">
        <f t="shared" si="3"/>
        <v>1399.5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3.5" customHeight="1">
      <c r="A21" s="144" t="s">
        <v>704</v>
      </c>
      <c r="B21" s="144" t="s">
        <v>705</v>
      </c>
      <c r="C21" s="145">
        <v>43113.0</v>
      </c>
      <c r="D21" s="146">
        <v>299.95</v>
      </c>
      <c r="E21" s="34">
        <v>14.0</v>
      </c>
      <c r="F21" s="146">
        <f t="shared" si="1"/>
        <v>4199.3</v>
      </c>
      <c r="G21" s="147">
        <f t="shared" si="2"/>
        <v>83.986</v>
      </c>
      <c r="H21" s="147">
        <f t="shared" si="3"/>
        <v>4283.286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3.5" customHeight="1">
      <c r="A22" s="144" t="s">
        <v>707</v>
      </c>
      <c r="B22" s="144" t="s">
        <v>710</v>
      </c>
      <c r="C22" s="145">
        <v>43118.0</v>
      </c>
      <c r="D22" s="146">
        <v>329.95</v>
      </c>
      <c r="E22" s="34">
        <v>4.0</v>
      </c>
      <c r="F22" s="146">
        <f t="shared" si="1"/>
        <v>1319.8</v>
      </c>
      <c r="G22" s="147">
        <f t="shared" si="2"/>
        <v>0</v>
      </c>
      <c r="H22" s="147">
        <f t="shared" si="3"/>
        <v>1319.8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3.5" customHeight="1">
      <c r="A23" s="144" t="s">
        <v>709</v>
      </c>
      <c r="B23" s="144" t="s">
        <v>705</v>
      </c>
      <c r="C23" s="145">
        <v>43119.0</v>
      </c>
      <c r="D23" s="146">
        <v>64.95</v>
      </c>
      <c r="E23" s="34">
        <v>20.0</v>
      </c>
      <c r="F23" s="146">
        <f t="shared" si="1"/>
        <v>1299</v>
      </c>
      <c r="G23" s="147">
        <f t="shared" si="2"/>
        <v>0</v>
      </c>
      <c r="H23" s="147">
        <f t="shared" si="3"/>
        <v>1299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3.5" customHeight="1">
      <c r="A24" s="144" t="s">
        <v>707</v>
      </c>
      <c r="B24" s="144" t="s">
        <v>708</v>
      </c>
      <c r="C24" s="145">
        <v>43120.0</v>
      </c>
      <c r="D24" s="146">
        <v>329.95</v>
      </c>
      <c r="E24" s="34">
        <v>8.0</v>
      </c>
      <c r="F24" s="146">
        <f t="shared" si="1"/>
        <v>2639.6</v>
      </c>
      <c r="G24" s="147">
        <f t="shared" si="2"/>
        <v>52.792</v>
      </c>
      <c r="H24" s="147">
        <f t="shared" si="3"/>
        <v>2692.392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3.5" customHeight="1">
      <c r="A25" s="144" t="s">
        <v>709</v>
      </c>
      <c r="B25" s="144" t="s">
        <v>708</v>
      </c>
      <c r="C25" s="145">
        <v>43122.0</v>
      </c>
      <c r="D25" s="146">
        <v>64.95</v>
      </c>
      <c r="E25" s="34">
        <v>11.0</v>
      </c>
      <c r="F25" s="146">
        <f t="shared" si="1"/>
        <v>714.45</v>
      </c>
      <c r="G25" s="147">
        <f t="shared" si="2"/>
        <v>0</v>
      </c>
      <c r="H25" s="147">
        <f t="shared" si="3"/>
        <v>714.45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3.5" customHeight="1">
      <c r="A26" s="144" t="s">
        <v>704</v>
      </c>
      <c r="B26" s="144" t="s">
        <v>710</v>
      </c>
      <c r="C26" s="145">
        <v>43124.0</v>
      </c>
      <c r="D26" s="146">
        <v>299.95</v>
      </c>
      <c r="E26" s="34">
        <v>13.0</v>
      </c>
      <c r="F26" s="146">
        <f t="shared" si="1"/>
        <v>3899.35</v>
      </c>
      <c r="G26" s="147">
        <f t="shared" si="2"/>
        <v>77.987</v>
      </c>
      <c r="H26" s="147">
        <f t="shared" si="3"/>
        <v>3977.337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3.5" customHeight="1">
      <c r="A27" s="144" t="s">
        <v>707</v>
      </c>
      <c r="B27" s="144" t="s">
        <v>705</v>
      </c>
      <c r="C27" s="145">
        <v>43124.0</v>
      </c>
      <c r="D27" s="146">
        <v>329.95</v>
      </c>
      <c r="E27" s="34">
        <v>7.0</v>
      </c>
      <c r="F27" s="146">
        <f t="shared" si="1"/>
        <v>2309.65</v>
      </c>
      <c r="G27" s="147">
        <f t="shared" si="2"/>
        <v>46.193</v>
      </c>
      <c r="H27" s="147">
        <f t="shared" si="3"/>
        <v>2355.843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3.5" customHeight="1">
      <c r="A28" s="144" t="s">
        <v>707</v>
      </c>
      <c r="B28" s="144" t="s">
        <v>705</v>
      </c>
      <c r="C28" s="145">
        <v>43125.0</v>
      </c>
      <c r="D28" s="146">
        <v>329.95</v>
      </c>
      <c r="E28" s="34">
        <v>8.0</v>
      </c>
      <c r="F28" s="146">
        <f t="shared" si="1"/>
        <v>2639.6</v>
      </c>
      <c r="G28" s="147">
        <f t="shared" si="2"/>
        <v>52.792</v>
      </c>
      <c r="H28" s="147">
        <f t="shared" si="3"/>
        <v>2692.392</v>
      </c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3.5" customHeight="1">
      <c r="A29" s="144" t="s">
        <v>712</v>
      </c>
      <c r="B29" s="144" t="s">
        <v>710</v>
      </c>
      <c r="C29" s="145">
        <v>43126.0</v>
      </c>
      <c r="D29" s="146">
        <v>649.99</v>
      </c>
      <c r="E29" s="34">
        <v>10.0</v>
      </c>
      <c r="F29" s="146">
        <f t="shared" si="1"/>
        <v>6499.9</v>
      </c>
      <c r="G29" s="147">
        <f t="shared" si="2"/>
        <v>129.998</v>
      </c>
      <c r="H29" s="147">
        <f t="shared" si="3"/>
        <v>6629.898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3.5" customHeight="1">
      <c r="A30" s="144" t="s">
        <v>712</v>
      </c>
      <c r="B30" s="144" t="s">
        <v>708</v>
      </c>
      <c r="C30" s="145">
        <v>43126.0</v>
      </c>
      <c r="D30" s="146">
        <v>649.99</v>
      </c>
      <c r="E30" s="34">
        <v>7.0</v>
      </c>
      <c r="F30" s="146">
        <f t="shared" si="1"/>
        <v>4549.93</v>
      </c>
      <c r="G30" s="147">
        <f t="shared" si="2"/>
        <v>90.9986</v>
      </c>
      <c r="H30" s="147">
        <f t="shared" si="3"/>
        <v>4640.9286</v>
      </c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3.5" customHeight="1">
      <c r="A31" s="144" t="s">
        <v>704</v>
      </c>
      <c r="B31" s="144" t="s">
        <v>708</v>
      </c>
      <c r="C31" s="145">
        <v>43127.0</v>
      </c>
      <c r="D31" s="146">
        <v>299.95</v>
      </c>
      <c r="E31" s="34">
        <v>8.0</v>
      </c>
      <c r="F31" s="146">
        <f t="shared" si="1"/>
        <v>2399.6</v>
      </c>
      <c r="G31" s="147">
        <f t="shared" si="2"/>
        <v>47.992</v>
      </c>
      <c r="H31" s="147">
        <f t="shared" si="3"/>
        <v>2447.592</v>
      </c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3.5" customHeight="1">
      <c r="A32" s="144" t="s">
        <v>707</v>
      </c>
      <c r="B32" s="144" t="s">
        <v>710</v>
      </c>
      <c r="C32" s="145">
        <v>43127.0</v>
      </c>
      <c r="D32" s="146">
        <v>329.95</v>
      </c>
      <c r="E32" s="34">
        <v>4.0</v>
      </c>
      <c r="F32" s="146">
        <f t="shared" si="1"/>
        <v>1319.8</v>
      </c>
      <c r="G32" s="147">
        <f t="shared" si="2"/>
        <v>0</v>
      </c>
      <c r="H32" s="147">
        <f t="shared" si="3"/>
        <v>1319.8</v>
      </c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3.5" customHeight="1">
      <c r="A33" s="144" t="s">
        <v>704</v>
      </c>
      <c r="B33" s="144" t="s">
        <v>708</v>
      </c>
      <c r="C33" s="145">
        <v>43128.0</v>
      </c>
      <c r="D33" s="146">
        <v>299.95</v>
      </c>
      <c r="E33" s="34">
        <v>6.0</v>
      </c>
      <c r="F33" s="146">
        <f t="shared" si="1"/>
        <v>1799.7</v>
      </c>
      <c r="G33" s="147">
        <f t="shared" si="2"/>
        <v>35.994</v>
      </c>
      <c r="H33" s="147">
        <f t="shared" si="3"/>
        <v>1835.694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3.5" customHeight="1">
      <c r="A34" s="144" t="s">
        <v>712</v>
      </c>
      <c r="B34" s="144" t="s">
        <v>713</v>
      </c>
      <c r="C34" s="145">
        <v>43128.0</v>
      </c>
      <c r="D34" s="146">
        <v>649.99</v>
      </c>
      <c r="E34" s="34">
        <v>5.0</v>
      </c>
      <c r="F34" s="146">
        <f t="shared" si="1"/>
        <v>3249.95</v>
      </c>
      <c r="G34" s="147">
        <f t="shared" si="2"/>
        <v>64.999</v>
      </c>
      <c r="H34" s="147">
        <f t="shared" si="3"/>
        <v>3314.949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3.5" customHeight="1">
      <c r="A35" s="144" t="s">
        <v>712</v>
      </c>
      <c r="B35" s="144" t="s">
        <v>708</v>
      </c>
      <c r="C35" s="145">
        <v>43128.0</v>
      </c>
      <c r="D35" s="146">
        <v>649.99</v>
      </c>
      <c r="E35" s="34">
        <v>7.0</v>
      </c>
      <c r="F35" s="146">
        <f t="shared" si="1"/>
        <v>4549.93</v>
      </c>
      <c r="G35" s="147">
        <f t="shared" si="2"/>
        <v>90.9986</v>
      </c>
      <c r="H35" s="147">
        <f t="shared" si="3"/>
        <v>4640.9286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3.5" customHeight="1">
      <c r="A36" s="144" t="s">
        <v>709</v>
      </c>
      <c r="B36" s="144" t="s">
        <v>708</v>
      </c>
      <c r="C36" s="145">
        <v>43129.0</v>
      </c>
      <c r="D36" s="146">
        <v>64.95</v>
      </c>
      <c r="E36" s="34">
        <v>5.0</v>
      </c>
      <c r="F36" s="146">
        <f t="shared" si="1"/>
        <v>324.75</v>
      </c>
      <c r="G36" s="147">
        <f t="shared" si="2"/>
        <v>0</v>
      </c>
      <c r="H36" s="147">
        <f t="shared" si="3"/>
        <v>324.75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3.5" customHeight="1">
      <c r="A37" s="144" t="s">
        <v>709</v>
      </c>
      <c r="B37" s="144" t="s">
        <v>708</v>
      </c>
      <c r="C37" s="145">
        <v>43132.0</v>
      </c>
      <c r="D37" s="146">
        <v>64.95</v>
      </c>
      <c r="E37" s="34">
        <v>10.0</v>
      </c>
      <c r="F37" s="146">
        <f t="shared" si="1"/>
        <v>649.5</v>
      </c>
      <c r="G37" s="147">
        <f t="shared" si="2"/>
        <v>0</v>
      </c>
      <c r="H37" s="147">
        <f t="shared" si="3"/>
        <v>649.5</v>
      </c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3.5" customHeight="1">
      <c r="A38" s="144" t="s">
        <v>704</v>
      </c>
      <c r="B38" s="144" t="s">
        <v>705</v>
      </c>
      <c r="C38" s="145">
        <v>43133.0</v>
      </c>
      <c r="D38" s="146">
        <v>299.95</v>
      </c>
      <c r="E38" s="34">
        <v>7.0</v>
      </c>
      <c r="F38" s="146">
        <f t="shared" si="1"/>
        <v>2099.65</v>
      </c>
      <c r="G38" s="147">
        <f t="shared" si="2"/>
        <v>41.993</v>
      </c>
      <c r="H38" s="147">
        <f t="shared" si="3"/>
        <v>2141.643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3.5" customHeight="1">
      <c r="A39" s="144" t="s">
        <v>704</v>
      </c>
      <c r="B39" s="144" t="s">
        <v>705</v>
      </c>
      <c r="C39" s="145">
        <v>43133.0</v>
      </c>
      <c r="D39" s="146">
        <v>299.95</v>
      </c>
      <c r="E39" s="34">
        <v>11.0</v>
      </c>
      <c r="F39" s="146">
        <f t="shared" si="1"/>
        <v>3299.45</v>
      </c>
      <c r="G39" s="147">
        <f t="shared" si="2"/>
        <v>65.989</v>
      </c>
      <c r="H39" s="147">
        <f t="shared" si="3"/>
        <v>3365.439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3.5" customHeight="1">
      <c r="A40" s="144" t="s">
        <v>704</v>
      </c>
      <c r="B40" s="144" t="s">
        <v>705</v>
      </c>
      <c r="C40" s="145">
        <v>43133.0</v>
      </c>
      <c r="D40" s="146">
        <v>299.95</v>
      </c>
      <c r="E40" s="34">
        <v>9.0</v>
      </c>
      <c r="F40" s="146">
        <f t="shared" si="1"/>
        <v>2699.55</v>
      </c>
      <c r="G40" s="147">
        <f t="shared" si="2"/>
        <v>53.991</v>
      </c>
      <c r="H40" s="147">
        <f t="shared" si="3"/>
        <v>2753.541</v>
      </c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3.5" customHeight="1">
      <c r="A41" s="144" t="s">
        <v>704</v>
      </c>
      <c r="B41" s="144" t="s">
        <v>705</v>
      </c>
      <c r="C41" s="145">
        <v>43133.0</v>
      </c>
      <c r="D41" s="146">
        <v>299.95</v>
      </c>
      <c r="E41" s="34">
        <v>12.0</v>
      </c>
      <c r="F41" s="146">
        <f t="shared" si="1"/>
        <v>3599.4</v>
      </c>
      <c r="G41" s="147">
        <f t="shared" si="2"/>
        <v>71.988</v>
      </c>
      <c r="H41" s="147">
        <f t="shared" si="3"/>
        <v>3671.388</v>
      </c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3.5" customHeight="1">
      <c r="A42" s="144" t="s">
        <v>704</v>
      </c>
      <c r="B42" s="144" t="s">
        <v>705</v>
      </c>
      <c r="C42" s="145">
        <v>43133.0</v>
      </c>
      <c r="D42" s="146">
        <v>299.95</v>
      </c>
      <c r="E42" s="34">
        <v>15.0</v>
      </c>
      <c r="F42" s="146">
        <f t="shared" si="1"/>
        <v>4499.25</v>
      </c>
      <c r="G42" s="147">
        <f t="shared" si="2"/>
        <v>89.985</v>
      </c>
      <c r="H42" s="147">
        <f t="shared" si="3"/>
        <v>4589.235</v>
      </c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3.5" customHeight="1">
      <c r="A43" s="144" t="s">
        <v>704</v>
      </c>
      <c r="B43" s="144" t="s">
        <v>705</v>
      </c>
      <c r="C43" s="145">
        <v>43133.0</v>
      </c>
      <c r="D43" s="146">
        <v>299.95</v>
      </c>
      <c r="E43" s="34">
        <v>17.0</v>
      </c>
      <c r="F43" s="146">
        <f t="shared" si="1"/>
        <v>5099.15</v>
      </c>
      <c r="G43" s="147">
        <f t="shared" si="2"/>
        <v>101.983</v>
      </c>
      <c r="H43" s="147">
        <f t="shared" si="3"/>
        <v>5201.133</v>
      </c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3.5" customHeight="1">
      <c r="A44" s="144" t="s">
        <v>709</v>
      </c>
      <c r="B44" s="144" t="s">
        <v>713</v>
      </c>
      <c r="C44" s="145">
        <v>43135.0</v>
      </c>
      <c r="D44" s="146">
        <v>64.95</v>
      </c>
      <c r="E44" s="34">
        <v>9.0</v>
      </c>
      <c r="F44" s="146">
        <f t="shared" si="1"/>
        <v>584.55</v>
      </c>
      <c r="G44" s="147">
        <f t="shared" si="2"/>
        <v>0</v>
      </c>
      <c r="H44" s="147">
        <f t="shared" si="3"/>
        <v>584.55</v>
      </c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3.5" customHeight="1">
      <c r="A45" s="144" t="s">
        <v>709</v>
      </c>
      <c r="B45" s="144" t="s">
        <v>713</v>
      </c>
      <c r="C45" s="145">
        <v>43135.0</v>
      </c>
      <c r="D45" s="146">
        <v>64.95</v>
      </c>
      <c r="E45" s="34">
        <v>14.0</v>
      </c>
      <c r="F45" s="146">
        <f t="shared" si="1"/>
        <v>909.3</v>
      </c>
      <c r="G45" s="147">
        <f t="shared" si="2"/>
        <v>0</v>
      </c>
      <c r="H45" s="147">
        <f t="shared" si="3"/>
        <v>909.3</v>
      </c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3.5" customHeight="1">
      <c r="A46" s="144" t="s">
        <v>704</v>
      </c>
      <c r="B46" s="144" t="s">
        <v>708</v>
      </c>
      <c r="C46" s="145">
        <v>43136.0</v>
      </c>
      <c r="D46" s="146">
        <v>299.95</v>
      </c>
      <c r="E46" s="34">
        <v>1.0</v>
      </c>
      <c r="F46" s="146">
        <f t="shared" si="1"/>
        <v>299.95</v>
      </c>
      <c r="G46" s="147">
        <f t="shared" si="2"/>
        <v>0</v>
      </c>
      <c r="H46" s="147">
        <f t="shared" si="3"/>
        <v>299.95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3.5" customHeight="1">
      <c r="A47" s="144" t="s">
        <v>704</v>
      </c>
      <c r="B47" s="144" t="s">
        <v>708</v>
      </c>
      <c r="C47" s="145">
        <v>43136.0</v>
      </c>
      <c r="D47" s="146">
        <v>299.95</v>
      </c>
      <c r="E47" s="34">
        <v>3.0</v>
      </c>
      <c r="F47" s="146">
        <f t="shared" si="1"/>
        <v>899.85</v>
      </c>
      <c r="G47" s="147">
        <f t="shared" si="2"/>
        <v>0</v>
      </c>
      <c r="H47" s="147">
        <f t="shared" si="3"/>
        <v>899.85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3.5" customHeight="1">
      <c r="A48" s="144" t="s">
        <v>712</v>
      </c>
      <c r="B48" s="144" t="s">
        <v>713</v>
      </c>
      <c r="C48" s="145">
        <v>43138.0</v>
      </c>
      <c r="D48" s="146">
        <v>649.99</v>
      </c>
      <c r="E48" s="34">
        <v>4.0</v>
      </c>
      <c r="F48" s="146">
        <f t="shared" si="1"/>
        <v>2599.96</v>
      </c>
      <c r="G48" s="147">
        <f t="shared" si="2"/>
        <v>51.9992</v>
      </c>
      <c r="H48" s="147">
        <f t="shared" si="3"/>
        <v>2651.9592</v>
      </c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3.5" customHeight="1">
      <c r="A49" s="144" t="s">
        <v>712</v>
      </c>
      <c r="B49" s="144" t="s">
        <v>713</v>
      </c>
      <c r="C49" s="145">
        <v>43138.0</v>
      </c>
      <c r="D49" s="146">
        <v>649.99</v>
      </c>
      <c r="E49" s="34">
        <v>11.0</v>
      </c>
      <c r="F49" s="146">
        <f t="shared" si="1"/>
        <v>7149.89</v>
      </c>
      <c r="G49" s="147">
        <f t="shared" si="2"/>
        <v>142.9978</v>
      </c>
      <c r="H49" s="147">
        <f t="shared" si="3"/>
        <v>7292.8878</v>
      </c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3.5" customHeight="1">
      <c r="A50" s="144" t="s">
        <v>711</v>
      </c>
      <c r="B50" s="144" t="s">
        <v>705</v>
      </c>
      <c r="C50" s="145">
        <v>43139.0</v>
      </c>
      <c r="D50" s="146">
        <v>139.95</v>
      </c>
      <c r="E50" s="34">
        <v>8.0</v>
      </c>
      <c r="F50" s="146">
        <f t="shared" si="1"/>
        <v>1119.6</v>
      </c>
      <c r="G50" s="147">
        <f t="shared" si="2"/>
        <v>0</v>
      </c>
      <c r="H50" s="147">
        <f t="shared" si="3"/>
        <v>1119.6</v>
      </c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3.5" customHeight="1">
      <c r="A51" s="144" t="s">
        <v>711</v>
      </c>
      <c r="B51" s="144" t="s">
        <v>705</v>
      </c>
      <c r="C51" s="145">
        <v>43139.0</v>
      </c>
      <c r="D51" s="146">
        <v>139.95</v>
      </c>
      <c r="E51" s="34">
        <v>13.0</v>
      </c>
      <c r="F51" s="146">
        <f t="shared" si="1"/>
        <v>1819.35</v>
      </c>
      <c r="G51" s="147">
        <f t="shared" si="2"/>
        <v>36.387</v>
      </c>
      <c r="H51" s="147">
        <f t="shared" si="3"/>
        <v>1855.737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3.5" customHeight="1">
      <c r="A52" s="144" t="s">
        <v>709</v>
      </c>
      <c r="B52" s="144" t="s">
        <v>705</v>
      </c>
      <c r="C52" s="145">
        <v>43139.0</v>
      </c>
      <c r="D52" s="146">
        <v>64.95</v>
      </c>
      <c r="E52" s="34">
        <v>8.0</v>
      </c>
      <c r="F52" s="146">
        <f t="shared" si="1"/>
        <v>519.6</v>
      </c>
      <c r="G52" s="147">
        <f t="shared" si="2"/>
        <v>0</v>
      </c>
      <c r="H52" s="147">
        <f t="shared" si="3"/>
        <v>519.6</v>
      </c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3.5" customHeight="1">
      <c r="A53" s="144" t="s">
        <v>709</v>
      </c>
      <c r="B53" s="144" t="s">
        <v>705</v>
      </c>
      <c r="C53" s="145">
        <v>43139.0</v>
      </c>
      <c r="D53" s="146">
        <v>64.95</v>
      </c>
      <c r="E53" s="34">
        <v>14.0</v>
      </c>
      <c r="F53" s="146">
        <f t="shared" si="1"/>
        <v>909.3</v>
      </c>
      <c r="G53" s="147">
        <f t="shared" si="2"/>
        <v>0</v>
      </c>
      <c r="H53" s="147">
        <f t="shared" si="3"/>
        <v>909.3</v>
      </c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3.5" customHeight="1">
      <c r="A54" s="144" t="s">
        <v>707</v>
      </c>
      <c r="B54" s="144" t="s">
        <v>710</v>
      </c>
      <c r="C54" s="145">
        <v>43139.0</v>
      </c>
      <c r="D54" s="146">
        <v>329.95</v>
      </c>
      <c r="E54" s="34">
        <v>4.0</v>
      </c>
      <c r="F54" s="146">
        <f t="shared" si="1"/>
        <v>1319.8</v>
      </c>
      <c r="G54" s="147">
        <f t="shared" si="2"/>
        <v>0</v>
      </c>
      <c r="H54" s="147">
        <f t="shared" si="3"/>
        <v>1319.8</v>
      </c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3.5" customHeight="1">
      <c r="A55" s="144" t="s">
        <v>707</v>
      </c>
      <c r="B55" s="144" t="s">
        <v>710</v>
      </c>
      <c r="C55" s="145">
        <v>43139.0</v>
      </c>
      <c r="D55" s="146">
        <v>329.95</v>
      </c>
      <c r="E55" s="34">
        <v>6.0</v>
      </c>
      <c r="F55" s="146">
        <f t="shared" si="1"/>
        <v>1979.7</v>
      </c>
      <c r="G55" s="147">
        <f t="shared" si="2"/>
        <v>39.594</v>
      </c>
      <c r="H55" s="147">
        <f t="shared" si="3"/>
        <v>2019.294</v>
      </c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3.5" customHeight="1">
      <c r="A56" s="144" t="s">
        <v>709</v>
      </c>
      <c r="B56" s="144" t="s">
        <v>705</v>
      </c>
      <c r="C56" s="145">
        <v>43142.0</v>
      </c>
      <c r="D56" s="146">
        <v>64.95</v>
      </c>
      <c r="E56" s="34">
        <v>17.0</v>
      </c>
      <c r="F56" s="146">
        <f t="shared" si="1"/>
        <v>1104.15</v>
      </c>
      <c r="G56" s="147">
        <f t="shared" si="2"/>
        <v>0</v>
      </c>
      <c r="H56" s="147">
        <f t="shared" si="3"/>
        <v>1104.15</v>
      </c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3.5" customHeight="1">
      <c r="A57" s="144" t="s">
        <v>711</v>
      </c>
      <c r="B57" s="144" t="s">
        <v>708</v>
      </c>
      <c r="C57" s="145">
        <v>43143.0</v>
      </c>
      <c r="D57" s="146">
        <v>139.95</v>
      </c>
      <c r="E57" s="34">
        <v>11.0</v>
      </c>
      <c r="F57" s="146">
        <f t="shared" si="1"/>
        <v>1539.45</v>
      </c>
      <c r="G57" s="147">
        <f t="shared" si="2"/>
        <v>30.789</v>
      </c>
      <c r="H57" s="147">
        <f t="shared" si="3"/>
        <v>1570.239</v>
      </c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3.5" customHeight="1">
      <c r="A58" s="144" t="s">
        <v>712</v>
      </c>
      <c r="B58" s="144" t="s">
        <v>713</v>
      </c>
      <c r="C58" s="145">
        <v>43143.0</v>
      </c>
      <c r="D58" s="146">
        <v>649.99</v>
      </c>
      <c r="E58" s="34">
        <v>1.0</v>
      </c>
      <c r="F58" s="146">
        <f t="shared" si="1"/>
        <v>649.99</v>
      </c>
      <c r="G58" s="147">
        <f t="shared" si="2"/>
        <v>0</v>
      </c>
      <c r="H58" s="147">
        <f t="shared" si="3"/>
        <v>649.99</v>
      </c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3.5" customHeight="1">
      <c r="A59" s="144" t="s">
        <v>709</v>
      </c>
      <c r="B59" s="144" t="s">
        <v>705</v>
      </c>
      <c r="C59" s="145">
        <v>43146.0</v>
      </c>
      <c r="D59" s="146">
        <v>64.95</v>
      </c>
      <c r="E59" s="34">
        <v>15.0</v>
      </c>
      <c r="F59" s="146">
        <f t="shared" si="1"/>
        <v>974.25</v>
      </c>
      <c r="G59" s="147">
        <f t="shared" si="2"/>
        <v>0</v>
      </c>
      <c r="H59" s="147">
        <f t="shared" si="3"/>
        <v>974.25</v>
      </c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3.5" customHeight="1">
      <c r="A60" s="144" t="s">
        <v>709</v>
      </c>
      <c r="B60" s="144" t="s">
        <v>705</v>
      </c>
      <c r="C60" s="145">
        <v>43146.0</v>
      </c>
      <c r="D60" s="146">
        <v>64.95</v>
      </c>
      <c r="E60" s="34">
        <v>20.0</v>
      </c>
      <c r="F60" s="146">
        <f t="shared" si="1"/>
        <v>1299</v>
      </c>
      <c r="G60" s="147">
        <f t="shared" si="2"/>
        <v>0</v>
      </c>
      <c r="H60" s="147">
        <f t="shared" si="3"/>
        <v>1299</v>
      </c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3.5" customHeight="1">
      <c r="A61" s="144" t="s">
        <v>712</v>
      </c>
      <c r="B61" s="144" t="s">
        <v>710</v>
      </c>
      <c r="C61" s="145">
        <v>43146.0</v>
      </c>
      <c r="D61" s="146">
        <v>649.99</v>
      </c>
      <c r="E61" s="34">
        <v>9.0</v>
      </c>
      <c r="F61" s="146">
        <f t="shared" si="1"/>
        <v>5849.91</v>
      </c>
      <c r="G61" s="147">
        <f t="shared" si="2"/>
        <v>116.9982</v>
      </c>
      <c r="H61" s="147">
        <f t="shared" si="3"/>
        <v>5966.9082</v>
      </c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3.5" customHeight="1">
      <c r="A62" s="144" t="s">
        <v>712</v>
      </c>
      <c r="B62" s="144" t="s">
        <v>705</v>
      </c>
      <c r="C62" s="145">
        <v>43146.0</v>
      </c>
      <c r="D62" s="146">
        <v>649.99</v>
      </c>
      <c r="E62" s="34">
        <v>14.0</v>
      </c>
      <c r="F62" s="146">
        <f t="shared" si="1"/>
        <v>9099.86</v>
      </c>
      <c r="G62" s="147">
        <f t="shared" si="2"/>
        <v>181.9972</v>
      </c>
      <c r="H62" s="147">
        <f t="shared" si="3"/>
        <v>9281.8572</v>
      </c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3.5" customHeight="1">
      <c r="A63" s="144" t="s">
        <v>712</v>
      </c>
      <c r="B63" s="144" t="s">
        <v>713</v>
      </c>
      <c r="C63" s="145">
        <v>43146.0</v>
      </c>
      <c r="D63" s="146">
        <v>649.99</v>
      </c>
      <c r="E63" s="34">
        <v>5.0</v>
      </c>
      <c r="F63" s="146">
        <f t="shared" si="1"/>
        <v>3249.95</v>
      </c>
      <c r="G63" s="147">
        <f t="shared" si="2"/>
        <v>64.999</v>
      </c>
      <c r="H63" s="147">
        <f t="shared" si="3"/>
        <v>3314.949</v>
      </c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3.5" customHeight="1">
      <c r="A64" s="144" t="s">
        <v>711</v>
      </c>
      <c r="B64" s="144" t="s">
        <v>713</v>
      </c>
      <c r="C64" s="145">
        <v>43147.0</v>
      </c>
      <c r="D64" s="146">
        <v>139.95</v>
      </c>
      <c r="E64" s="34">
        <v>8.0</v>
      </c>
      <c r="F64" s="146">
        <f t="shared" si="1"/>
        <v>1119.6</v>
      </c>
      <c r="G64" s="147">
        <f t="shared" si="2"/>
        <v>0</v>
      </c>
      <c r="H64" s="147">
        <f t="shared" si="3"/>
        <v>1119.6</v>
      </c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3.5" customHeight="1">
      <c r="A65" s="144" t="s">
        <v>712</v>
      </c>
      <c r="B65" s="144" t="s">
        <v>705</v>
      </c>
      <c r="C65" s="145">
        <v>43147.0</v>
      </c>
      <c r="D65" s="146">
        <v>649.99</v>
      </c>
      <c r="E65" s="34">
        <v>18.0</v>
      </c>
      <c r="F65" s="146">
        <f t="shared" si="1"/>
        <v>11699.82</v>
      </c>
      <c r="G65" s="147">
        <f t="shared" si="2"/>
        <v>233.9964</v>
      </c>
      <c r="H65" s="147">
        <f t="shared" si="3"/>
        <v>11933.8164</v>
      </c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3.5" customHeight="1">
      <c r="A66" s="144" t="s">
        <v>712</v>
      </c>
      <c r="B66" s="144" t="s">
        <v>713</v>
      </c>
      <c r="C66" s="145">
        <v>43148.0</v>
      </c>
      <c r="D66" s="146">
        <v>649.99</v>
      </c>
      <c r="E66" s="34">
        <v>14.0</v>
      </c>
      <c r="F66" s="146">
        <f t="shared" si="1"/>
        <v>9099.86</v>
      </c>
      <c r="G66" s="147">
        <f t="shared" si="2"/>
        <v>181.9972</v>
      </c>
      <c r="H66" s="147">
        <f t="shared" si="3"/>
        <v>9281.8572</v>
      </c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3.5" customHeight="1">
      <c r="A67" s="144" t="s">
        <v>704</v>
      </c>
      <c r="B67" s="144" t="s">
        <v>705</v>
      </c>
      <c r="C67" s="145">
        <v>43149.0</v>
      </c>
      <c r="D67" s="146">
        <v>299.95</v>
      </c>
      <c r="E67" s="34">
        <v>18.0</v>
      </c>
      <c r="F67" s="146">
        <f t="shared" si="1"/>
        <v>5399.1</v>
      </c>
      <c r="G67" s="147">
        <f t="shared" si="2"/>
        <v>107.982</v>
      </c>
      <c r="H67" s="147">
        <f t="shared" si="3"/>
        <v>5507.082</v>
      </c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3.5" customHeight="1">
      <c r="A68" s="144" t="s">
        <v>704</v>
      </c>
      <c r="B68" s="144" t="s">
        <v>708</v>
      </c>
      <c r="C68" s="145">
        <v>43149.0</v>
      </c>
      <c r="D68" s="146">
        <v>299.95</v>
      </c>
      <c r="E68" s="34">
        <v>2.0</v>
      </c>
      <c r="F68" s="146">
        <f t="shared" si="1"/>
        <v>599.9</v>
      </c>
      <c r="G68" s="147">
        <f t="shared" si="2"/>
        <v>0</v>
      </c>
      <c r="H68" s="147">
        <f t="shared" si="3"/>
        <v>599.9</v>
      </c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3.5" customHeight="1">
      <c r="A69" s="144" t="s">
        <v>704</v>
      </c>
      <c r="B69" s="144" t="s">
        <v>713</v>
      </c>
      <c r="C69" s="145">
        <v>43150.0</v>
      </c>
      <c r="D69" s="146">
        <v>299.95</v>
      </c>
      <c r="E69" s="34">
        <v>12.0</v>
      </c>
      <c r="F69" s="146">
        <f t="shared" si="1"/>
        <v>3599.4</v>
      </c>
      <c r="G69" s="147">
        <f t="shared" si="2"/>
        <v>71.988</v>
      </c>
      <c r="H69" s="147">
        <f t="shared" si="3"/>
        <v>3671.388</v>
      </c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3.5" customHeight="1">
      <c r="A70" s="144" t="s">
        <v>712</v>
      </c>
      <c r="B70" s="144" t="s">
        <v>705</v>
      </c>
      <c r="C70" s="145">
        <v>43150.0</v>
      </c>
      <c r="D70" s="146">
        <v>649.99</v>
      </c>
      <c r="E70" s="34">
        <v>17.0</v>
      </c>
      <c r="F70" s="146">
        <f t="shared" si="1"/>
        <v>11049.83</v>
      </c>
      <c r="G70" s="147">
        <f t="shared" si="2"/>
        <v>220.9966</v>
      </c>
      <c r="H70" s="147">
        <f t="shared" si="3"/>
        <v>11270.8266</v>
      </c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3.5" customHeight="1">
      <c r="A71" s="144" t="s">
        <v>707</v>
      </c>
      <c r="B71" s="144" t="s">
        <v>708</v>
      </c>
      <c r="C71" s="145">
        <v>43154.0</v>
      </c>
      <c r="D71" s="146">
        <v>329.95</v>
      </c>
      <c r="E71" s="34">
        <v>14.0</v>
      </c>
      <c r="F71" s="146">
        <f t="shared" si="1"/>
        <v>4619.3</v>
      </c>
      <c r="G71" s="147">
        <f t="shared" si="2"/>
        <v>92.386</v>
      </c>
      <c r="H71" s="147">
        <f t="shared" si="3"/>
        <v>4711.686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3.5" customHeight="1">
      <c r="A72" s="144" t="s">
        <v>712</v>
      </c>
      <c r="B72" s="144" t="s">
        <v>710</v>
      </c>
      <c r="C72" s="145">
        <v>43155.0</v>
      </c>
      <c r="D72" s="146">
        <v>649.99</v>
      </c>
      <c r="E72" s="34">
        <v>9.0</v>
      </c>
      <c r="F72" s="146">
        <f t="shared" si="1"/>
        <v>5849.91</v>
      </c>
      <c r="G72" s="147">
        <f t="shared" si="2"/>
        <v>116.9982</v>
      </c>
      <c r="H72" s="147">
        <f t="shared" si="3"/>
        <v>5966.9082</v>
      </c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3.5" customHeight="1">
      <c r="A73" s="144" t="s">
        <v>711</v>
      </c>
      <c r="B73" s="144" t="s">
        <v>710</v>
      </c>
      <c r="C73" s="145">
        <v>43159.0</v>
      </c>
      <c r="D73" s="146">
        <v>139.95</v>
      </c>
      <c r="E73" s="34">
        <v>4.0</v>
      </c>
      <c r="F73" s="146">
        <f t="shared" si="1"/>
        <v>559.8</v>
      </c>
      <c r="G73" s="147">
        <f t="shared" si="2"/>
        <v>0</v>
      </c>
      <c r="H73" s="147">
        <f t="shared" si="3"/>
        <v>559.8</v>
      </c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3.5" customHeight="1">
      <c r="A74" s="144" t="s">
        <v>707</v>
      </c>
      <c r="B74" s="144" t="s">
        <v>705</v>
      </c>
      <c r="C74" s="145">
        <v>43159.0</v>
      </c>
      <c r="D74" s="146">
        <v>329.95</v>
      </c>
      <c r="E74" s="34">
        <v>20.0</v>
      </c>
      <c r="F74" s="146">
        <f t="shared" si="1"/>
        <v>6599</v>
      </c>
      <c r="G74" s="147">
        <f t="shared" si="2"/>
        <v>131.98</v>
      </c>
      <c r="H74" s="147">
        <f t="shared" si="3"/>
        <v>6730.98</v>
      </c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3.5" customHeight="1">
      <c r="A75" s="144" t="s">
        <v>709</v>
      </c>
      <c r="B75" s="144" t="s">
        <v>708</v>
      </c>
      <c r="C75" s="145">
        <v>43160.0</v>
      </c>
      <c r="D75" s="146">
        <v>64.95</v>
      </c>
      <c r="E75" s="34">
        <v>10.0</v>
      </c>
      <c r="F75" s="146">
        <f t="shared" si="1"/>
        <v>649.5</v>
      </c>
      <c r="G75" s="147">
        <f t="shared" si="2"/>
        <v>0</v>
      </c>
      <c r="H75" s="147">
        <f t="shared" si="3"/>
        <v>649.5</v>
      </c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3.5" customHeight="1">
      <c r="A76" s="144" t="s">
        <v>709</v>
      </c>
      <c r="B76" s="144" t="s">
        <v>710</v>
      </c>
      <c r="C76" s="145">
        <v>43162.0</v>
      </c>
      <c r="D76" s="146">
        <v>64.95</v>
      </c>
      <c r="E76" s="34">
        <v>12.0</v>
      </c>
      <c r="F76" s="146">
        <f t="shared" si="1"/>
        <v>779.4</v>
      </c>
      <c r="G76" s="147">
        <f t="shared" si="2"/>
        <v>0</v>
      </c>
      <c r="H76" s="147">
        <f t="shared" si="3"/>
        <v>779.4</v>
      </c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3.5" customHeight="1">
      <c r="A77" s="144" t="s">
        <v>711</v>
      </c>
      <c r="B77" s="144" t="s">
        <v>710</v>
      </c>
      <c r="C77" s="145">
        <v>43163.0</v>
      </c>
      <c r="D77" s="146">
        <v>139.95</v>
      </c>
      <c r="E77" s="34">
        <v>11.0</v>
      </c>
      <c r="F77" s="146">
        <f t="shared" si="1"/>
        <v>1539.45</v>
      </c>
      <c r="G77" s="147">
        <f t="shared" si="2"/>
        <v>30.789</v>
      </c>
      <c r="H77" s="147">
        <f t="shared" si="3"/>
        <v>1570.239</v>
      </c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3.5" customHeight="1">
      <c r="A78" s="144" t="s">
        <v>707</v>
      </c>
      <c r="B78" s="144" t="s">
        <v>714</v>
      </c>
      <c r="C78" s="145">
        <v>43164.0</v>
      </c>
      <c r="D78" s="146">
        <v>329.95</v>
      </c>
      <c r="E78" s="34">
        <v>1.0</v>
      </c>
      <c r="F78" s="146">
        <f t="shared" si="1"/>
        <v>329.95</v>
      </c>
      <c r="G78" s="147">
        <f t="shared" si="2"/>
        <v>0</v>
      </c>
      <c r="H78" s="147">
        <f t="shared" si="3"/>
        <v>329.95</v>
      </c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3.5" customHeight="1">
      <c r="A79" s="144" t="s">
        <v>711</v>
      </c>
      <c r="B79" s="144" t="s">
        <v>708</v>
      </c>
      <c r="C79" s="145">
        <v>43167.0</v>
      </c>
      <c r="D79" s="146">
        <v>139.95</v>
      </c>
      <c r="E79" s="34">
        <v>15.0</v>
      </c>
      <c r="F79" s="146">
        <f t="shared" si="1"/>
        <v>2099.25</v>
      </c>
      <c r="G79" s="147">
        <f t="shared" si="2"/>
        <v>41.985</v>
      </c>
      <c r="H79" s="147">
        <f t="shared" si="3"/>
        <v>2141.235</v>
      </c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3.5" customHeight="1">
      <c r="A80" s="144" t="s">
        <v>704</v>
      </c>
      <c r="B80" s="144" t="s">
        <v>714</v>
      </c>
      <c r="C80" s="145">
        <v>43167.0</v>
      </c>
      <c r="D80" s="146">
        <v>299.95</v>
      </c>
      <c r="E80" s="34">
        <v>6.0</v>
      </c>
      <c r="F80" s="146">
        <f t="shared" si="1"/>
        <v>1799.7</v>
      </c>
      <c r="G80" s="147">
        <f t="shared" si="2"/>
        <v>35.994</v>
      </c>
      <c r="H80" s="147">
        <f t="shared" si="3"/>
        <v>1835.694</v>
      </c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3.5" customHeight="1">
      <c r="A81" s="144" t="s">
        <v>712</v>
      </c>
      <c r="B81" s="144" t="s">
        <v>710</v>
      </c>
      <c r="C81" s="145">
        <v>43167.0</v>
      </c>
      <c r="D81" s="146">
        <v>649.99</v>
      </c>
      <c r="E81" s="34">
        <v>8.0</v>
      </c>
      <c r="F81" s="146">
        <f t="shared" si="1"/>
        <v>5199.92</v>
      </c>
      <c r="G81" s="147">
        <f t="shared" si="2"/>
        <v>103.9984</v>
      </c>
      <c r="H81" s="147">
        <f t="shared" si="3"/>
        <v>5303.9184</v>
      </c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3.5" customHeight="1">
      <c r="A82" s="144" t="s">
        <v>704</v>
      </c>
      <c r="B82" s="144" t="s">
        <v>705</v>
      </c>
      <c r="C82" s="145">
        <v>43168.0</v>
      </c>
      <c r="D82" s="146">
        <v>299.95</v>
      </c>
      <c r="E82" s="34">
        <v>17.0</v>
      </c>
      <c r="F82" s="146">
        <f t="shared" si="1"/>
        <v>5099.15</v>
      </c>
      <c r="G82" s="147">
        <f t="shared" si="2"/>
        <v>101.983</v>
      </c>
      <c r="H82" s="147">
        <f t="shared" si="3"/>
        <v>5201.133</v>
      </c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3.5" customHeight="1">
      <c r="A83" s="144" t="s">
        <v>704</v>
      </c>
      <c r="B83" s="144" t="s">
        <v>713</v>
      </c>
      <c r="C83" s="145">
        <v>43168.0</v>
      </c>
      <c r="D83" s="146">
        <v>299.95</v>
      </c>
      <c r="E83" s="34">
        <v>2.0</v>
      </c>
      <c r="F83" s="146">
        <f t="shared" si="1"/>
        <v>599.9</v>
      </c>
      <c r="G83" s="147">
        <f t="shared" si="2"/>
        <v>0</v>
      </c>
      <c r="H83" s="147">
        <f t="shared" si="3"/>
        <v>599.9</v>
      </c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3.5" customHeight="1">
      <c r="A84" s="144" t="s">
        <v>704</v>
      </c>
      <c r="B84" s="144" t="s">
        <v>713</v>
      </c>
      <c r="C84" s="145">
        <v>43168.0</v>
      </c>
      <c r="D84" s="146">
        <v>299.95</v>
      </c>
      <c r="E84" s="34">
        <v>9.0</v>
      </c>
      <c r="F84" s="146">
        <f t="shared" si="1"/>
        <v>2699.55</v>
      </c>
      <c r="G84" s="147">
        <f t="shared" si="2"/>
        <v>53.991</v>
      </c>
      <c r="H84" s="147">
        <f t="shared" si="3"/>
        <v>2753.541</v>
      </c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3.5" customHeight="1">
      <c r="A85" s="144" t="s">
        <v>712</v>
      </c>
      <c r="B85" s="144" t="s">
        <v>713</v>
      </c>
      <c r="C85" s="145">
        <v>43168.0</v>
      </c>
      <c r="D85" s="146">
        <v>649.99</v>
      </c>
      <c r="E85" s="34">
        <v>8.0</v>
      </c>
      <c r="F85" s="146">
        <f t="shared" si="1"/>
        <v>5199.92</v>
      </c>
      <c r="G85" s="147">
        <f t="shared" si="2"/>
        <v>103.9984</v>
      </c>
      <c r="H85" s="147">
        <f t="shared" si="3"/>
        <v>5303.9184</v>
      </c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3.5" customHeight="1">
      <c r="A86" s="144" t="s">
        <v>707</v>
      </c>
      <c r="B86" s="144" t="s">
        <v>710</v>
      </c>
      <c r="C86" s="145">
        <v>43169.0</v>
      </c>
      <c r="D86" s="146">
        <v>329.95</v>
      </c>
      <c r="E86" s="34">
        <v>5.0</v>
      </c>
      <c r="F86" s="146">
        <f t="shared" si="1"/>
        <v>1649.75</v>
      </c>
      <c r="G86" s="147">
        <f t="shared" si="2"/>
        <v>32.995</v>
      </c>
      <c r="H86" s="147">
        <f t="shared" si="3"/>
        <v>1682.745</v>
      </c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3.5" customHeight="1">
      <c r="A87" s="144" t="s">
        <v>712</v>
      </c>
      <c r="B87" s="144" t="s">
        <v>710</v>
      </c>
      <c r="C87" s="145">
        <v>43171.0</v>
      </c>
      <c r="D87" s="146">
        <v>649.99</v>
      </c>
      <c r="E87" s="34">
        <v>11.0</v>
      </c>
      <c r="F87" s="146">
        <f t="shared" si="1"/>
        <v>7149.89</v>
      </c>
      <c r="G87" s="147">
        <f t="shared" si="2"/>
        <v>142.9978</v>
      </c>
      <c r="H87" s="147">
        <f t="shared" si="3"/>
        <v>7292.8878</v>
      </c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3.5" customHeight="1">
      <c r="A88" s="144" t="s">
        <v>709</v>
      </c>
      <c r="B88" s="144" t="s">
        <v>710</v>
      </c>
      <c r="C88" s="145">
        <v>43173.0</v>
      </c>
      <c r="D88" s="146">
        <v>64.95</v>
      </c>
      <c r="E88" s="34">
        <v>9.0</v>
      </c>
      <c r="F88" s="146">
        <f t="shared" si="1"/>
        <v>584.55</v>
      </c>
      <c r="G88" s="147">
        <f t="shared" si="2"/>
        <v>0</v>
      </c>
      <c r="H88" s="147">
        <f t="shared" si="3"/>
        <v>584.55</v>
      </c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3.5" customHeight="1">
      <c r="A89" s="144" t="s">
        <v>709</v>
      </c>
      <c r="B89" s="144" t="s">
        <v>714</v>
      </c>
      <c r="C89" s="145">
        <v>43173.0</v>
      </c>
      <c r="D89" s="146">
        <v>64.95</v>
      </c>
      <c r="E89" s="34">
        <v>1.0</v>
      </c>
      <c r="F89" s="146">
        <f t="shared" si="1"/>
        <v>64.95</v>
      </c>
      <c r="G89" s="147">
        <f t="shared" si="2"/>
        <v>0</v>
      </c>
      <c r="H89" s="147">
        <f t="shared" si="3"/>
        <v>64.95</v>
      </c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3.5" customHeight="1">
      <c r="A90" s="144" t="s">
        <v>704</v>
      </c>
      <c r="B90" s="144" t="s">
        <v>714</v>
      </c>
      <c r="C90" s="145">
        <v>43173.0</v>
      </c>
      <c r="D90" s="146">
        <v>299.95</v>
      </c>
      <c r="E90" s="34">
        <v>11.0</v>
      </c>
      <c r="F90" s="146">
        <f t="shared" si="1"/>
        <v>3299.45</v>
      </c>
      <c r="G90" s="147">
        <f t="shared" si="2"/>
        <v>65.989</v>
      </c>
      <c r="H90" s="147">
        <f t="shared" si="3"/>
        <v>3365.439</v>
      </c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3.5" customHeight="1">
      <c r="A91" s="144" t="s">
        <v>709</v>
      </c>
      <c r="B91" s="144" t="s">
        <v>710</v>
      </c>
      <c r="C91" s="145">
        <v>43174.0</v>
      </c>
      <c r="D91" s="146">
        <v>64.95</v>
      </c>
      <c r="E91" s="34">
        <v>5.0</v>
      </c>
      <c r="F91" s="146">
        <f t="shared" si="1"/>
        <v>324.75</v>
      </c>
      <c r="G91" s="147">
        <f t="shared" si="2"/>
        <v>0</v>
      </c>
      <c r="H91" s="147">
        <f t="shared" si="3"/>
        <v>324.75</v>
      </c>
      <c r="I91" s="34"/>
      <c r="J91" s="34" t="s">
        <v>715</v>
      </c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3.5" customHeight="1">
      <c r="A92" s="144" t="s">
        <v>711</v>
      </c>
      <c r="B92" s="144" t="s">
        <v>708</v>
      </c>
      <c r="C92" s="145">
        <v>43175.0</v>
      </c>
      <c r="D92" s="146">
        <v>139.95</v>
      </c>
      <c r="E92" s="34">
        <v>12.0</v>
      </c>
      <c r="F92" s="146">
        <f t="shared" si="1"/>
        <v>1679.4</v>
      </c>
      <c r="G92" s="147">
        <f t="shared" si="2"/>
        <v>33.588</v>
      </c>
      <c r="H92" s="147">
        <f t="shared" si="3"/>
        <v>1712.988</v>
      </c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3.5" customHeight="1">
      <c r="A93" s="144" t="s">
        <v>712</v>
      </c>
      <c r="B93" s="144" t="s">
        <v>713</v>
      </c>
      <c r="C93" s="145">
        <v>43176.0</v>
      </c>
      <c r="D93" s="146">
        <v>649.99</v>
      </c>
      <c r="E93" s="34">
        <v>9.0</v>
      </c>
      <c r="F93" s="146">
        <f t="shared" si="1"/>
        <v>5849.91</v>
      </c>
      <c r="G93" s="147">
        <f t="shared" si="2"/>
        <v>116.9982</v>
      </c>
      <c r="H93" s="147">
        <f t="shared" si="3"/>
        <v>5966.9082</v>
      </c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3.5" customHeight="1">
      <c r="A94" s="144" t="s">
        <v>707</v>
      </c>
      <c r="B94" s="144" t="s">
        <v>713</v>
      </c>
      <c r="C94" s="145">
        <v>43176.0</v>
      </c>
      <c r="D94" s="146">
        <v>329.95</v>
      </c>
      <c r="E94" s="34">
        <v>1.0</v>
      </c>
      <c r="F94" s="146">
        <f t="shared" si="1"/>
        <v>329.95</v>
      </c>
      <c r="G94" s="147">
        <f t="shared" si="2"/>
        <v>0</v>
      </c>
      <c r="H94" s="147">
        <f t="shared" si="3"/>
        <v>329.95</v>
      </c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3.5" customHeight="1">
      <c r="A95" s="144" t="s">
        <v>707</v>
      </c>
      <c r="B95" s="144" t="s">
        <v>705</v>
      </c>
      <c r="C95" s="145">
        <v>43178.0</v>
      </c>
      <c r="D95" s="146">
        <v>329.95</v>
      </c>
      <c r="E95" s="34">
        <v>16.0</v>
      </c>
      <c r="F95" s="146">
        <f t="shared" si="1"/>
        <v>5279.2</v>
      </c>
      <c r="G95" s="147">
        <f t="shared" si="2"/>
        <v>105.584</v>
      </c>
      <c r="H95" s="147">
        <f t="shared" si="3"/>
        <v>5384.784</v>
      </c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3.5" customHeight="1">
      <c r="A96" s="144" t="s">
        <v>712</v>
      </c>
      <c r="B96" s="144" t="s">
        <v>708</v>
      </c>
      <c r="C96" s="145">
        <v>43181.0</v>
      </c>
      <c r="D96" s="146">
        <v>649.99</v>
      </c>
      <c r="E96" s="34">
        <v>8.0</v>
      </c>
      <c r="F96" s="146">
        <f t="shared" si="1"/>
        <v>5199.92</v>
      </c>
      <c r="G96" s="147">
        <f t="shared" si="2"/>
        <v>103.9984</v>
      </c>
      <c r="H96" s="147">
        <f t="shared" si="3"/>
        <v>5303.9184</v>
      </c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3.5" customHeight="1">
      <c r="A97" s="144" t="s">
        <v>709</v>
      </c>
      <c r="B97" s="144" t="s">
        <v>705</v>
      </c>
      <c r="C97" s="145">
        <v>43182.0</v>
      </c>
      <c r="D97" s="146">
        <v>64.95</v>
      </c>
      <c r="E97" s="34">
        <v>20.0</v>
      </c>
      <c r="F97" s="146">
        <f t="shared" si="1"/>
        <v>1299</v>
      </c>
      <c r="G97" s="147">
        <f t="shared" si="2"/>
        <v>0</v>
      </c>
      <c r="H97" s="147">
        <f t="shared" si="3"/>
        <v>1299</v>
      </c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3.5" customHeight="1">
      <c r="A98" s="144" t="s">
        <v>707</v>
      </c>
      <c r="B98" s="144" t="s">
        <v>714</v>
      </c>
      <c r="C98" s="145">
        <v>43182.0</v>
      </c>
      <c r="D98" s="146">
        <v>329.95</v>
      </c>
      <c r="E98" s="34">
        <v>6.0</v>
      </c>
      <c r="F98" s="146">
        <f t="shared" si="1"/>
        <v>1979.7</v>
      </c>
      <c r="G98" s="147">
        <f t="shared" si="2"/>
        <v>39.594</v>
      </c>
      <c r="H98" s="147">
        <f t="shared" si="3"/>
        <v>2019.294</v>
      </c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3.5" customHeight="1">
      <c r="A99" s="144" t="s">
        <v>707</v>
      </c>
      <c r="B99" s="144" t="s">
        <v>705</v>
      </c>
      <c r="C99" s="145">
        <v>43184.0</v>
      </c>
      <c r="D99" s="146">
        <v>329.95</v>
      </c>
      <c r="E99" s="34">
        <v>20.0</v>
      </c>
      <c r="F99" s="146">
        <f t="shared" si="1"/>
        <v>6599</v>
      </c>
      <c r="G99" s="147">
        <f t="shared" si="2"/>
        <v>131.98</v>
      </c>
      <c r="H99" s="147">
        <f t="shared" si="3"/>
        <v>6730.98</v>
      </c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3.5" customHeight="1">
      <c r="A100" s="144" t="s">
        <v>707</v>
      </c>
      <c r="B100" s="144" t="s">
        <v>710</v>
      </c>
      <c r="C100" s="145">
        <v>43185.0</v>
      </c>
      <c r="D100" s="146">
        <v>329.95</v>
      </c>
      <c r="E100" s="34">
        <v>15.0</v>
      </c>
      <c r="F100" s="146">
        <f t="shared" si="1"/>
        <v>4949.25</v>
      </c>
      <c r="G100" s="147">
        <f t="shared" si="2"/>
        <v>98.985</v>
      </c>
      <c r="H100" s="147">
        <f t="shared" si="3"/>
        <v>5048.235</v>
      </c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3.5" customHeight="1">
      <c r="A101" s="144" t="s">
        <v>704</v>
      </c>
      <c r="B101" s="144" t="s">
        <v>714</v>
      </c>
      <c r="C101" s="145">
        <v>43188.0</v>
      </c>
      <c r="D101" s="146">
        <v>299.95</v>
      </c>
      <c r="E101" s="34">
        <v>9.0</v>
      </c>
      <c r="F101" s="146">
        <f t="shared" si="1"/>
        <v>2699.55</v>
      </c>
      <c r="G101" s="147">
        <f t="shared" si="2"/>
        <v>53.991</v>
      </c>
      <c r="H101" s="147">
        <f t="shared" si="3"/>
        <v>2753.541</v>
      </c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3.5" customHeight="1">
      <c r="A102" s="144" t="s">
        <v>712</v>
      </c>
      <c r="B102" s="144" t="s">
        <v>708</v>
      </c>
      <c r="C102" s="145">
        <v>43188.0</v>
      </c>
      <c r="D102" s="146">
        <v>649.99</v>
      </c>
      <c r="E102" s="34">
        <v>7.0</v>
      </c>
      <c r="F102" s="146">
        <f t="shared" si="1"/>
        <v>4549.93</v>
      </c>
      <c r="G102" s="147">
        <f t="shared" si="2"/>
        <v>90.9986</v>
      </c>
      <c r="H102" s="147">
        <f t="shared" si="3"/>
        <v>4640.9286</v>
      </c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3.5" customHeight="1">
      <c r="A103" s="144" t="s">
        <v>709</v>
      </c>
      <c r="B103" s="144" t="s">
        <v>708</v>
      </c>
      <c r="C103" s="145">
        <v>43190.0</v>
      </c>
      <c r="D103" s="146">
        <v>64.95</v>
      </c>
      <c r="E103" s="34">
        <v>6.0</v>
      </c>
      <c r="F103" s="146">
        <f t="shared" si="1"/>
        <v>389.7</v>
      </c>
      <c r="G103" s="147">
        <f t="shared" si="2"/>
        <v>0</v>
      </c>
      <c r="H103" s="147">
        <f t="shared" si="3"/>
        <v>389.7</v>
      </c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3.5" customHeight="1">
      <c r="A104" s="144" t="s">
        <v>711</v>
      </c>
      <c r="B104" s="144" t="s">
        <v>710</v>
      </c>
      <c r="C104" s="145">
        <v>43191.0</v>
      </c>
      <c r="D104" s="146">
        <v>139.95</v>
      </c>
      <c r="E104" s="34">
        <v>14.0</v>
      </c>
      <c r="F104" s="146">
        <f t="shared" si="1"/>
        <v>1959.3</v>
      </c>
      <c r="G104" s="147">
        <f t="shared" si="2"/>
        <v>39.186</v>
      </c>
      <c r="H104" s="147">
        <f t="shared" si="3"/>
        <v>1998.486</v>
      </c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3.5" customHeight="1">
      <c r="A105" s="144" t="s">
        <v>707</v>
      </c>
      <c r="B105" s="144" t="s">
        <v>713</v>
      </c>
      <c r="C105" s="145">
        <v>43191.0</v>
      </c>
      <c r="D105" s="146">
        <v>329.95</v>
      </c>
      <c r="E105" s="34">
        <v>3.0</v>
      </c>
      <c r="F105" s="146">
        <f t="shared" si="1"/>
        <v>989.85</v>
      </c>
      <c r="G105" s="147">
        <f t="shared" si="2"/>
        <v>0</v>
      </c>
      <c r="H105" s="147">
        <f t="shared" si="3"/>
        <v>989.85</v>
      </c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3.5" customHeight="1">
      <c r="A106" s="144" t="s">
        <v>704</v>
      </c>
      <c r="B106" s="144" t="s">
        <v>714</v>
      </c>
      <c r="C106" s="145">
        <v>43192.0</v>
      </c>
      <c r="D106" s="146">
        <v>299.95</v>
      </c>
      <c r="E106" s="34">
        <v>5.0</v>
      </c>
      <c r="F106" s="146">
        <f t="shared" si="1"/>
        <v>1499.75</v>
      </c>
      <c r="G106" s="147">
        <f t="shared" si="2"/>
        <v>0</v>
      </c>
      <c r="H106" s="147">
        <f t="shared" si="3"/>
        <v>1499.75</v>
      </c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3.5" customHeight="1">
      <c r="A107" s="144" t="s">
        <v>704</v>
      </c>
      <c r="B107" s="144" t="s">
        <v>708</v>
      </c>
      <c r="C107" s="145">
        <v>43194.0</v>
      </c>
      <c r="D107" s="146">
        <v>299.95</v>
      </c>
      <c r="E107" s="34">
        <v>3.0</v>
      </c>
      <c r="F107" s="146">
        <f t="shared" si="1"/>
        <v>899.85</v>
      </c>
      <c r="G107" s="147">
        <f t="shared" si="2"/>
        <v>0</v>
      </c>
      <c r="H107" s="147">
        <f t="shared" si="3"/>
        <v>899.85</v>
      </c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3.5" customHeight="1">
      <c r="A108" s="144" t="s">
        <v>711</v>
      </c>
      <c r="B108" s="144" t="s">
        <v>713</v>
      </c>
      <c r="C108" s="145">
        <v>43195.0</v>
      </c>
      <c r="D108" s="146">
        <v>139.95</v>
      </c>
      <c r="E108" s="34">
        <v>13.0</v>
      </c>
      <c r="F108" s="146">
        <f t="shared" si="1"/>
        <v>1819.35</v>
      </c>
      <c r="G108" s="147">
        <f t="shared" si="2"/>
        <v>36.387</v>
      </c>
      <c r="H108" s="147">
        <f t="shared" si="3"/>
        <v>1855.737</v>
      </c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3.5" customHeight="1">
      <c r="A109" s="144" t="s">
        <v>709</v>
      </c>
      <c r="B109" s="144" t="s">
        <v>708</v>
      </c>
      <c r="C109" s="145">
        <v>43195.0</v>
      </c>
      <c r="D109" s="146">
        <v>64.95</v>
      </c>
      <c r="E109" s="34">
        <v>13.0</v>
      </c>
      <c r="F109" s="146">
        <f t="shared" si="1"/>
        <v>844.35</v>
      </c>
      <c r="G109" s="147">
        <f t="shared" si="2"/>
        <v>0</v>
      </c>
      <c r="H109" s="147">
        <f t="shared" si="3"/>
        <v>844.35</v>
      </c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3.5" customHeight="1">
      <c r="A110" s="144" t="s">
        <v>707</v>
      </c>
      <c r="B110" s="144" t="s">
        <v>705</v>
      </c>
      <c r="C110" s="145">
        <v>43195.0</v>
      </c>
      <c r="D110" s="146">
        <v>329.95</v>
      </c>
      <c r="E110" s="34">
        <v>18.0</v>
      </c>
      <c r="F110" s="146">
        <f t="shared" si="1"/>
        <v>5939.1</v>
      </c>
      <c r="G110" s="147">
        <f t="shared" si="2"/>
        <v>118.782</v>
      </c>
      <c r="H110" s="147">
        <f t="shared" si="3"/>
        <v>6057.882</v>
      </c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3.5" customHeight="1">
      <c r="A111" s="144" t="s">
        <v>707</v>
      </c>
      <c r="B111" s="144" t="s">
        <v>708</v>
      </c>
      <c r="C111" s="145">
        <v>43195.0</v>
      </c>
      <c r="D111" s="146">
        <v>329.95</v>
      </c>
      <c r="E111" s="34">
        <v>11.0</v>
      </c>
      <c r="F111" s="146">
        <f t="shared" si="1"/>
        <v>3629.45</v>
      </c>
      <c r="G111" s="147">
        <f t="shared" si="2"/>
        <v>72.589</v>
      </c>
      <c r="H111" s="147">
        <f t="shared" si="3"/>
        <v>3702.039</v>
      </c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3.5" customHeight="1">
      <c r="A112" s="144" t="s">
        <v>707</v>
      </c>
      <c r="B112" s="144" t="s">
        <v>714</v>
      </c>
      <c r="C112" s="145">
        <v>43195.0</v>
      </c>
      <c r="D112" s="146">
        <v>329.95</v>
      </c>
      <c r="E112" s="34">
        <v>6.0</v>
      </c>
      <c r="F112" s="146">
        <f t="shared" si="1"/>
        <v>1979.7</v>
      </c>
      <c r="G112" s="147">
        <f t="shared" si="2"/>
        <v>39.594</v>
      </c>
      <c r="H112" s="147">
        <f t="shared" si="3"/>
        <v>2019.294</v>
      </c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3.5" customHeight="1">
      <c r="A113" s="144" t="s">
        <v>707</v>
      </c>
      <c r="B113" s="144" t="s">
        <v>714</v>
      </c>
      <c r="C113" s="145">
        <v>43195.0</v>
      </c>
      <c r="D113" s="146">
        <v>329.95</v>
      </c>
      <c r="E113" s="34">
        <v>2.0</v>
      </c>
      <c r="F113" s="146">
        <f t="shared" si="1"/>
        <v>659.9</v>
      </c>
      <c r="G113" s="147">
        <f t="shared" si="2"/>
        <v>0</v>
      </c>
      <c r="H113" s="147">
        <f t="shared" si="3"/>
        <v>659.9</v>
      </c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3.5" customHeight="1">
      <c r="A114" s="144" t="s">
        <v>709</v>
      </c>
      <c r="B114" s="144" t="s">
        <v>710</v>
      </c>
      <c r="C114" s="145">
        <v>43196.0</v>
      </c>
      <c r="D114" s="146">
        <v>64.95</v>
      </c>
      <c r="E114" s="34">
        <v>13.0</v>
      </c>
      <c r="F114" s="146">
        <f t="shared" si="1"/>
        <v>844.35</v>
      </c>
      <c r="G114" s="147">
        <f t="shared" si="2"/>
        <v>0</v>
      </c>
      <c r="H114" s="147">
        <f t="shared" si="3"/>
        <v>844.35</v>
      </c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3.5" customHeight="1">
      <c r="A115" s="144" t="s">
        <v>711</v>
      </c>
      <c r="B115" s="144" t="s">
        <v>708</v>
      </c>
      <c r="C115" s="145">
        <v>43197.0</v>
      </c>
      <c r="D115" s="146">
        <v>139.95</v>
      </c>
      <c r="E115" s="34">
        <v>3.0</v>
      </c>
      <c r="F115" s="146">
        <f t="shared" si="1"/>
        <v>419.85</v>
      </c>
      <c r="G115" s="147">
        <f t="shared" si="2"/>
        <v>0</v>
      </c>
      <c r="H115" s="147">
        <f t="shared" si="3"/>
        <v>419.85</v>
      </c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3.5" customHeight="1">
      <c r="A116" s="144" t="s">
        <v>711</v>
      </c>
      <c r="B116" s="144" t="s">
        <v>713</v>
      </c>
      <c r="C116" s="145">
        <v>43199.0</v>
      </c>
      <c r="D116" s="146">
        <v>139.95</v>
      </c>
      <c r="E116" s="34">
        <v>10.0</v>
      </c>
      <c r="F116" s="146">
        <f t="shared" si="1"/>
        <v>1399.5</v>
      </c>
      <c r="G116" s="147">
        <f t="shared" si="2"/>
        <v>0</v>
      </c>
      <c r="H116" s="147">
        <f t="shared" si="3"/>
        <v>1399.5</v>
      </c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3.5" customHeight="1">
      <c r="A117" s="144" t="s">
        <v>704</v>
      </c>
      <c r="B117" s="144" t="s">
        <v>714</v>
      </c>
      <c r="C117" s="145">
        <v>43199.0</v>
      </c>
      <c r="D117" s="146">
        <v>299.95</v>
      </c>
      <c r="E117" s="34">
        <v>8.0</v>
      </c>
      <c r="F117" s="146">
        <f t="shared" si="1"/>
        <v>2399.6</v>
      </c>
      <c r="G117" s="147">
        <f t="shared" si="2"/>
        <v>47.992</v>
      </c>
      <c r="H117" s="147">
        <f t="shared" si="3"/>
        <v>2447.592</v>
      </c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3.5" customHeight="1">
      <c r="A118" s="144" t="s">
        <v>707</v>
      </c>
      <c r="B118" s="144" t="s">
        <v>708</v>
      </c>
      <c r="C118" s="145">
        <v>43199.0</v>
      </c>
      <c r="D118" s="146">
        <v>329.95</v>
      </c>
      <c r="E118" s="34">
        <v>14.0</v>
      </c>
      <c r="F118" s="146">
        <f t="shared" si="1"/>
        <v>4619.3</v>
      </c>
      <c r="G118" s="147">
        <f t="shared" si="2"/>
        <v>92.386</v>
      </c>
      <c r="H118" s="147">
        <f t="shared" si="3"/>
        <v>4711.686</v>
      </c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3.5" customHeight="1">
      <c r="A119" s="144" t="s">
        <v>712</v>
      </c>
      <c r="B119" s="144" t="s">
        <v>708</v>
      </c>
      <c r="C119" s="145">
        <v>43201.0</v>
      </c>
      <c r="D119" s="146">
        <v>649.99</v>
      </c>
      <c r="E119" s="34">
        <v>4.0</v>
      </c>
      <c r="F119" s="146">
        <f t="shared" si="1"/>
        <v>2599.96</v>
      </c>
      <c r="G119" s="147">
        <f t="shared" si="2"/>
        <v>51.9992</v>
      </c>
      <c r="H119" s="147">
        <f t="shared" si="3"/>
        <v>2651.9592</v>
      </c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3.5" customHeight="1">
      <c r="A120" s="144" t="s">
        <v>707</v>
      </c>
      <c r="B120" s="144" t="s">
        <v>708</v>
      </c>
      <c r="C120" s="145">
        <v>43201.0</v>
      </c>
      <c r="D120" s="146">
        <v>329.95</v>
      </c>
      <c r="E120" s="34">
        <v>4.0</v>
      </c>
      <c r="F120" s="146">
        <f t="shared" si="1"/>
        <v>1319.8</v>
      </c>
      <c r="G120" s="147">
        <f t="shared" si="2"/>
        <v>0</v>
      </c>
      <c r="H120" s="147">
        <f t="shared" si="3"/>
        <v>1319.8</v>
      </c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3.5" customHeight="1">
      <c r="A121" s="144" t="s">
        <v>711</v>
      </c>
      <c r="B121" s="144" t="s">
        <v>714</v>
      </c>
      <c r="C121" s="145">
        <v>43202.0</v>
      </c>
      <c r="D121" s="146">
        <v>139.95</v>
      </c>
      <c r="E121" s="34">
        <v>12.0</v>
      </c>
      <c r="F121" s="146">
        <f t="shared" si="1"/>
        <v>1679.4</v>
      </c>
      <c r="G121" s="147">
        <f t="shared" si="2"/>
        <v>33.588</v>
      </c>
      <c r="H121" s="147">
        <f t="shared" si="3"/>
        <v>1712.988</v>
      </c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3.5" customHeight="1">
      <c r="A122" s="144" t="s">
        <v>712</v>
      </c>
      <c r="B122" s="144" t="s">
        <v>705</v>
      </c>
      <c r="C122" s="145">
        <v>43202.0</v>
      </c>
      <c r="D122" s="146">
        <v>649.99</v>
      </c>
      <c r="E122" s="34">
        <v>7.0</v>
      </c>
      <c r="F122" s="146">
        <f t="shared" si="1"/>
        <v>4549.93</v>
      </c>
      <c r="G122" s="147">
        <f t="shared" si="2"/>
        <v>90.9986</v>
      </c>
      <c r="H122" s="147">
        <f t="shared" si="3"/>
        <v>4640.9286</v>
      </c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3.5" customHeight="1">
      <c r="A123" s="144" t="s">
        <v>707</v>
      </c>
      <c r="B123" s="144" t="s">
        <v>710</v>
      </c>
      <c r="C123" s="145">
        <v>43202.0</v>
      </c>
      <c r="D123" s="146">
        <v>329.95</v>
      </c>
      <c r="E123" s="34">
        <v>6.0</v>
      </c>
      <c r="F123" s="146">
        <f t="shared" si="1"/>
        <v>1979.7</v>
      </c>
      <c r="G123" s="147">
        <f t="shared" si="2"/>
        <v>39.594</v>
      </c>
      <c r="H123" s="147">
        <f t="shared" si="3"/>
        <v>2019.294</v>
      </c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3.5" customHeight="1">
      <c r="A124" s="144" t="s">
        <v>709</v>
      </c>
      <c r="B124" s="144" t="s">
        <v>705</v>
      </c>
      <c r="C124" s="145">
        <v>43204.0</v>
      </c>
      <c r="D124" s="146">
        <v>64.95</v>
      </c>
      <c r="E124" s="34">
        <v>12.0</v>
      </c>
      <c r="F124" s="146">
        <f t="shared" si="1"/>
        <v>779.4</v>
      </c>
      <c r="G124" s="147">
        <f t="shared" si="2"/>
        <v>0</v>
      </c>
      <c r="H124" s="147">
        <f t="shared" si="3"/>
        <v>779.4</v>
      </c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3.5" customHeight="1">
      <c r="A125" s="144" t="s">
        <v>709</v>
      </c>
      <c r="B125" s="144" t="s">
        <v>714</v>
      </c>
      <c r="C125" s="145">
        <v>43204.0</v>
      </c>
      <c r="D125" s="146">
        <v>64.95</v>
      </c>
      <c r="E125" s="34">
        <v>12.0</v>
      </c>
      <c r="F125" s="146">
        <f t="shared" si="1"/>
        <v>779.4</v>
      </c>
      <c r="G125" s="147">
        <f t="shared" si="2"/>
        <v>0</v>
      </c>
      <c r="H125" s="147">
        <f t="shared" si="3"/>
        <v>779.4</v>
      </c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3.5" customHeight="1">
      <c r="A126" s="144" t="s">
        <v>709</v>
      </c>
      <c r="B126" s="144" t="s">
        <v>713</v>
      </c>
      <c r="C126" s="145">
        <v>43205.0</v>
      </c>
      <c r="D126" s="146">
        <v>64.95</v>
      </c>
      <c r="E126" s="34">
        <v>8.0</v>
      </c>
      <c r="F126" s="146">
        <f t="shared" si="1"/>
        <v>519.6</v>
      </c>
      <c r="G126" s="147">
        <f t="shared" si="2"/>
        <v>0</v>
      </c>
      <c r="H126" s="147">
        <f t="shared" si="3"/>
        <v>519.6</v>
      </c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3.5" customHeight="1">
      <c r="A127" s="144" t="s">
        <v>707</v>
      </c>
      <c r="B127" s="144" t="s">
        <v>708</v>
      </c>
      <c r="C127" s="145">
        <v>43206.0</v>
      </c>
      <c r="D127" s="146">
        <v>329.95</v>
      </c>
      <c r="E127" s="34">
        <v>5.0</v>
      </c>
      <c r="F127" s="146">
        <f t="shared" si="1"/>
        <v>1649.75</v>
      </c>
      <c r="G127" s="147">
        <f t="shared" si="2"/>
        <v>32.995</v>
      </c>
      <c r="H127" s="147">
        <f t="shared" si="3"/>
        <v>1682.745</v>
      </c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3.5" customHeight="1">
      <c r="A128" s="144" t="s">
        <v>712</v>
      </c>
      <c r="B128" s="144" t="s">
        <v>708</v>
      </c>
      <c r="C128" s="145">
        <v>43208.0</v>
      </c>
      <c r="D128" s="146">
        <v>649.99</v>
      </c>
      <c r="E128" s="34">
        <v>8.0</v>
      </c>
      <c r="F128" s="146">
        <f t="shared" si="1"/>
        <v>5199.92</v>
      </c>
      <c r="G128" s="147">
        <f t="shared" si="2"/>
        <v>103.9984</v>
      </c>
      <c r="H128" s="147">
        <f t="shared" si="3"/>
        <v>5303.9184</v>
      </c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3.5" customHeight="1">
      <c r="A129" s="144" t="s">
        <v>709</v>
      </c>
      <c r="B129" s="144" t="s">
        <v>705</v>
      </c>
      <c r="C129" s="145">
        <v>43209.0</v>
      </c>
      <c r="D129" s="146">
        <v>64.95</v>
      </c>
      <c r="E129" s="34">
        <v>11.0</v>
      </c>
      <c r="F129" s="146">
        <f t="shared" si="1"/>
        <v>714.45</v>
      </c>
      <c r="G129" s="147">
        <f t="shared" si="2"/>
        <v>0</v>
      </c>
      <c r="H129" s="147">
        <f t="shared" si="3"/>
        <v>714.45</v>
      </c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3.5" customHeight="1">
      <c r="A130" s="144" t="s">
        <v>707</v>
      </c>
      <c r="B130" s="144" t="s">
        <v>710</v>
      </c>
      <c r="C130" s="145">
        <v>43209.0</v>
      </c>
      <c r="D130" s="146">
        <v>329.95</v>
      </c>
      <c r="E130" s="34">
        <v>2.0</v>
      </c>
      <c r="F130" s="146">
        <f t="shared" si="1"/>
        <v>659.9</v>
      </c>
      <c r="G130" s="147">
        <f t="shared" si="2"/>
        <v>0</v>
      </c>
      <c r="H130" s="147">
        <f t="shared" si="3"/>
        <v>659.9</v>
      </c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3.5" customHeight="1">
      <c r="A131" s="144" t="s">
        <v>707</v>
      </c>
      <c r="B131" s="144" t="s">
        <v>713</v>
      </c>
      <c r="C131" s="145">
        <v>43209.0</v>
      </c>
      <c r="D131" s="146">
        <v>329.95</v>
      </c>
      <c r="E131" s="34">
        <v>1.0</v>
      </c>
      <c r="F131" s="146">
        <f t="shared" si="1"/>
        <v>329.95</v>
      </c>
      <c r="G131" s="147">
        <f t="shared" si="2"/>
        <v>0</v>
      </c>
      <c r="H131" s="147">
        <f t="shared" si="3"/>
        <v>329.95</v>
      </c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3.5" customHeight="1">
      <c r="A132" s="144" t="s">
        <v>711</v>
      </c>
      <c r="B132" s="144" t="s">
        <v>714</v>
      </c>
      <c r="C132" s="145">
        <v>43210.0</v>
      </c>
      <c r="D132" s="146">
        <v>139.95</v>
      </c>
      <c r="E132" s="34">
        <v>12.0</v>
      </c>
      <c r="F132" s="146">
        <f t="shared" si="1"/>
        <v>1679.4</v>
      </c>
      <c r="G132" s="147">
        <f t="shared" si="2"/>
        <v>33.588</v>
      </c>
      <c r="H132" s="147">
        <f t="shared" si="3"/>
        <v>1712.988</v>
      </c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3.5" customHeight="1">
      <c r="A133" s="144" t="s">
        <v>709</v>
      </c>
      <c r="B133" s="144" t="s">
        <v>705</v>
      </c>
      <c r="C133" s="145">
        <v>43211.0</v>
      </c>
      <c r="D133" s="146">
        <v>64.95</v>
      </c>
      <c r="E133" s="34">
        <v>10.0</v>
      </c>
      <c r="F133" s="146">
        <f t="shared" si="1"/>
        <v>649.5</v>
      </c>
      <c r="G133" s="147">
        <f t="shared" si="2"/>
        <v>0</v>
      </c>
      <c r="H133" s="147">
        <f t="shared" si="3"/>
        <v>649.5</v>
      </c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3.5" customHeight="1">
      <c r="A134" s="144" t="s">
        <v>709</v>
      </c>
      <c r="B134" s="144" t="s">
        <v>708</v>
      </c>
      <c r="C134" s="145">
        <v>43211.0</v>
      </c>
      <c r="D134" s="146">
        <v>64.95</v>
      </c>
      <c r="E134" s="34">
        <v>7.0</v>
      </c>
      <c r="F134" s="146">
        <f t="shared" si="1"/>
        <v>454.65</v>
      </c>
      <c r="G134" s="147">
        <f t="shared" si="2"/>
        <v>0</v>
      </c>
      <c r="H134" s="147">
        <f t="shared" si="3"/>
        <v>454.65</v>
      </c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3.5" customHeight="1">
      <c r="A135" s="144" t="s">
        <v>704</v>
      </c>
      <c r="B135" s="144" t="s">
        <v>710</v>
      </c>
      <c r="C135" s="145">
        <v>43211.0</v>
      </c>
      <c r="D135" s="146">
        <v>299.95</v>
      </c>
      <c r="E135" s="34">
        <v>8.0</v>
      </c>
      <c r="F135" s="146">
        <f t="shared" si="1"/>
        <v>2399.6</v>
      </c>
      <c r="G135" s="147">
        <f t="shared" si="2"/>
        <v>47.992</v>
      </c>
      <c r="H135" s="147">
        <f t="shared" si="3"/>
        <v>2447.592</v>
      </c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3.5" customHeight="1">
      <c r="A136" s="144" t="s">
        <v>707</v>
      </c>
      <c r="B136" s="144" t="s">
        <v>713</v>
      </c>
      <c r="C136" s="145">
        <v>43211.0</v>
      </c>
      <c r="D136" s="146">
        <v>329.95</v>
      </c>
      <c r="E136" s="34">
        <v>4.0</v>
      </c>
      <c r="F136" s="146">
        <f t="shared" si="1"/>
        <v>1319.8</v>
      </c>
      <c r="G136" s="147">
        <f t="shared" si="2"/>
        <v>0</v>
      </c>
      <c r="H136" s="147">
        <f t="shared" si="3"/>
        <v>1319.8</v>
      </c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3.5" customHeight="1">
      <c r="A137" s="144" t="s">
        <v>707</v>
      </c>
      <c r="B137" s="144" t="s">
        <v>714</v>
      </c>
      <c r="C137" s="145">
        <v>43211.0</v>
      </c>
      <c r="D137" s="146">
        <v>329.95</v>
      </c>
      <c r="E137" s="34">
        <v>7.0</v>
      </c>
      <c r="F137" s="146">
        <f t="shared" si="1"/>
        <v>2309.65</v>
      </c>
      <c r="G137" s="147">
        <f t="shared" si="2"/>
        <v>46.193</v>
      </c>
      <c r="H137" s="147">
        <f t="shared" si="3"/>
        <v>2355.843</v>
      </c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3.5" customHeight="1">
      <c r="A138" s="144" t="s">
        <v>712</v>
      </c>
      <c r="B138" s="144" t="s">
        <v>705</v>
      </c>
      <c r="C138" s="145">
        <v>43212.0</v>
      </c>
      <c r="D138" s="146">
        <v>649.99</v>
      </c>
      <c r="E138" s="34">
        <v>16.0</v>
      </c>
      <c r="F138" s="146">
        <f t="shared" si="1"/>
        <v>10399.84</v>
      </c>
      <c r="G138" s="147">
        <f t="shared" si="2"/>
        <v>207.9968</v>
      </c>
      <c r="H138" s="147">
        <f t="shared" si="3"/>
        <v>10607.8368</v>
      </c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3.5" customHeight="1">
      <c r="A139" s="144" t="s">
        <v>712</v>
      </c>
      <c r="B139" s="144" t="s">
        <v>714</v>
      </c>
      <c r="C139" s="145">
        <v>43215.0</v>
      </c>
      <c r="D139" s="146">
        <v>649.99</v>
      </c>
      <c r="E139" s="34">
        <v>8.0</v>
      </c>
      <c r="F139" s="146">
        <f t="shared" si="1"/>
        <v>5199.92</v>
      </c>
      <c r="G139" s="147">
        <f t="shared" si="2"/>
        <v>103.9984</v>
      </c>
      <c r="H139" s="147">
        <f t="shared" si="3"/>
        <v>5303.9184</v>
      </c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3.5" customHeight="1">
      <c r="A140" s="144" t="s">
        <v>712</v>
      </c>
      <c r="B140" s="144" t="s">
        <v>713</v>
      </c>
      <c r="C140" s="145">
        <v>43216.0</v>
      </c>
      <c r="D140" s="146">
        <v>649.99</v>
      </c>
      <c r="E140" s="34">
        <v>2.0</v>
      </c>
      <c r="F140" s="146">
        <f t="shared" si="1"/>
        <v>1299.98</v>
      </c>
      <c r="G140" s="147">
        <f t="shared" si="2"/>
        <v>0</v>
      </c>
      <c r="H140" s="147">
        <f t="shared" si="3"/>
        <v>1299.98</v>
      </c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3.5" customHeight="1">
      <c r="A141" s="144" t="s">
        <v>707</v>
      </c>
      <c r="B141" s="144" t="s">
        <v>713</v>
      </c>
      <c r="C141" s="145">
        <v>43216.0</v>
      </c>
      <c r="D141" s="146">
        <v>329.95</v>
      </c>
      <c r="E141" s="34">
        <v>11.0</v>
      </c>
      <c r="F141" s="146">
        <f t="shared" si="1"/>
        <v>3629.45</v>
      </c>
      <c r="G141" s="147">
        <f t="shared" si="2"/>
        <v>72.589</v>
      </c>
      <c r="H141" s="147">
        <f t="shared" si="3"/>
        <v>3702.039</v>
      </c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3.5" customHeight="1">
      <c r="A142" s="144" t="s">
        <v>711</v>
      </c>
      <c r="B142" s="144" t="s">
        <v>714</v>
      </c>
      <c r="C142" s="145">
        <v>43217.0</v>
      </c>
      <c r="D142" s="146">
        <v>139.95</v>
      </c>
      <c r="E142" s="34">
        <v>12.0</v>
      </c>
      <c r="F142" s="146">
        <f t="shared" si="1"/>
        <v>1679.4</v>
      </c>
      <c r="G142" s="147">
        <f t="shared" si="2"/>
        <v>33.588</v>
      </c>
      <c r="H142" s="147">
        <f t="shared" si="3"/>
        <v>1712.988</v>
      </c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3.5" customHeight="1">
      <c r="A143" s="144" t="s">
        <v>704</v>
      </c>
      <c r="B143" s="144" t="s">
        <v>710</v>
      </c>
      <c r="C143" s="145">
        <v>43217.0</v>
      </c>
      <c r="D143" s="146">
        <v>299.95</v>
      </c>
      <c r="E143" s="34">
        <v>8.0</v>
      </c>
      <c r="F143" s="146">
        <f t="shared" si="1"/>
        <v>2399.6</v>
      </c>
      <c r="G143" s="147">
        <f t="shared" si="2"/>
        <v>47.992</v>
      </c>
      <c r="H143" s="147">
        <f t="shared" si="3"/>
        <v>2447.592</v>
      </c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3.5" customHeight="1">
      <c r="A144" s="144" t="s">
        <v>709</v>
      </c>
      <c r="B144" s="144" t="s">
        <v>713</v>
      </c>
      <c r="C144" s="145">
        <v>43218.0</v>
      </c>
      <c r="D144" s="146">
        <v>64.95</v>
      </c>
      <c r="E144" s="34">
        <v>1.0</v>
      </c>
      <c r="F144" s="146">
        <f t="shared" si="1"/>
        <v>64.95</v>
      </c>
      <c r="G144" s="147">
        <f t="shared" si="2"/>
        <v>0</v>
      </c>
      <c r="H144" s="147">
        <f t="shared" si="3"/>
        <v>64.95</v>
      </c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3.5" customHeight="1">
      <c r="A145" s="144" t="s">
        <v>707</v>
      </c>
      <c r="B145" s="144" t="s">
        <v>710</v>
      </c>
      <c r="C145" s="145">
        <v>43223.0</v>
      </c>
      <c r="D145" s="146">
        <v>329.95</v>
      </c>
      <c r="E145" s="34">
        <v>2.0</v>
      </c>
      <c r="F145" s="146">
        <f t="shared" si="1"/>
        <v>659.9</v>
      </c>
      <c r="G145" s="147">
        <f t="shared" si="2"/>
        <v>0</v>
      </c>
      <c r="H145" s="147">
        <f t="shared" si="3"/>
        <v>659.9</v>
      </c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3.5" customHeight="1">
      <c r="A146" s="144" t="s">
        <v>712</v>
      </c>
      <c r="B146" s="144" t="s">
        <v>714</v>
      </c>
      <c r="C146" s="145">
        <v>43224.0</v>
      </c>
      <c r="D146" s="146">
        <v>649.99</v>
      </c>
      <c r="E146" s="34">
        <v>6.0</v>
      </c>
      <c r="F146" s="146">
        <f t="shared" si="1"/>
        <v>3899.94</v>
      </c>
      <c r="G146" s="147">
        <f t="shared" si="2"/>
        <v>77.9988</v>
      </c>
      <c r="H146" s="147">
        <f t="shared" si="3"/>
        <v>3977.9388</v>
      </c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3.5" customHeight="1">
      <c r="A147" s="144" t="s">
        <v>709</v>
      </c>
      <c r="B147" s="144" t="s">
        <v>710</v>
      </c>
      <c r="C147" s="145">
        <v>43226.0</v>
      </c>
      <c r="D147" s="146">
        <v>64.95</v>
      </c>
      <c r="E147" s="34">
        <v>5.0</v>
      </c>
      <c r="F147" s="146">
        <f t="shared" si="1"/>
        <v>324.75</v>
      </c>
      <c r="G147" s="147">
        <f t="shared" si="2"/>
        <v>0</v>
      </c>
      <c r="H147" s="147">
        <f t="shared" si="3"/>
        <v>324.75</v>
      </c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3.5" customHeight="1">
      <c r="A148" s="144" t="s">
        <v>712</v>
      </c>
      <c r="B148" s="144" t="s">
        <v>713</v>
      </c>
      <c r="C148" s="145">
        <v>43227.0</v>
      </c>
      <c r="D148" s="146">
        <v>649.99</v>
      </c>
      <c r="E148" s="34">
        <v>6.0</v>
      </c>
      <c r="F148" s="146">
        <f t="shared" si="1"/>
        <v>3899.94</v>
      </c>
      <c r="G148" s="147">
        <f t="shared" si="2"/>
        <v>77.9988</v>
      </c>
      <c r="H148" s="147">
        <f t="shared" si="3"/>
        <v>3977.9388</v>
      </c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3.5" customHeight="1">
      <c r="A149" s="144" t="s">
        <v>707</v>
      </c>
      <c r="B149" s="144" t="s">
        <v>713</v>
      </c>
      <c r="C149" s="145">
        <v>43227.0</v>
      </c>
      <c r="D149" s="146">
        <v>329.95</v>
      </c>
      <c r="E149" s="34">
        <v>15.0</v>
      </c>
      <c r="F149" s="146">
        <f t="shared" si="1"/>
        <v>4949.25</v>
      </c>
      <c r="G149" s="147">
        <f t="shared" si="2"/>
        <v>98.985</v>
      </c>
      <c r="H149" s="147">
        <f t="shared" si="3"/>
        <v>5048.235</v>
      </c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3.5" customHeight="1">
      <c r="A150" s="144" t="s">
        <v>712</v>
      </c>
      <c r="B150" s="144" t="s">
        <v>710</v>
      </c>
      <c r="C150" s="145">
        <v>43229.0</v>
      </c>
      <c r="D150" s="146">
        <v>649.99</v>
      </c>
      <c r="E150" s="34">
        <v>9.0</v>
      </c>
      <c r="F150" s="146">
        <f t="shared" si="1"/>
        <v>5849.91</v>
      </c>
      <c r="G150" s="147">
        <f t="shared" si="2"/>
        <v>116.9982</v>
      </c>
      <c r="H150" s="147">
        <f t="shared" si="3"/>
        <v>5966.9082</v>
      </c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3.5" customHeight="1">
      <c r="A151" s="144" t="s">
        <v>704</v>
      </c>
      <c r="B151" s="144" t="s">
        <v>714</v>
      </c>
      <c r="C151" s="145">
        <v>43230.0</v>
      </c>
      <c r="D151" s="146">
        <v>299.95</v>
      </c>
      <c r="E151" s="34">
        <v>11.0</v>
      </c>
      <c r="F151" s="146">
        <f t="shared" si="1"/>
        <v>3299.45</v>
      </c>
      <c r="G151" s="147">
        <f t="shared" si="2"/>
        <v>65.989</v>
      </c>
      <c r="H151" s="147">
        <f t="shared" si="3"/>
        <v>3365.439</v>
      </c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3.5" customHeight="1">
      <c r="A152" s="144" t="s">
        <v>712</v>
      </c>
      <c r="B152" s="144" t="s">
        <v>708</v>
      </c>
      <c r="C152" s="145">
        <v>43230.0</v>
      </c>
      <c r="D152" s="146">
        <v>649.99</v>
      </c>
      <c r="E152" s="34">
        <v>10.0</v>
      </c>
      <c r="F152" s="146">
        <f t="shared" si="1"/>
        <v>6499.9</v>
      </c>
      <c r="G152" s="147">
        <f t="shared" si="2"/>
        <v>129.998</v>
      </c>
      <c r="H152" s="147">
        <f t="shared" si="3"/>
        <v>6629.898</v>
      </c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3.5" customHeight="1">
      <c r="A153" s="144" t="s">
        <v>709</v>
      </c>
      <c r="B153" s="144" t="s">
        <v>708</v>
      </c>
      <c r="C153" s="145">
        <v>43231.0</v>
      </c>
      <c r="D153" s="146">
        <v>64.95</v>
      </c>
      <c r="E153" s="34">
        <v>3.0</v>
      </c>
      <c r="F153" s="146">
        <f t="shared" si="1"/>
        <v>194.85</v>
      </c>
      <c r="G153" s="147">
        <f t="shared" si="2"/>
        <v>0</v>
      </c>
      <c r="H153" s="147">
        <f t="shared" si="3"/>
        <v>194.85</v>
      </c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3.5" customHeight="1">
      <c r="A154" s="144" t="s">
        <v>711</v>
      </c>
      <c r="B154" s="144" t="s">
        <v>713</v>
      </c>
      <c r="C154" s="145">
        <v>43232.0</v>
      </c>
      <c r="D154" s="146">
        <v>139.95</v>
      </c>
      <c r="E154" s="34">
        <v>15.0</v>
      </c>
      <c r="F154" s="146">
        <f t="shared" si="1"/>
        <v>2099.25</v>
      </c>
      <c r="G154" s="147">
        <f t="shared" si="2"/>
        <v>41.985</v>
      </c>
      <c r="H154" s="147">
        <f t="shared" si="3"/>
        <v>2141.235</v>
      </c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3.5" customHeight="1">
      <c r="A155" s="144" t="s">
        <v>711</v>
      </c>
      <c r="B155" s="144" t="s">
        <v>714</v>
      </c>
      <c r="C155" s="145">
        <v>43232.0</v>
      </c>
      <c r="D155" s="146">
        <v>139.95</v>
      </c>
      <c r="E155" s="34">
        <v>14.0</v>
      </c>
      <c r="F155" s="146">
        <f t="shared" si="1"/>
        <v>1959.3</v>
      </c>
      <c r="G155" s="147">
        <f t="shared" si="2"/>
        <v>39.186</v>
      </c>
      <c r="H155" s="147">
        <f t="shared" si="3"/>
        <v>1998.486</v>
      </c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3.5" customHeight="1">
      <c r="A156" s="144" t="s">
        <v>704</v>
      </c>
      <c r="B156" s="144" t="s">
        <v>705</v>
      </c>
      <c r="C156" s="145">
        <v>43233.0</v>
      </c>
      <c r="D156" s="146">
        <v>299.95</v>
      </c>
      <c r="E156" s="34">
        <v>6.0</v>
      </c>
      <c r="F156" s="146">
        <f t="shared" si="1"/>
        <v>1799.7</v>
      </c>
      <c r="G156" s="147">
        <f t="shared" si="2"/>
        <v>35.994</v>
      </c>
      <c r="H156" s="147">
        <f t="shared" si="3"/>
        <v>1835.694</v>
      </c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3.5" customHeight="1">
      <c r="A157" s="144" t="s">
        <v>709</v>
      </c>
      <c r="B157" s="144" t="s">
        <v>705</v>
      </c>
      <c r="C157" s="145">
        <v>43234.0</v>
      </c>
      <c r="D157" s="146">
        <v>64.95</v>
      </c>
      <c r="E157" s="34">
        <v>7.0</v>
      </c>
      <c r="F157" s="146">
        <f t="shared" si="1"/>
        <v>454.65</v>
      </c>
      <c r="G157" s="147">
        <f t="shared" si="2"/>
        <v>0</v>
      </c>
      <c r="H157" s="147">
        <f t="shared" si="3"/>
        <v>454.65</v>
      </c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3.5" customHeight="1">
      <c r="A158" s="144" t="s">
        <v>704</v>
      </c>
      <c r="B158" s="144" t="s">
        <v>713</v>
      </c>
      <c r="C158" s="145">
        <v>43234.0</v>
      </c>
      <c r="D158" s="146">
        <v>299.95</v>
      </c>
      <c r="E158" s="34">
        <v>12.0</v>
      </c>
      <c r="F158" s="146">
        <f t="shared" si="1"/>
        <v>3599.4</v>
      </c>
      <c r="G158" s="147">
        <f t="shared" si="2"/>
        <v>71.988</v>
      </c>
      <c r="H158" s="147">
        <f t="shared" si="3"/>
        <v>3671.388</v>
      </c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3.5" customHeight="1">
      <c r="A159" s="144" t="s">
        <v>704</v>
      </c>
      <c r="B159" s="144" t="s">
        <v>708</v>
      </c>
      <c r="C159" s="145">
        <v>43234.0</v>
      </c>
      <c r="D159" s="146">
        <v>299.95</v>
      </c>
      <c r="E159" s="34">
        <v>5.0</v>
      </c>
      <c r="F159" s="146">
        <f t="shared" si="1"/>
        <v>1499.75</v>
      </c>
      <c r="G159" s="147">
        <f t="shared" si="2"/>
        <v>0</v>
      </c>
      <c r="H159" s="147">
        <f t="shared" si="3"/>
        <v>1499.75</v>
      </c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3.5" customHeight="1">
      <c r="A160" s="144" t="s">
        <v>711</v>
      </c>
      <c r="B160" s="144" t="s">
        <v>708</v>
      </c>
      <c r="C160" s="145">
        <v>43236.0</v>
      </c>
      <c r="D160" s="146">
        <v>139.95</v>
      </c>
      <c r="E160" s="34">
        <v>11.0</v>
      </c>
      <c r="F160" s="146">
        <f t="shared" si="1"/>
        <v>1539.45</v>
      </c>
      <c r="G160" s="147">
        <f t="shared" si="2"/>
        <v>30.789</v>
      </c>
      <c r="H160" s="147">
        <f t="shared" si="3"/>
        <v>1570.239</v>
      </c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3.5" customHeight="1">
      <c r="A161" s="144" t="s">
        <v>707</v>
      </c>
      <c r="B161" s="144" t="s">
        <v>705</v>
      </c>
      <c r="C161" s="145">
        <v>43236.0</v>
      </c>
      <c r="D161" s="146">
        <v>329.95</v>
      </c>
      <c r="E161" s="34">
        <v>15.0</v>
      </c>
      <c r="F161" s="146">
        <f t="shared" si="1"/>
        <v>4949.25</v>
      </c>
      <c r="G161" s="147">
        <f t="shared" si="2"/>
        <v>98.985</v>
      </c>
      <c r="H161" s="147">
        <f t="shared" si="3"/>
        <v>5048.235</v>
      </c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3.5" customHeight="1">
      <c r="A162" s="144" t="s">
        <v>707</v>
      </c>
      <c r="B162" s="144" t="s">
        <v>714</v>
      </c>
      <c r="C162" s="145">
        <v>43236.0</v>
      </c>
      <c r="D162" s="146">
        <v>329.95</v>
      </c>
      <c r="E162" s="34">
        <v>15.0</v>
      </c>
      <c r="F162" s="146">
        <f t="shared" si="1"/>
        <v>4949.25</v>
      </c>
      <c r="G162" s="147">
        <f t="shared" si="2"/>
        <v>98.985</v>
      </c>
      <c r="H162" s="147">
        <f t="shared" si="3"/>
        <v>5048.235</v>
      </c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3.5" customHeight="1">
      <c r="A163" s="144" t="s">
        <v>704</v>
      </c>
      <c r="B163" s="144" t="s">
        <v>705</v>
      </c>
      <c r="C163" s="145">
        <v>43237.0</v>
      </c>
      <c r="D163" s="146">
        <v>299.95</v>
      </c>
      <c r="E163" s="34">
        <v>18.0</v>
      </c>
      <c r="F163" s="146">
        <f t="shared" si="1"/>
        <v>5399.1</v>
      </c>
      <c r="G163" s="147">
        <f t="shared" si="2"/>
        <v>107.982</v>
      </c>
      <c r="H163" s="147">
        <f t="shared" si="3"/>
        <v>5507.082</v>
      </c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3.5" customHeight="1">
      <c r="A164" s="144" t="s">
        <v>707</v>
      </c>
      <c r="B164" s="144" t="s">
        <v>710</v>
      </c>
      <c r="C164" s="145">
        <v>43239.0</v>
      </c>
      <c r="D164" s="146">
        <v>329.95</v>
      </c>
      <c r="E164" s="34">
        <v>3.0</v>
      </c>
      <c r="F164" s="146">
        <f t="shared" si="1"/>
        <v>989.85</v>
      </c>
      <c r="G164" s="147">
        <f t="shared" si="2"/>
        <v>0</v>
      </c>
      <c r="H164" s="147">
        <f t="shared" si="3"/>
        <v>989.85</v>
      </c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3.5" customHeight="1">
      <c r="A165" s="144" t="s">
        <v>711</v>
      </c>
      <c r="B165" s="144" t="s">
        <v>710</v>
      </c>
      <c r="C165" s="145">
        <v>43240.0</v>
      </c>
      <c r="D165" s="146">
        <v>139.95</v>
      </c>
      <c r="E165" s="34">
        <v>4.0</v>
      </c>
      <c r="F165" s="146">
        <f t="shared" si="1"/>
        <v>559.8</v>
      </c>
      <c r="G165" s="147">
        <f t="shared" si="2"/>
        <v>0</v>
      </c>
      <c r="H165" s="147">
        <f t="shared" si="3"/>
        <v>559.8</v>
      </c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3.5" customHeight="1">
      <c r="A166" s="144" t="s">
        <v>711</v>
      </c>
      <c r="B166" s="144" t="s">
        <v>705</v>
      </c>
      <c r="C166" s="145">
        <v>43241.0</v>
      </c>
      <c r="D166" s="146">
        <v>139.95</v>
      </c>
      <c r="E166" s="34">
        <v>9.0</v>
      </c>
      <c r="F166" s="146">
        <f t="shared" si="1"/>
        <v>1259.55</v>
      </c>
      <c r="G166" s="147">
        <f t="shared" si="2"/>
        <v>0</v>
      </c>
      <c r="H166" s="147">
        <f t="shared" si="3"/>
        <v>1259.55</v>
      </c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3.5" customHeight="1">
      <c r="A167" s="144" t="s">
        <v>712</v>
      </c>
      <c r="B167" s="144" t="s">
        <v>713</v>
      </c>
      <c r="C167" s="145">
        <v>43243.0</v>
      </c>
      <c r="D167" s="146">
        <v>649.99</v>
      </c>
      <c r="E167" s="34">
        <v>10.0</v>
      </c>
      <c r="F167" s="146">
        <f t="shared" si="1"/>
        <v>6499.9</v>
      </c>
      <c r="G167" s="147">
        <f t="shared" si="2"/>
        <v>129.998</v>
      </c>
      <c r="H167" s="147">
        <f t="shared" si="3"/>
        <v>6629.898</v>
      </c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3.5" customHeight="1">
      <c r="A168" s="144" t="s">
        <v>707</v>
      </c>
      <c r="B168" s="144" t="s">
        <v>713</v>
      </c>
      <c r="C168" s="145">
        <v>43243.0</v>
      </c>
      <c r="D168" s="146">
        <v>329.95</v>
      </c>
      <c r="E168" s="34">
        <v>3.0</v>
      </c>
      <c r="F168" s="146">
        <f t="shared" si="1"/>
        <v>989.85</v>
      </c>
      <c r="G168" s="147">
        <f t="shared" si="2"/>
        <v>0</v>
      </c>
      <c r="H168" s="147">
        <f t="shared" si="3"/>
        <v>989.85</v>
      </c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3.5" customHeight="1">
      <c r="A169" s="144" t="s">
        <v>711</v>
      </c>
      <c r="B169" s="144" t="s">
        <v>705</v>
      </c>
      <c r="C169" s="145">
        <v>43244.0</v>
      </c>
      <c r="D169" s="146">
        <v>139.95</v>
      </c>
      <c r="E169" s="34">
        <v>6.0</v>
      </c>
      <c r="F169" s="146">
        <f t="shared" si="1"/>
        <v>839.7</v>
      </c>
      <c r="G169" s="147">
        <f t="shared" si="2"/>
        <v>0</v>
      </c>
      <c r="H169" s="147">
        <f t="shared" si="3"/>
        <v>839.7</v>
      </c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3.5" customHeight="1">
      <c r="A170" s="144" t="s">
        <v>711</v>
      </c>
      <c r="B170" s="144" t="s">
        <v>708</v>
      </c>
      <c r="C170" s="145">
        <v>43244.0</v>
      </c>
      <c r="D170" s="146">
        <v>139.95</v>
      </c>
      <c r="E170" s="34">
        <v>9.0</v>
      </c>
      <c r="F170" s="146">
        <f t="shared" si="1"/>
        <v>1259.55</v>
      </c>
      <c r="G170" s="147">
        <f t="shared" si="2"/>
        <v>0</v>
      </c>
      <c r="H170" s="147">
        <f t="shared" si="3"/>
        <v>1259.55</v>
      </c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3.5" customHeight="1">
      <c r="A171" s="144" t="s">
        <v>709</v>
      </c>
      <c r="B171" s="144" t="s">
        <v>710</v>
      </c>
      <c r="C171" s="145">
        <v>43244.0</v>
      </c>
      <c r="D171" s="146">
        <v>64.95</v>
      </c>
      <c r="E171" s="34">
        <v>1.0</v>
      </c>
      <c r="F171" s="146">
        <f t="shared" si="1"/>
        <v>64.95</v>
      </c>
      <c r="G171" s="147">
        <f t="shared" si="2"/>
        <v>0</v>
      </c>
      <c r="H171" s="147">
        <f t="shared" si="3"/>
        <v>64.95</v>
      </c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3.5" customHeight="1">
      <c r="A172" s="144" t="s">
        <v>704</v>
      </c>
      <c r="B172" s="144" t="s">
        <v>705</v>
      </c>
      <c r="C172" s="145">
        <v>43244.0</v>
      </c>
      <c r="D172" s="146">
        <v>299.95</v>
      </c>
      <c r="E172" s="34">
        <v>14.0</v>
      </c>
      <c r="F172" s="146">
        <f t="shared" si="1"/>
        <v>4199.3</v>
      </c>
      <c r="G172" s="147">
        <f t="shared" si="2"/>
        <v>83.986</v>
      </c>
      <c r="H172" s="147">
        <f t="shared" si="3"/>
        <v>4283.286</v>
      </c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3.5" customHeight="1">
      <c r="A173" s="144" t="s">
        <v>704</v>
      </c>
      <c r="B173" s="144" t="s">
        <v>714</v>
      </c>
      <c r="C173" s="145">
        <v>43244.0</v>
      </c>
      <c r="D173" s="146">
        <v>299.95</v>
      </c>
      <c r="E173" s="34">
        <v>1.0</v>
      </c>
      <c r="F173" s="146">
        <f t="shared" si="1"/>
        <v>299.95</v>
      </c>
      <c r="G173" s="147">
        <f t="shared" si="2"/>
        <v>0</v>
      </c>
      <c r="H173" s="147">
        <f t="shared" si="3"/>
        <v>299.95</v>
      </c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3.5" customHeight="1">
      <c r="A174" s="144" t="s">
        <v>712</v>
      </c>
      <c r="B174" s="144" t="s">
        <v>710</v>
      </c>
      <c r="C174" s="145">
        <v>43247.0</v>
      </c>
      <c r="D174" s="146">
        <v>649.99</v>
      </c>
      <c r="E174" s="34">
        <v>5.0</v>
      </c>
      <c r="F174" s="146">
        <f t="shared" si="1"/>
        <v>3249.95</v>
      </c>
      <c r="G174" s="147">
        <f t="shared" si="2"/>
        <v>64.999</v>
      </c>
      <c r="H174" s="147">
        <f t="shared" si="3"/>
        <v>3314.949</v>
      </c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3.5" customHeight="1">
      <c r="A175" s="144" t="s">
        <v>711</v>
      </c>
      <c r="B175" s="144" t="s">
        <v>705</v>
      </c>
      <c r="C175" s="145">
        <v>43250.0</v>
      </c>
      <c r="D175" s="146">
        <v>139.95</v>
      </c>
      <c r="E175" s="34">
        <v>14.0</v>
      </c>
      <c r="F175" s="146">
        <f t="shared" si="1"/>
        <v>1959.3</v>
      </c>
      <c r="G175" s="147">
        <f t="shared" si="2"/>
        <v>39.186</v>
      </c>
      <c r="H175" s="147">
        <f t="shared" si="3"/>
        <v>1998.486</v>
      </c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3.5" customHeight="1">
      <c r="A176" s="144" t="s">
        <v>709</v>
      </c>
      <c r="B176" s="144" t="s">
        <v>708</v>
      </c>
      <c r="C176" s="145">
        <v>43251.0</v>
      </c>
      <c r="D176" s="146">
        <v>64.95</v>
      </c>
      <c r="E176" s="34">
        <v>12.0</v>
      </c>
      <c r="F176" s="146">
        <f t="shared" si="1"/>
        <v>779.4</v>
      </c>
      <c r="G176" s="147">
        <f t="shared" si="2"/>
        <v>0</v>
      </c>
      <c r="H176" s="147">
        <f t="shared" si="3"/>
        <v>779.4</v>
      </c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3.5" customHeight="1">
      <c r="A177" s="144" t="s">
        <v>704</v>
      </c>
      <c r="B177" s="144" t="s">
        <v>708</v>
      </c>
      <c r="C177" s="145">
        <v>43251.0</v>
      </c>
      <c r="D177" s="146">
        <v>299.95</v>
      </c>
      <c r="E177" s="34">
        <v>2.0</v>
      </c>
      <c r="F177" s="146">
        <f t="shared" si="1"/>
        <v>599.9</v>
      </c>
      <c r="G177" s="147">
        <f t="shared" si="2"/>
        <v>0</v>
      </c>
      <c r="H177" s="147">
        <f t="shared" si="3"/>
        <v>599.9</v>
      </c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3.5" customHeight="1">
      <c r="A178" s="144" t="s">
        <v>704</v>
      </c>
      <c r="B178" s="144" t="s">
        <v>710</v>
      </c>
      <c r="C178" s="145">
        <v>43253.0</v>
      </c>
      <c r="D178" s="146">
        <v>299.95</v>
      </c>
      <c r="E178" s="34">
        <v>9.0</v>
      </c>
      <c r="F178" s="146">
        <f t="shared" si="1"/>
        <v>2699.55</v>
      </c>
      <c r="G178" s="147">
        <f t="shared" si="2"/>
        <v>53.991</v>
      </c>
      <c r="H178" s="147">
        <f t="shared" si="3"/>
        <v>2753.541</v>
      </c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3.5" customHeight="1">
      <c r="A179" s="144" t="s">
        <v>709</v>
      </c>
      <c r="B179" s="144" t="s">
        <v>713</v>
      </c>
      <c r="C179" s="145">
        <v>43254.0</v>
      </c>
      <c r="D179" s="146">
        <v>64.95</v>
      </c>
      <c r="E179" s="34">
        <v>6.0</v>
      </c>
      <c r="F179" s="146">
        <f t="shared" si="1"/>
        <v>389.7</v>
      </c>
      <c r="G179" s="147">
        <f t="shared" si="2"/>
        <v>0</v>
      </c>
      <c r="H179" s="147">
        <f t="shared" si="3"/>
        <v>389.7</v>
      </c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3.5" customHeight="1">
      <c r="A180" s="144" t="s">
        <v>711</v>
      </c>
      <c r="B180" s="144" t="s">
        <v>705</v>
      </c>
      <c r="C180" s="145">
        <v>43257.0</v>
      </c>
      <c r="D180" s="146">
        <v>139.95</v>
      </c>
      <c r="E180" s="34">
        <v>18.0</v>
      </c>
      <c r="F180" s="146">
        <f t="shared" si="1"/>
        <v>2519.1</v>
      </c>
      <c r="G180" s="147">
        <f t="shared" si="2"/>
        <v>50.382</v>
      </c>
      <c r="H180" s="147">
        <f t="shared" si="3"/>
        <v>2569.482</v>
      </c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3.5" customHeight="1">
      <c r="A181" s="144" t="s">
        <v>704</v>
      </c>
      <c r="B181" s="144" t="s">
        <v>705</v>
      </c>
      <c r="C181" s="145">
        <v>43258.0</v>
      </c>
      <c r="D181" s="146">
        <v>299.95</v>
      </c>
      <c r="E181" s="34">
        <v>13.0</v>
      </c>
      <c r="F181" s="146">
        <f t="shared" si="1"/>
        <v>3899.35</v>
      </c>
      <c r="G181" s="147">
        <f t="shared" si="2"/>
        <v>77.987</v>
      </c>
      <c r="H181" s="147">
        <f t="shared" si="3"/>
        <v>3977.337</v>
      </c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3.5" customHeight="1">
      <c r="A182" s="144" t="s">
        <v>709</v>
      </c>
      <c r="B182" s="144" t="s">
        <v>713</v>
      </c>
      <c r="C182" s="145">
        <v>43259.0</v>
      </c>
      <c r="D182" s="146">
        <v>64.95</v>
      </c>
      <c r="E182" s="34">
        <v>14.0</v>
      </c>
      <c r="F182" s="146">
        <f t="shared" si="1"/>
        <v>909.3</v>
      </c>
      <c r="G182" s="147">
        <f t="shared" si="2"/>
        <v>0</v>
      </c>
      <c r="H182" s="147">
        <f t="shared" si="3"/>
        <v>909.3</v>
      </c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3.5" customHeight="1">
      <c r="A183" s="144" t="s">
        <v>712</v>
      </c>
      <c r="B183" s="144" t="s">
        <v>713</v>
      </c>
      <c r="C183" s="145">
        <v>43259.0</v>
      </c>
      <c r="D183" s="146">
        <v>649.99</v>
      </c>
      <c r="E183" s="34">
        <v>3.0</v>
      </c>
      <c r="F183" s="146">
        <f t="shared" si="1"/>
        <v>1949.97</v>
      </c>
      <c r="G183" s="147">
        <f t="shared" si="2"/>
        <v>38.9994</v>
      </c>
      <c r="H183" s="147">
        <f t="shared" si="3"/>
        <v>1988.9694</v>
      </c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3.5" customHeight="1">
      <c r="A184" s="144" t="s">
        <v>709</v>
      </c>
      <c r="B184" s="144" t="s">
        <v>714</v>
      </c>
      <c r="C184" s="145">
        <v>43260.0</v>
      </c>
      <c r="D184" s="146">
        <v>64.95</v>
      </c>
      <c r="E184" s="34">
        <v>9.0</v>
      </c>
      <c r="F184" s="146">
        <f t="shared" si="1"/>
        <v>584.55</v>
      </c>
      <c r="G184" s="147">
        <f t="shared" si="2"/>
        <v>0</v>
      </c>
      <c r="H184" s="147">
        <f t="shared" si="3"/>
        <v>584.55</v>
      </c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3.5" customHeight="1">
      <c r="A185" s="144" t="s">
        <v>707</v>
      </c>
      <c r="B185" s="144" t="s">
        <v>705</v>
      </c>
      <c r="C185" s="145">
        <v>43260.0</v>
      </c>
      <c r="D185" s="146">
        <v>329.95</v>
      </c>
      <c r="E185" s="34">
        <v>18.0</v>
      </c>
      <c r="F185" s="146">
        <f t="shared" si="1"/>
        <v>5939.1</v>
      </c>
      <c r="G185" s="147">
        <f t="shared" si="2"/>
        <v>118.782</v>
      </c>
      <c r="H185" s="147">
        <f t="shared" si="3"/>
        <v>6057.882</v>
      </c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3.5" customHeight="1">
      <c r="A186" s="144" t="s">
        <v>712</v>
      </c>
      <c r="B186" s="144" t="s">
        <v>713</v>
      </c>
      <c r="C186" s="145">
        <v>43261.0</v>
      </c>
      <c r="D186" s="146">
        <v>649.99</v>
      </c>
      <c r="E186" s="34">
        <v>10.0</v>
      </c>
      <c r="F186" s="146">
        <f t="shared" si="1"/>
        <v>6499.9</v>
      </c>
      <c r="G186" s="147">
        <f t="shared" si="2"/>
        <v>129.998</v>
      </c>
      <c r="H186" s="147">
        <f t="shared" si="3"/>
        <v>6629.898</v>
      </c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3.5" customHeight="1">
      <c r="A187" s="144" t="s">
        <v>704</v>
      </c>
      <c r="B187" s="144" t="s">
        <v>710</v>
      </c>
      <c r="C187" s="145">
        <v>43262.0</v>
      </c>
      <c r="D187" s="146">
        <v>299.95</v>
      </c>
      <c r="E187" s="34">
        <v>6.0</v>
      </c>
      <c r="F187" s="146">
        <f t="shared" si="1"/>
        <v>1799.7</v>
      </c>
      <c r="G187" s="147">
        <f t="shared" si="2"/>
        <v>35.994</v>
      </c>
      <c r="H187" s="147">
        <f t="shared" si="3"/>
        <v>1835.694</v>
      </c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3.5" customHeight="1">
      <c r="A188" s="144" t="s">
        <v>711</v>
      </c>
      <c r="B188" s="144" t="s">
        <v>710</v>
      </c>
      <c r="C188" s="145">
        <v>43265.0</v>
      </c>
      <c r="D188" s="146">
        <v>139.95</v>
      </c>
      <c r="E188" s="34">
        <v>6.0</v>
      </c>
      <c r="F188" s="146">
        <f t="shared" si="1"/>
        <v>839.7</v>
      </c>
      <c r="G188" s="147">
        <f t="shared" si="2"/>
        <v>0</v>
      </c>
      <c r="H188" s="147">
        <f t="shared" si="3"/>
        <v>839.7</v>
      </c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3.5" customHeight="1">
      <c r="A189" s="144" t="s">
        <v>711</v>
      </c>
      <c r="B189" s="144" t="s">
        <v>710</v>
      </c>
      <c r="C189" s="145">
        <v>43265.0</v>
      </c>
      <c r="D189" s="146">
        <v>139.95</v>
      </c>
      <c r="E189" s="34">
        <v>9.0</v>
      </c>
      <c r="F189" s="146">
        <f t="shared" si="1"/>
        <v>1259.55</v>
      </c>
      <c r="G189" s="147">
        <f t="shared" si="2"/>
        <v>0</v>
      </c>
      <c r="H189" s="147">
        <f t="shared" si="3"/>
        <v>1259.55</v>
      </c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3.5" customHeight="1">
      <c r="A190" s="144" t="s">
        <v>704</v>
      </c>
      <c r="B190" s="144" t="s">
        <v>710</v>
      </c>
      <c r="C190" s="145">
        <v>43265.0</v>
      </c>
      <c r="D190" s="146">
        <v>299.95</v>
      </c>
      <c r="E190" s="34">
        <v>10.0</v>
      </c>
      <c r="F190" s="146">
        <f t="shared" si="1"/>
        <v>2999.5</v>
      </c>
      <c r="G190" s="147">
        <f t="shared" si="2"/>
        <v>59.99</v>
      </c>
      <c r="H190" s="147">
        <f t="shared" si="3"/>
        <v>3059.49</v>
      </c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3.5" customHeight="1">
      <c r="A191" s="144" t="s">
        <v>712</v>
      </c>
      <c r="B191" s="144" t="s">
        <v>714</v>
      </c>
      <c r="C191" s="145">
        <v>43265.0</v>
      </c>
      <c r="D191" s="146">
        <v>649.99</v>
      </c>
      <c r="E191" s="34">
        <v>3.0</v>
      </c>
      <c r="F191" s="146">
        <f t="shared" si="1"/>
        <v>1949.97</v>
      </c>
      <c r="G191" s="147">
        <f t="shared" si="2"/>
        <v>38.9994</v>
      </c>
      <c r="H191" s="147">
        <f t="shared" si="3"/>
        <v>1988.9694</v>
      </c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3.5" customHeight="1">
      <c r="A192" s="144" t="s">
        <v>712</v>
      </c>
      <c r="B192" s="144" t="s">
        <v>705</v>
      </c>
      <c r="C192" s="145">
        <v>43266.0</v>
      </c>
      <c r="D192" s="146">
        <v>649.99</v>
      </c>
      <c r="E192" s="34">
        <v>19.0</v>
      </c>
      <c r="F192" s="146">
        <f t="shared" si="1"/>
        <v>12349.81</v>
      </c>
      <c r="G192" s="147">
        <f t="shared" si="2"/>
        <v>246.9962</v>
      </c>
      <c r="H192" s="147">
        <f t="shared" si="3"/>
        <v>12596.8062</v>
      </c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3.5" customHeight="1">
      <c r="A193" s="144" t="s">
        <v>707</v>
      </c>
      <c r="B193" s="144" t="s">
        <v>708</v>
      </c>
      <c r="C193" s="145">
        <v>43266.0</v>
      </c>
      <c r="D193" s="146">
        <v>329.95</v>
      </c>
      <c r="E193" s="34">
        <v>14.0</v>
      </c>
      <c r="F193" s="146">
        <f t="shared" si="1"/>
        <v>4619.3</v>
      </c>
      <c r="G193" s="147">
        <f t="shared" si="2"/>
        <v>92.386</v>
      </c>
      <c r="H193" s="147">
        <f t="shared" si="3"/>
        <v>4711.686</v>
      </c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3.5" customHeight="1">
      <c r="A194" s="144" t="s">
        <v>712</v>
      </c>
      <c r="B194" s="144" t="s">
        <v>708</v>
      </c>
      <c r="C194" s="145">
        <v>43268.0</v>
      </c>
      <c r="D194" s="146">
        <v>649.99</v>
      </c>
      <c r="E194" s="34">
        <v>11.0</v>
      </c>
      <c r="F194" s="146">
        <f t="shared" si="1"/>
        <v>7149.89</v>
      </c>
      <c r="G194" s="147">
        <f t="shared" si="2"/>
        <v>142.9978</v>
      </c>
      <c r="H194" s="147">
        <f t="shared" si="3"/>
        <v>7292.8878</v>
      </c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3.5" customHeight="1">
      <c r="A195" s="144" t="s">
        <v>712</v>
      </c>
      <c r="B195" s="144" t="s">
        <v>714</v>
      </c>
      <c r="C195" s="145">
        <v>43268.0</v>
      </c>
      <c r="D195" s="146">
        <v>649.99</v>
      </c>
      <c r="E195" s="34">
        <v>6.0</v>
      </c>
      <c r="F195" s="146">
        <f t="shared" si="1"/>
        <v>3899.94</v>
      </c>
      <c r="G195" s="147">
        <f t="shared" si="2"/>
        <v>77.9988</v>
      </c>
      <c r="H195" s="147">
        <f t="shared" si="3"/>
        <v>3977.9388</v>
      </c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3.5" customHeight="1">
      <c r="A196" s="144" t="s">
        <v>709</v>
      </c>
      <c r="B196" s="144" t="s">
        <v>708</v>
      </c>
      <c r="C196" s="145">
        <v>43269.0</v>
      </c>
      <c r="D196" s="146">
        <v>64.95</v>
      </c>
      <c r="E196" s="34">
        <v>3.0</v>
      </c>
      <c r="F196" s="146">
        <f t="shared" si="1"/>
        <v>194.85</v>
      </c>
      <c r="G196" s="147">
        <f t="shared" si="2"/>
        <v>0</v>
      </c>
      <c r="H196" s="147">
        <f t="shared" si="3"/>
        <v>194.85</v>
      </c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3.5" customHeight="1">
      <c r="A197" s="144" t="s">
        <v>711</v>
      </c>
      <c r="B197" s="144" t="s">
        <v>710</v>
      </c>
      <c r="C197" s="145">
        <v>43272.0</v>
      </c>
      <c r="D197" s="146">
        <v>139.95</v>
      </c>
      <c r="E197" s="34">
        <v>5.0</v>
      </c>
      <c r="F197" s="146">
        <f t="shared" si="1"/>
        <v>699.75</v>
      </c>
      <c r="G197" s="147">
        <f t="shared" si="2"/>
        <v>0</v>
      </c>
      <c r="H197" s="147">
        <f t="shared" si="3"/>
        <v>699.75</v>
      </c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3.5" customHeight="1">
      <c r="A198" s="144" t="s">
        <v>709</v>
      </c>
      <c r="B198" s="144" t="s">
        <v>713</v>
      </c>
      <c r="C198" s="145">
        <v>43272.0</v>
      </c>
      <c r="D198" s="146">
        <v>64.95</v>
      </c>
      <c r="E198" s="34">
        <v>10.0</v>
      </c>
      <c r="F198" s="146">
        <f t="shared" si="1"/>
        <v>649.5</v>
      </c>
      <c r="G198" s="147">
        <f t="shared" si="2"/>
        <v>0</v>
      </c>
      <c r="H198" s="147">
        <f t="shared" si="3"/>
        <v>649.5</v>
      </c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3.5" customHeight="1">
      <c r="A199" s="144" t="s">
        <v>704</v>
      </c>
      <c r="B199" s="144" t="s">
        <v>714</v>
      </c>
      <c r="C199" s="145">
        <v>43272.0</v>
      </c>
      <c r="D199" s="146">
        <v>299.95</v>
      </c>
      <c r="E199" s="34">
        <v>8.0</v>
      </c>
      <c r="F199" s="146">
        <f t="shared" si="1"/>
        <v>2399.6</v>
      </c>
      <c r="G199" s="147">
        <f t="shared" si="2"/>
        <v>47.992</v>
      </c>
      <c r="H199" s="147">
        <f t="shared" si="3"/>
        <v>2447.592</v>
      </c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3.5" customHeight="1">
      <c r="A200" s="144" t="s">
        <v>712</v>
      </c>
      <c r="B200" s="144" t="s">
        <v>705</v>
      </c>
      <c r="C200" s="145">
        <v>43272.0</v>
      </c>
      <c r="D200" s="146">
        <v>649.99</v>
      </c>
      <c r="E200" s="34">
        <v>19.0</v>
      </c>
      <c r="F200" s="146">
        <f t="shared" si="1"/>
        <v>12349.81</v>
      </c>
      <c r="G200" s="147">
        <f t="shared" si="2"/>
        <v>246.9962</v>
      </c>
      <c r="H200" s="147">
        <f t="shared" si="3"/>
        <v>12596.8062</v>
      </c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3.5" customHeight="1">
      <c r="A201" s="144" t="s">
        <v>712</v>
      </c>
      <c r="B201" s="144" t="s">
        <v>714</v>
      </c>
      <c r="C201" s="145">
        <v>43272.0</v>
      </c>
      <c r="D201" s="146">
        <v>649.99</v>
      </c>
      <c r="E201" s="34">
        <v>9.0</v>
      </c>
      <c r="F201" s="146">
        <f t="shared" si="1"/>
        <v>5849.91</v>
      </c>
      <c r="G201" s="147">
        <f t="shared" si="2"/>
        <v>116.9982</v>
      </c>
      <c r="H201" s="147">
        <f t="shared" si="3"/>
        <v>5966.9082</v>
      </c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3.5" customHeight="1">
      <c r="A202" s="144" t="s">
        <v>709</v>
      </c>
      <c r="B202" s="144" t="s">
        <v>708</v>
      </c>
      <c r="C202" s="145">
        <v>43273.0</v>
      </c>
      <c r="D202" s="146">
        <v>64.95</v>
      </c>
      <c r="E202" s="34">
        <v>11.0</v>
      </c>
      <c r="F202" s="146">
        <f t="shared" si="1"/>
        <v>714.45</v>
      </c>
      <c r="G202" s="147">
        <f t="shared" si="2"/>
        <v>0</v>
      </c>
      <c r="H202" s="147">
        <f t="shared" si="3"/>
        <v>714.45</v>
      </c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3.5" customHeight="1">
      <c r="A203" s="144" t="s">
        <v>707</v>
      </c>
      <c r="B203" s="144" t="s">
        <v>713</v>
      </c>
      <c r="C203" s="145">
        <v>43273.0</v>
      </c>
      <c r="D203" s="146">
        <v>329.95</v>
      </c>
      <c r="E203" s="34">
        <v>6.0</v>
      </c>
      <c r="F203" s="146">
        <f t="shared" si="1"/>
        <v>1979.7</v>
      </c>
      <c r="G203" s="147">
        <f t="shared" si="2"/>
        <v>39.594</v>
      </c>
      <c r="H203" s="147">
        <f t="shared" si="3"/>
        <v>2019.294</v>
      </c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3.5" customHeight="1">
      <c r="A204" s="144" t="s">
        <v>711</v>
      </c>
      <c r="B204" s="144" t="s">
        <v>710</v>
      </c>
      <c r="C204" s="145">
        <v>43274.0</v>
      </c>
      <c r="D204" s="146">
        <v>139.95</v>
      </c>
      <c r="E204" s="34">
        <v>7.0</v>
      </c>
      <c r="F204" s="146">
        <f t="shared" si="1"/>
        <v>979.65</v>
      </c>
      <c r="G204" s="147">
        <f t="shared" si="2"/>
        <v>0</v>
      </c>
      <c r="H204" s="147">
        <f t="shared" si="3"/>
        <v>979.65</v>
      </c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3.5" customHeight="1">
      <c r="A205" s="144" t="s">
        <v>707</v>
      </c>
      <c r="B205" s="144" t="s">
        <v>708</v>
      </c>
      <c r="C205" s="145">
        <v>43274.0</v>
      </c>
      <c r="D205" s="146">
        <v>329.95</v>
      </c>
      <c r="E205" s="34">
        <v>2.0</v>
      </c>
      <c r="F205" s="146">
        <f t="shared" si="1"/>
        <v>659.9</v>
      </c>
      <c r="G205" s="147">
        <f t="shared" si="2"/>
        <v>0</v>
      </c>
      <c r="H205" s="147">
        <f t="shared" si="3"/>
        <v>659.9</v>
      </c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3.5" customHeight="1">
      <c r="A206" s="144" t="s">
        <v>707</v>
      </c>
      <c r="B206" s="144" t="s">
        <v>714</v>
      </c>
      <c r="C206" s="145">
        <v>43274.0</v>
      </c>
      <c r="D206" s="146">
        <v>329.95</v>
      </c>
      <c r="E206" s="34">
        <v>15.0</v>
      </c>
      <c r="F206" s="146">
        <f t="shared" si="1"/>
        <v>4949.25</v>
      </c>
      <c r="G206" s="147">
        <f t="shared" si="2"/>
        <v>98.985</v>
      </c>
      <c r="H206" s="147">
        <f t="shared" si="3"/>
        <v>5048.235</v>
      </c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3.5" customHeight="1">
      <c r="A207" s="144" t="s">
        <v>709</v>
      </c>
      <c r="B207" s="144" t="s">
        <v>705</v>
      </c>
      <c r="C207" s="145">
        <v>43275.0</v>
      </c>
      <c r="D207" s="146">
        <v>64.95</v>
      </c>
      <c r="E207" s="34">
        <v>12.0</v>
      </c>
      <c r="F207" s="146">
        <f t="shared" si="1"/>
        <v>779.4</v>
      </c>
      <c r="G207" s="147">
        <f t="shared" si="2"/>
        <v>0</v>
      </c>
      <c r="H207" s="147">
        <f t="shared" si="3"/>
        <v>779.4</v>
      </c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3.5" customHeight="1">
      <c r="A208" s="144" t="s">
        <v>704</v>
      </c>
      <c r="B208" s="144" t="s">
        <v>714</v>
      </c>
      <c r="C208" s="145">
        <v>43275.0</v>
      </c>
      <c r="D208" s="146">
        <v>299.95</v>
      </c>
      <c r="E208" s="34">
        <v>4.0</v>
      </c>
      <c r="F208" s="146">
        <f t="shared" si="1"/>
        <v>1199.8</v>
      </c>
      <c r="G208" s="147">
        <f t="shared" si="2"/>
        <v>0</v>
      </c>
      <c r="H208" s="147">
        <f t="shared" si="3"/>
        <v>1199.8</v>
      </c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3.5" customHeight="1">
      <c r="A209" s="144" t="s">
        <v>712</v>
      </c>
      <c r="B209" s="144" t="s">
        <v>714</v>
      </c>
      <c r="C209" s="145">
        <v>43275.0</v>
      </c>
      <c r="D209" s="146">
        <v>649.99</v>
      </c>
      <c r="E209" s="34">
        <v>14.0</v>
      </c>
      <c r="F209" s="146">
        <f t="shared" si="1"/>
        <v>9099.86</v>
      </c>
      <c r="G209" s="147">
        <f t="shared" si="2"/>
        <v>181.9972</v>
      </c>
      <c r="H209" s="147">
        <f t="shared" si="3"/>
        <v>9281.8572</v>
      </c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3.5" customHeight="1">
      <c r="A210" s="144" t="s">
        <v>712</v>
      </c>
      <c r="B210" s="144" t="s">
        <v>714</v>
      </c>
      <c r="C210" s="145">
        <v>43275.0</v>
      </c>
      <c r="D210" s="146">
        <v>649.99</v>
      </c>
      <c r="E210" s="34">
        <v>15.0</v>
      </c>
      <c r="F210" s="146">
        <f t="shared" si="1"/>
        <v>9749.85</v>
      </c>
      <c r="G210" s="147">
        <f t="shared" si="2"/>
        <v>194.997</v>
      </c>
      <c r="H210" s="147">
        <f t="shared" si="3"/>
        <v>9944.847</v>
      </c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3.5" customHeight="1">
      <c r="A211" s="144" t="s">
        <v>704</v>
      </c>
      <c r="B211" s="144" t="s">
        <v>713</v>
      </c>
      <c r="C211" s="145">
        <v>43281.0</v>
      </c>
      <c r="D211" s="146">
        <v>299.95</v>
      </c>
      <c r="E211" s="34">
        <v>14.0</v>
      </c>
      <c r="F211" s="146">
        <f t="shared" si="1"/>
        <v>4199.3</v>
      </c>
      <c r="G211" s="147">
        <f t="shared" si="2"/>
        <v>83.986</v>
      </c>
      <c r="H211" s="147">
        <f t="shared" si="3"/>
        <v>4283.286</v>
      </c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3.5" customHeight="1">
      <c r="A212" s="144" t="s">
        <v>712</v>
      </c>
      <c r="B212" s="144" t="s">
        <v>710</v>
      </c>
      <c r="C212" s="145">
        <v>43281.0</v>
      </c>
      <c r="D212" s="146">
        <v>649.99</v>
      </c>
      <c r="E212" s="34">
        <v>11.0</v>
      </c>
      <c r="F212" s="146">
        <f t="shared" si="1"/>
        <v>7149.89</v>
      </c>
      <c r="G212" s="147">
        <f t="shared" si="2"/>
        <v>142.9978</v>
      </c>
      <c r="H212" s="147">
        <f t="shared" si="3"/>
        <v>7292.8878</v>
      </c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3.5" customHeight="1">
      <c r="A213" s="144" t="s">
        <v>711</v>
      </c>
      <c r="B213" s="144" t="s">
        <v>713</v>
      </c>
      <c r="C213" s="145">
        <v>43282.0</v>
      </c>
      <c r="D213" s="146">
        <v>139.95</v>
      </c>
      <c r="E213" s="34">
        <v>7.0</v>
      </c>
      <c r="F213" s="146">
        <f t="shared" si="1"/>
        <v>979.65</v>
      </c>
      <c r="G213" s="147">
        <f t="shared" si="2"/>
        <v>0</v>
      </c>
      <c r="H213" s="147">
        <f t="shared" si="3"/>
        <v>979.65</v>
      </c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3.5" customHeight="1">
      <c r="A214" s="144" t="s">
        <v>709</v>
      </c>
      <c r="B214" s="144" t="s">
        <v>710</v>
      </c>
      <c r="C214" s="145">
        <v>43282.0</v>
      </c>
      <c r="D214" s="146">
        <v>64.95</v>
      </c>
      <c r="E214" s="34">
        <v>6.0</v>
      </c>
      <c r="F214" s="146">
        <f t="shared" si="1"/>
        <v>389.7</v>
      </c>
      <c r="G214" s="147">
        <f t="shared" si="2"/>
        <v>0</v>
      </c>
      <c r="H214" s="147">
        <f t="shared" si="3"/>
        <v>389.7</v>
      </c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3.5" customHeight="1">
      <c r="A215" s="144" t="s">
        <v>704</v>
      </c>
      <c r="B215" s="144" t="s">
        <v>708</v>
      </c>
      <c r="C215" s="145">
        <v>43282.0</v>
      </c>
      <c r="D215" s="146">
        <v>299.95</v>
      </c>
      <c r="E215" s="34">
        <v>13.0</v>
      </c>
      <c r="F215" s="146">
        <f t="shared" si="1"/>
        <v>3899.35</v>
      </c>
      <c r="G215" s="147">
        <f t="shared" si="2"/>
        <v>77.987</v>
      </c>
      <c r="H215" s="147">
        <f t="shared" si="3"/>
        <v>3977.337</v>
      </c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3.5" customHeight="1">
      <c r="A216" s="144" t="s">
        <v>712</v>
      </c>
      <c r="B216" s="144" t="s">
        <v>713</v>
      </c>
      <c r="C216" s="145">
        <v>43282.0</v>
      </c>
      <c r="D216" s="146">
        <v>649.99</v>
      </c>
      <c r="E216" s="34">
        <v>2.0</v>
      </c>
      <c r="F216" s="146">
        <f t="shared" si="1"/>
        <v>1299.98</v>
      </c>
      <c r="G216" s="147">
        <f t="shared" si="2"/>
        <v>0</v>
      </c>
      <c r="H216" s="147">
        <f t="shared" si="3"/>
        <v>1299.98</v>
      </c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3.5" customHeight="1">
      <c r="A217" s="144" t="s">
        <v>709</v>
      </c>
      <c r="B217" s="144" t="s">
        <v>708</v>
      </c>
      <c r="C217" s="145">
        <v>43286.0</v>
      </c>
      <c r="D217" s="146">
        <v>64.95</v>
      </c>
      <c r="E217" s="34">
        <v>12.0</v>
      </c>
      <c r="F217" s="146">
        <f t="shared" si="1"/>
        <v>779.4</v>
      </c>
      <c r="G217" s="147">
        <f t="shared" si="2"/>
        <v>0</v>
      </c>
      <c r="H217" s="147">
        <f t="shared" si="3"/>
        <v>779.4</v>
      </c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3.5" customHeight="1">
      <c r="A218" s="144" t="s">
        <v>712</v>
      </c>
      <c r="B218" s="144" t="s">
        <v>705</v>
      </c>
      <c r="C218" s="145">
        <v>43286.0</v>
      </c>
      <c r="D218" s="146">
        <v>649.99</v>
      </c>
      <c r="E218" s="34">
        <v>15.0</v>
      </c>
      <c r="F218" s="146">
        <f t="shared" si="1"/>
        <v>9749.85</v>
      </c>
      <c r="G218" s="147">
        <f t="shared" si="2"/>
        <v>194.997</v>
      </c>
      <c r="H218" s="147">
        <f t="shared" si="3"/>
        <v>9944.847</v>
      </c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3.5" customHeight="1">
      <c r="A219" s="144" t="s">
        <v>711</v>
      </c>
      <c r="B219" s="144" t="s">
        <v>714</v>
      </c>
      <c r="C219" s="145">
        <v>43288.0</v>
      </c>
      <c r="D219" s="146">
        <v>139.95</v>
      </c>
      <c r="E219" s="34">
        <v>14.0</v>
      </c>
      <c r="F219" s="146">
        <f t="shared" si="1"/>
        <v>1959.3</v>
      </c>
      <c r="G219" s="147">
        <f t="shared" si="2"/>
        <v>39.186</v>
      </c>
      <c r="H219" s="147">
        <f t="shared" si="3"/>
        <v>1998.486</v>
      </c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3.5" customHeight="1">
      <c r="A220" s="144" t="s">
        <v>704</v>
      </c>
      <c r="B220" s="144" t="s">
        <v>705</v>
      </c>
      <c r="C220" s="145">
        <v>43289.0</v>
      </c>
      <c r="D220" s="146">
        <v>299.95</v>
      </c>
      <c r="E220" s="34">
        <v>9.0</v>
      </c>
      <c r="F220" s="146">
        <f t="shared" si="1"/>
        <v>2699.55</v>
      </c>
      <c r="G220" s="147">
        <f t="shared" si="2"/>
        <v>53.991</v>
      </c>
      <c r="H220" s="147">
        <f t="shared" si="3"/>
        <v>2753.541</v>
      </c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3.5" customHeight="1">
      <c r="A221" s="144" t="s">
        <v>712</v>
      </c>
      <c r="B221" s="144" t="s">
        <v>705</v>
      </c>
      <c r="C221" s="145">
        <v>43290.0</v>
      </c>
      <c r="D221" s="146">
        <v>649.99</v>
      </c>
      <c r="E221" s="34">
        <v>14.0</v>
      </c>
      <c r="F221" s="146">
        <f t="shared" si="1"/>
        <v>9099.86</v>
      </c>
      <c r="G221" s="147">
        <f t="shared" si="2"/>
        <v>181.9972</v>
      </c>
      <c r="H221" s="147">
        <f t="shared" si="3"/>
        <v>9281.8572</v>
      </c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3.5" customHeight="1">
      <c r="A222" s="144" t="s">
        <v>712</v>
      </c>
      <c r="B222" s="144" t="s">
        <v>713</v>
      </c>
      <c r="C222" s="145">
        <v>43290.0</v>
      </c>
      <c r="D222" s="146">
        <v>649.99</v>
      </c>
      <c r="E222" s="34">
        <v>3.0</v>
      </c>
      <c r="F222" s="146">
        <f t="shared" si="1"/>
        <v>1949.97</v>
      </c>
      <c r="G222" s="147">
        <f t="shared" si="2"/>
        <v>38.9994</v>
      </c>
      <c r="H222" s="147">
        <f t="shared" si="3"/>
        <v>1988.9694</v>
      </c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3.5" customHeight="1">
      <c r="A223" s="144" t="s">
        <v>707</v>
      </c>
      <c r="B223" s="144" t="s">
        <v>713</v>
      </c>
      <c r="C223" s="145">
        <v>43290.0</v>
      </c>
      <c r="D223" s="146">
        <v>329.95</v>
      </c>
      <c r="E223" s="34">
        <v>14.0</v>
      </c>
      <c r="F223" s="146">
        <f t="shared" si="1"/>
        <v>4619.3</v>
      </c>
      <c r="G223" s="147">
        <f t="shared" si="2"/>
        <v>92.386</v>
      </c>
      <c r="H223" s="147">
        <f t="shared" si="3"/>
        <v>4711.686</v>
      </c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3.5" customHeight="1">
      <c r="A224" s="144" t="s">
        <v>709</v>
      </c>
      <c r="B224" s="144" t="s">
        <v>710</v>
      </c>
      <c r="C224" s="145">
        <v>43293.0</v>
      </c>
      <c r="D224" s="146">
        <v>64.95</v>
      </c>
      <c r="E224" s="34">
        <v>2.0</v>
      </c>
      <c r="F224" s="146">
        <f t="shared" si="1"/>
        <v>129.9</v>
      </c>
      <c r="G224" s="147">
        <f t="shared" si="2"/>
        <v>0</v>
      </c>
      <c r="H224" s="147">
        <f t="shared" si="3"/>
        <v>129.9</v>
      </c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3.5" customHeight="1">
      <c r="A225" s="144" t="s">
        <v>704</v>
      </c>
      <c r="B225" s="144" t="s">
        <v>710</v>
      </c>
      <c r="C225" s="145">
        <v>43293.0</v>
      </c>
      <c r="D225" s="146">
        <v>299.95</v>
      </c>
      <c r="E225" s="34">
        <v>6.0</v>
      </c>
      <c r="F225" s="146">
        <f t="shared" si="1"/>
        <v>1799.7</v>
      </c>
      <c r="G225" s="147">
        <f t="shared" si="2"/>
        <v>35.994</v>
      </c>
      <c r="H225" s="147">
        <f t="shared" si="3"/>
        <v>1835.694</v>
      </c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3.5" customHeight="1">
      <c r="A226" s="144" t="s">
        <v>707</v>
      </c>
      <c r="B226" s="144" t="s">
        <v>708</v>
      </c>
      <c r="C226" s="145">
        <v>43293.0</v>
      </c>
      <c r="D226" s="146">
        <v>329.95</v>
      </c>
      <c r="E226" s="34">
        <v>13.0</v>
      </c>
      <c r="F226" s="146">
        <f t="shared" si="1"/>
        <v>4289.35</v>
      </c>
      <c r="G226" s="147">
        <f t="shared" si="2"/>
        <v>85.787</v>
      </c>
      <c r="H226" s="147">
        <f t="shared" si="3"/>
        <v>4375.137</v>
      </c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3.5" customHeight="1">
      <c r="A227" s="144" t="s">
        <v>704</v>
      </c>
      <c r="B227" s="144" t="s">
        <v>714</v>
      </c>
      <c r="C227" s="145">
        <v>43294.0</v>
      </c>
      <c r="D227" s="146">
        <v>299.95</v>
      </c>
      <c r="E227" s="34">
        <v>2.0</v>
      </c>
      <c r="F227" s="146">
        <f t="shared" si="1"/>
        <v>599.9</v>
      </c>
      <c r="G227" s="147">
        <f t="shared" si="2"/>
        <v>0</v>
      </c>
      <c r="H227" s="147">
        <f t="shared" si="3"/>
        <v>599.9</v>
      </c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3.5" customHeight="1">
      <c r="A228" s="144" t="s">
        <v>709</v>
      </c>
      <c r="B228" s="144" t="s">
        <v>705</v>
      </c>
      <c r="C228" s="145">
        <v>43295.0</v>
      </c>
      <c r="D228" s="146">
        <v>64.95</v>
      </c>
      <c r="E228" s="34">
        <v>8.0</v>
      </c>
      <c r="F228" s="146">
        <f t="shared" si="1"/>
        <v>519.6</v>
      </c>
      <c r="G228" s="147">
        <f t="shared" si="2"/>
        <v>0</v>
      </c>
      <c r="H228" s="147">
        <f t="shared" si="3"/>
        <v>519.6</v>
      </c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3.5" customHeight="1">
      <c r="A229" s="144" t="s">
        <v>704</v>
      </c>
      <c r="B229" s="144" t="s">
        <v>713</v>
      </c>
      <c r="C229" s="145">
        <v>43296.0</v>
      </c>
      <c r="D229" s="146">
        <v>299.95</v>
      </c>
      <c r="E229" s="34">
        <v>2.0</v>
      </c>
      <c r="F229" s="146">
        <f t="shared" si="1"/>
        <v>599.9</v>
      </c>
      <c r="G229" s="147">
        <f t="shared" si="2"/>
        <v>0</v>
      </c>
      <c r="H229" s="147">
        <f t="shared" si="3"/>
        <v>599.9</v>
      </c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3.5" customHeight="1">
      <c r="A230" s="144" t="s">
        <v>704</v>
      </c>
      <c r="B230" s="144" t="s">
        <v>708</v>
      </c>
      <c r="C230" s="145">
        <v>43297.0</v>
      </c>
      <c r="D230" s="146">
        <v>299.95</v>
      </c>
      <c r="E230" s="34">
        <v>13.0</v>
      </c>
      <c r="F230" s="146">
        <f t="shared" si="1"/>
        <v>3899.35</v>
      </c>
      <c r="G230" s="147">
        <f t="shared" si="2"/>
        <v>77.987</v>
      </c>
      <c r="H230" s="147">
        <f t="shared" si="3"/>
        <v>3977.337</v>
      </c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3.5" customHeight="1">
      <c r="A231" s="144" t="s">
        <v>712</v>
      </c>
      <c r="B231" s="144" t="s">
        <v>710</v>
      </c>
      <c r="C231" s="145">
        <v>43297.0</v>
      </c>
      <c r="D231" s="146">
        <v>649.99</v>
      </c>
      <c r="E231" s="34">
        <v>14.0</v>
      </c>
      <c r="F231" s="146">
        <f t="shared" si="1"/>
        <v>9099.86</v>
      </c>
      <c r="G231" s="147">
        <f t="shared" si="2"/>
        <v>181.9972</v>
      </c>
      <c r="H231" s="147">
        <f t="shared" si="3"/>
        <v>9281.8572</v>
      </c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3.5" customHeight="1">
      <c r="A232" s="144" t="s">
        <v>709</v>
      </c>
      <c r="B232" s="144" t="s">
        <v>708</v>
      </c>
      <c r="C232" s="145">
        <v>43300.0</v>
      </c>
      <c r="D232" s="146">
        <v>64.95</v>
      </c>
      <c r="E232" s="34">
        <v>13.0</v>
      </c>
      <c r="F232" s="146">
        <f t="shared" si="1"/>
        <v>844.35</v>
      </c>
      <c r="G232" s="147">
        <f t="shared" si="2"/>
        <v>0</v>
      </c>
      <c r="H232" s="147">
        <f t="shared" si="3"/>
        <v>844.35</v>
      </c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3.5" customHeight="1">
      <c r="A233" s="144" t="s">
        <v>704</v>
      </c>
      <c r="B233" s="144" t="s">
        <v>713</v>
      </c>
      <c r="C233" s="145">
        <v>43300.0</v>
      </c>
      <c r="D233" s="146">
        <v>299.95</v>
      </c>
      <c r="E233" s="34">
        <v>13.0</v>
      </c>
      <c r="F233" s="146">
        <f t="shared" si="1"/>
        <v>3899.35</v>
      </c>
      <c r="G233" s="147">
        <f t="shared" si="2"/>
        <v>77.987</v>
      </c>
      <c r="H233" s="147">
        <f t="shared" si="3"/>
        <v>3977.337</v>
      </c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3.5" customHeight="1">
      <c r="A234" s="144" t="s">
        <v>712</v>
      </c>
      <c r="B234" s="144" t="s">
        <v>710</v>
      </c>
      <c r="C234" s="145">
        <v>43300.0</v>
      </c>
      <c r="D234" s="146">
        <v>649.99</v>
      </c>
      <c r="E234" s="34">
        <v>2.0</v>
      </c>
      <c r="F234" s="146">
        <f t="shared" si="1"/>
        <v>1299.98</v>
      </c>
      <c r="G234" s="147">
        <f t="shared" si="2"/>
        <v>0</v>
      </c>
      <c r="H234" s="147">
        <f t="shared" si="3"/>
        <v>1299.98</v>
      </c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3.5" customHeight="1">
      <c r="A235" s="144" t="s">
        <v>712</v>
      </c>
      <c r="B235" s="144" t="s">
        <v>713</v>
      </c>
      <c r="C235" s="145">
        <v>43300.0</v>
      </c>
      <c r="D235" s="146">
        <v>649.99</v>
      </c>
      <c r="E235" s="34">
        <v>15.0</v>
      </c>
      <c r="F235" s="146">
        <f t="shared" si="1"/>
        <v>9749.85</v>
      </c>
      <c r="G235" s="147">
        <f t="shared" si="2"/>
        <v>194.997</v>
      </c>
      <c r="H235" s="147">
        <f t="shared" si="3"/>
        <v>9944.847</v>
      </c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3.5" customHeight="1">
      <c r="A236" s="144" t="s">
        <v>711</v>
      </c>
      <c r="B236" s="144" t="s">
        <v>705</v>
      </c>
      <c r="C236" s="145">
        <v>43301.0</v>
      </c>
      <c r="D236" s="146">
        <v>139.95</v>
      </c>
      <c r="E236" s="34">
        <v>7.0</v>
      </c>
      <c r="F236" s="146">
        <f t="shared" si="1"/>
        <v>979.65</v>
      </c>
      <c r="G236" s="147">
        <f t="shared" si="2"/>
        <v>0</v>
      </c>
      <c r="H236" s="147">
        <f t="shared" si="3"/>
        <v>979.65</v>
      </c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3.5" customHeight="1">
      <c r="A237" s="144" t="s">
        <v>704</v>
      </c>
      <c r="B237" s="144" t="s">
        <v>713</v>
      </c>
      <c r="C237" s="145">
        <v>43301.0</v>
      </c>
      <c r="D237" s="146">
        <v>299.95</v>
      </c>
      <c r="E237" s="34">
        <v>9.0</v>
      </c>
      <c r="F237" s="146">
        <f t="shared" si="1"/>
        <v>2699.55</v>
      </c>
      <c r="G237" s="147">
        <f t="shared" si="2"/>
        <v>53.991</v>
      </c>
      <c r="H237" s="147">
        <f t="shared" si="3"/>
        <v>2753.541</v>
      </c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3.5" customHeight="1">
      <c r="A238" s="144" t="s">
        <v>707</v>
      </c>
      <c r="B238" s="144" t="s">
        <v>714</v>
      </c>
      <c r="C238" s="145">
        <v>43301.0</v>
      </c>
      <c r="D238" s="146">
        <v>329.95</v>
      </c>
      <c r="E238" s="34">
        <v>7.0</v>
      </c>
      <c r="F238" s="146">
        <f t="shared" si="1"/>
        <v>2309.65</v>
      </c>
      <c r="G238" s="147">
        <f t="shared" si="2"/>
        <v>46.193</v>
      </c>
      <c r="H238" s="147">
        <f t="shared" si="3"/>
        <v>2355.843</v>
      </c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3.5" customHeight="1">
      <c r="A239" s="144" t="s">
        <v>707</v>
      </c>
      <c r="B239" s="144" t="s">
        <v>710</v>
      </c>
      <c r="C239" s="145">
        <v>43302.0</v>
      </c>
      <c r="D239" s="146">
        <v>329.95</v>
      </c>
      <c r="E239" s="34">
        <v>14.0</v>
      </c>
      <c r="F239" s="146">
        <f t="shared" si="1"/>
        <v>4619.3</v>
      </c>
      <c r="G239" s="147">
        <f t="shared" si="2"/>
        <v>92.386</v>
      </c>
      <c r="H239" s="147">
        <f t="shared" si="3"/>
        <v>4711.686</v>
      </c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3.5" customHeight="1">
      <c r="A240" s="144" t="s">
        <v>709</v>
      </c>
      <c r="B240" s="144" t="s">
        <v>710</v>
      </c>
      <c r="C240" s="145">
        <v>43303.0</v>
      </c>
      <c r="D240" s="146">
        <v>64.95</v>
      </c>
      <c r="E240" s="34">
        <v>9.0</v>
      </c>
      <c r="F240" s="146">
        <f t="shared" si="1"/>
        <v>584.55</v>
      </c>
      <c r="G240" s="147">
        <f t="shared" si="2"/>
        <v>0</v>
      </c>
      <c r="H240" s="147">
        <f t="shared" si="3"/>
        <v>584.55</v>
      </c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3.5" customHeight="1">
      <c r="A241" s="144" t="s">
        <v>704</v>
      </c>
      <c r="B241" s="144" t="s">
        <v>705</v>
      </c>
      <c r="C241" s="145">
        <v>43303.0</v>
      </c>
      <c r="D241" s="146">
        <v>299.95</v>
      </c>
      <c r="E241" s="34">
        <v>12.0</v>
      </c>
      <c r="F241" s="146">
        <f t="shared" si="1"/>
        <v>3599.4</v>
      </c>
      <c r="G241" s="147">
        <f t="shared" si="2"/>
        <v>71.988</v>
      </c>
      <c r="H241" s="147">
        <f t="shared" si="3"/>
        <v>3671.388</v>
      </c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3.5" customHeight="1">
      <c r="A242" s="144" t="s">
        <v>712</v>
      </c>
      <c r="B242" s="144" t="s">
        <v>708</v>
      </c>
      <c r="C242" s="145">
        <v>43304.0</v>
      </c>
      <c r="D242" s="146">
        <v>649.99</v>
      </c>
      <c r="E242" s="34">
        <v>2.0</v>
      </c>
      <c r="F242" s="146">
        <f t="shared" si="1"/>
        <v>1299.98</v>
      </c>
      <c r="G242" s="147">
        <f t="shared" si="2"/>
        <v>0</v>
      </c>
      <c r="H242" s="147">
        <f t="shared" si="3"/>
        <v>1299.98</v>
      </c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3.5" customHeight="1">
      <c r="A243" s="144" t="s">
        <v>712</v>
      </c>
      <c r="B243" s="144" t="s">
        <v>714</v>
      </c>
      <c r="C243" s="145">
        <v>43306.0</v>
      </c>
      <c r="D243" s="146">
        <v>649.99</v>
      </c>
      <c r="E243" s="34">
        <v>9.0</v>
      </c>
      <c r="F243" s="146">
        <f t="shared" si="1"/>
        <v>5849.91</v>
      </c>
      <c r="G243" s="147">
        <f t="shared" si="2"/>
        <v>116.9982</v>
      </c>
      <c r="H243" s="147">
        <f t="shared" si="3"/>
        <v>5966.9082</v>
      </c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3.5" customHeight="1">
      <c r="A244" s="144" t="s">
        <v>707</v>
      </c>
      <c r="B244" s="144" t="s">
        <v>710</v>
      </c>
      <c r="C244" s="145">
        <v>43306.0</v>
      </c>
      <c r="D244" s="146">
        <v>329.95</v>
      </c>
      <c r="E244" s="34">
        <v>3.0</v>
      </c>
      <c r="F244" s="146">
        <f t="shared" si="1"/>
        <v>989.85</v>
      </c>
      <c r="G244" s="147">
        <f t="shared" si="2"/>
        <v>0</v>
      </c>
      <c r="H244" s="147">
        <f t="shared" si="3"/>
        <v>989.85</v>
      </c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3.5" customHeight="1">
      <c r="A245" s="144" t="s">
        <v>711</v>
      </c>
      <c r="B245" s="144" t="s">
        <v>705</v>
      </c>
      <c r="C245" s="145">
        <v>43307.0</v>
      </c>
      <c r="D245" s="146">
        <v>139.95</v>
      </c>
      <c r="E245" s="34">
        <v>12.0</v>
      </c>
      <c r="F245" s="146">
        <f t="shared" si="1"/>
        <v>1679.4</v>
      </c>
      <c r="G245" s="147">
        <f t="shared" si="2"/>
        <v>33.588</v>
      </c>
      <c r="H245" s="147">
        <f t="shared" si="3"/>
        <v>1712.988</v>
      </c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3.5" customHeight="1">
      <c r="A246" s="144" t="s">
        <v>711</v>
      </c>
      <c r="B246" s="144" t="s">
        <v>713</v>
      </c>
      <c r="C246" s="145">
        <v>43307.0</v>
      </c>
      <c r="D246" s="146">
        <v>139.95</v>
      </c>
      <c r="E246" s="34">
        <v>8.0</v>
      </c>
      <c r="F246" s="146">
        <f t="shared" si="1"/>
        <v>1119.6</v>
      </c>
      <c r="G246" s="147">
        <f t="shared" si="2"/>
        <v>0</v>
      </c>
      <c r="H246" s="147">
        <f t="shared" si="3"/>
        <v>1119.6</v>
      </c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3.5" customHeight="1">
      <c r="A247" s="144" t="s">
        <v>709</v>
      </c>
      <c r="B247" s="144" t="s">
        <v>708</v>
      </c>
      <c r="C247" s="145">
        <v>43308.0</v>
      </c>
      <c r="D247" s="146">
        <v>64.95</v>
      </c>
      <c r="E247" s="34">
        <v>10.0</v>
      </c>
      <c r="F247" s="146">
        <f t="shared" si="1"/>
        <v>649.5</v>
      </c>
      <c r="G247" s="147">
        <f t="shared" si="2"/>
        <v>0</v>
      </c>
      <c r="H247" s="147">
        <f t="shared" si="3"/>
        <v>649.5</v>
      </c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3.5" customHeight="1">
      <c r="A248" s="144" t="s">
        <v>707</v>
      </c>
      <c r="B248" s="144" t="s">
        <v>705</v>
      </c>
      <c r="C248" s="145">
        <v>43308.0</v>
      </c>
      <c r="D248" s="146">
        <v>329.95</v>
      </c>
      <c r="E248" s="34">
        <v>12.0</v>
      </c>
      <c r="F248" s="146">
        <f t="shared" si="1"/>
        <v>3959.4</v>
      </c>
      <c r="G248" s="147">
        <f t="shared" si="2"/>
        <v>79.188</v>
      </c>
      <c r="H248" s="147">
        <f t="shared" si="3"/>
        <v>4038.588</v>
      </c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3.5" customHeight="1">
      <c r="A249" s="144" t="s">
        <v>707</v>
      </c>
      <c r="B249" s="144" t="s">
        <v>705</v>
      </c>
      <c r="C249" s="145">
        <v>43309.0</v>
      </c>
      <c r="D249" s="146">
        <v>329.95</v>
      </c>
      <c r="E249" s="34">
        <v>11.0</v>
      </c>
      <c r="F249" s="146">
        <f t="shared" si="1"/>
        <v>3629.45</v>
      </c>
      <c r="G249" s="147">
        <f t="shared" si="2"/>
        <v>72.589</v>
      </c>
      <c r="H249" s="147">
        <f t="shared" si="3"/>
        <v>3702.039</v>
      </c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3.5" customHeight="1">
      <c r="A250" s="144" t="s">
        <v>704</v>
      </c>
      <c r="B250" s="144" t="s">
        <v>710</v>
      </c>
      <c r="C250" s="145">
        <v>43310.0</v>
      </c>
      <c r="D250" s="146">
        <v>299.95</v>
      </c>
      <c r="E250" s="34">
        <v>10.0</v>
      </c>
      <c r="F250" s="146">
        <f t="shared" si="1"/>
        <v>2999.5</v>
      </c>
      <c r="G250" s="147">
        <f t="shared" si="2"/>
        <v>59.99</v>
      </c>
      <c r="H250" s="147">
        <f t="shared" si="3"/>
        <v>3059.49</v>
      </c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3.5" customHeight="1">
      <c r="A251" s="144" t="s">
        <v>711</v>
      </c>
      <c r="B251" s="144" t="s">
        <v>705</v>
      </c>
      <c r="C251" s="145">
        <v>43313.0</v>
      </c>
      <c r="D251" s="146">
        <v>139.95</v>
      </c>
      <c r="E251" s="34">
        <v>20.0</v>
      </c>
      <c r="F251" s="146">
        <f t="shared" si="1"/>
        <v>2799</v>
      </c>
      <c r="G251" s="147">
        <f t="shared" si="2"/>
        <v>55.98</v>
      </c>
      <c r="H251" s="147">
        <f t="shared" si="3"/>
        <v>2854.98</v>
      </c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3.5" customHeight="1">
      <c r="A252" s="144" t="s">
        <v>704</v>
      </c>
      <c r="B252" s="144" t="s">
        <v>705</v>
      </c>
      <c r="C252" s="145">
        <v>43313.0</v>
      </c>
      <c r="D252" s="146">
        <v>299.95</v>
      </c>
      <c r="E252" s="34">
        <v>15.0</v>
      </c>
      <c r="F252" s="146">
        <f t="shared" si="1"/>
        <v>4499.25</v>
      </c>
      <c r="G252" s="147">
        <f t="shared" si="2"/>
        <v>89.985</v>
      </c>
      <c r="H252" s="147">
        <f t="shared" si="3"/>
        <v>4589.235</v>
      </c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3.5" customHeight="1">
      <c r="A253" s="144" t="s">
        <v>711</v>
      </c>
      <c r="B253" s="144" t="s">
        <v>714</v>
      </c>
      <c r="C253" s="145">
        <v>43314.0</v>
      </c>
      <c r="D253" s="146">
        <v>139.95</v>
      </c>
      <c r="E253" s="34">
        <v>15.0</v>
      </c>
      <c r="F253" s="146">
        <f t="shared" si="1"/>
        <v>2099.25</v>
      </c>
      <c r="G253" s="147">
        <f t="shared" si="2"/>
        <v>41.985</v>
      </c>
      <c r="H253" s="147">
        <f t="shared" si="3"/>
        <v>2141.235</v>
      </c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3.5" customHeight="1">
      <c r="A254" s="144" t="s">
        <v>707</v>
      </c>
      <c r="B254" s="144" t="s">
        <v>705</v>
      </c>
      <c r="C254" s="145">
        <v>43314.0</v>
      </c>
      <c r="D254" s="146">
        <v>329.95</v>
      </c>
      <c r="E254" s="34">
        <v>7.0</v>
      </c>
      <c r="F254" s="146">
        <f t="shared" si="1"/>
        <v>2309.65</v>
      </c>
      <c r="G254" s="147">
        <f t="shared" si="2"/>
        <v>46.193</v>
      </c>
      <c r="H254" s="147">
        <f t="shared" si="3"/>
        <v>2355.843</v>
      </c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3.5" customHeight="1">
      <c r="A255" s="144" t="s">
        <v>707</v>
      </c>
      <c r="B255" s="144" t="s">
        <v>713</v>
      </c>
      <c r="C255" s="145">
        <v>43314.0</v>
      </c>
      <c r="D255" s="146">
        <v>329.95</v>
      </c>
      <c r="E255" s="34">
        <v>4.0</v>
      </c>
      <c r="F255" s="146">
        <f t="shared" si="1"/>
        <v>1319.8</v>
      </c>
      <c r="G255" s="147">
        <f t="shared" si="2"/>
        <v>0</v>
      </c>
      <c r="H255" s="147">
        <f t="shared" si="3"/>
        <v>1319.8</v>
      </c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3.5" customHeight="1">
      <c r="A256" s="144" t="s">
        <v>712</v>
      </c>
      <c r="B256" s="144" t="s">
        <v>710</v>
      </c>
      <c r="C256" s="145">
        <v>43315.0</v>
      </c>
      <c r="D256" s="146">
        <v>649.99</v>
      </c>
      <c r="E256" s="34">
        <v>8.0</v>
      </c>
      <c r="F256" s="146">
        <f t="shared" si="1"/>
        <v>5199.92</v>
      </c>
      <c r="G256" s="147">
        <f t="shared" si="2"/>
        <v>103.9984</v>
      </c>
      <c r="H256" s="147">
        <f t="shared" si="3"/>
        <v>5303.9184</v>
      </c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3.5" customHeight="1">
      <c r="A257" s="144" t="s">
        <v>712</v>
      </c>
      <c r="B257" s="144" t="s">
        <v>708</v>
      </c>
      <c r="C257" s="145">
        <v>43315.0</v>
      </c>
      <c r="D257" s="146">
        <v>649.99</v>
      </c>
      <c r="E257" s="34">
        <v>5.0</v>
      </c>
      <c r="F257" s="146">
        <f t="shared" si="1"/>
        <v>3249.95</v>
      </c>
      <c r="G257" s="147">
        <f t="shared" si="2"/>
        <v>64.999</v>
      </c>
      <c r="H257" s="147">
        <f t="shared" si="3"/>
        <v>3314.949</v>
      </c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3.5" customHeight="1">
      <c r="A258" s="144" t="s">
        <v>707</v>
      </c>
      <c r="B258" s="144" t="s">
        <v>710</v>
      </c>
      <c r="C258" s="145">
        <v>43317.0</v>
      </c>
      <c r="D258" s="146">
        <v>329.95</v>
      </c>
      <c r="E258" s="34">
        <v>14.0</v>
      </c>
      <c r="F258" s="146">
        <f t="shared" si="1"/>
        <v>4619.3</v>
      </c>
      <c r="G258" s="147">
        <f t="shared" si="2"/>
        <v>92.386</v>
      </c>
      <c r="H258" s="147">
        <f t="shared" si="3"/>
        <v>4711.686</v>
      </c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3.5" customHeight="1">
      <c r="A259" s="144" t="s">
        <v>707</v>
      </c>
      <c r="B259" s="144" t="s">
        <v>714</v>
      </c>
      <c r="C259" s="145">
        <v>43317.0</v>
      </c>
      <c r="D259" s="146">
        <v>329.95</v>
      </c>
      <c r="E259" s="34">
        <v>2.0</v>
      </c>
      <c r="F259" s="146">
        <f t="shared" si="1"/>
        <v>659.9</v>
      </c>
      <c r="G259" s="147">
        <f t="shared" si="2"/>
        <v>0</v>
      </c>
      <c r="H259" s="147">
        <f t="shared" si="3"/>
        <v>659.9</v>
      </c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3.5" customHeight="1">
      <c r="A260" s="144" t="s">
        <v>711</v>
      </c>
      <c r="B260" s="144" t="s">
        <v>708</v>
      </c>
      <c r="C260" s="145">
        <v>43320.0</v>
      </c>
      <c r="D260" s="146">
        <v>139.95</v>
      </c>
      <c r="E260" s="34">
        <v>13.0</v>
      </c>
      <c r="F260" s="146">
        <f t="shared" si="1"/>
        <v>1819.35</v>
      </c>
      <c r="G260" s="147">
        <f t="shared" si="2"/>
        <v>36.387</v>
      </c>
      <c r="H260" s="147">
        <f t="shared" si="3"/>
        <v>1855.737</v>
      </c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3.5" customHeight="1">
      <c r="A261" s="144" t="s">
        <v>709</v>
      </c>
      <c r="B261" s="144" t="s">
        <v>713</v>
      </c>
      <c r="C261" s="145">
        <v>43321.0</v>
      </c>
      <c r="D261" s="146">
        <v>64.95</v>
      </c>
      <c r="E261" s="34">
        <v>3.0</v>
      </c>
      <c r="F261" s="146">
        <f t="shared" si="1"/>
        <v>194.85</v>
      </c>
      <c r="G261" s="147">
        <f t="shared" si="2"/>
        <v>0</v>
      </c>
      <c r="H261" s="147">
        <f t="shared" si="3"/>
        <v>194.85</v>
      </c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3.5" customHeight="1">
      <c r="A262" s="144" t="s">
        <v>707</v>
      </c>
      <c r="B262" s="144" t="s">
        <v>705</v>
      </c>
      <c r="C262" s="145">
        <v>43322.0</v>
      </c>
      <c r="D262" s="146">
        <v>329.95</v>
      </c>
      <c r="E262" s="34">
        <v>20.0</v>
      </c>
      <c r="F262" s="146">
        <f t="shared" si="1"/>
        <v>6599</v>
      </c>
      <c r="G262" s="147">
        <f t="shared" si="2"/>
        <v>131.98</v>
      </c>
      <c r="H262" s="147">
        <f t="shared" si="3"/>
        <v>6730.98</v>
      </c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3.5" customHeight="1">
      <c r="A263" s="144" t="s">
        <v>712</v>
      </c>
      <c r="B263" s="144" t="s">
        <v>713</v>
      </c>
      <c r="C263" s="145">
        <v>43324.0</v>
      </c>
      <c r="D263" s="146">
        <v>649.99</v>
      </c>
      <c r="E263" s="34">
        <v>9.0</v>
      </c>
      <c r="F263" s="146">
        <f t="shared" si="1"/>
        <v>5849.91</v>
      </c>
      <c r="G263" s="147">
        <f t="shared" si="2"/>
        <v>116.9982</v>
      </c>
      <c r="H263" s="147">
        <f t="shared" si="3"/>
        <v>5966.9082</v>
      </c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3.5" customHeight="1">
      <c r="A264" s="144" t="s">
        <v>704</v>
      </c>
      <c r="B264" s="144" t="s">
        <v>713</v>
      </c>
      <c r="C264" s="145">
        <v>43325.0</v>
      </c>
      <c r="D264" s="146">
        <v>299.95</v>
      </c>
      <c r="E264" s="34">
        <v>15.0</v>
      </c>
      <c r="F264" s="146">
        <f t="shared" si="1"/>
        <v>4499.25</v>
      </c>
      <c r="G264" s="147">
        <f t="shared" si="2"/>
        <v>89.985</v>
      </c>
      <c r="H264" s="147">
        <f t="shared" si="3"/>
        <v>4589.235</v>
      </c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3.5" customHeight="1">
      <c r="A265" s="144" t="s">
        <v>711</v>
      </c>
      <c r="B265" s="144" t="s">
        <v>713</v>
      </c>
      <c r="C265" s="145">
        <v>43327.0</v>
      </c>
      <c r="D265" s="146">
        <v>139.95</v>
      </c>
      <c r="E265" s="34">
        <v>2.0</v>
      </c>
      <c r="F265" s="146">
        <f t="shared" si="1"/>
        <v>279.9</v>
      </c>
      <c r="G265" s="147">
        <f t="shared" si="2"/>
        <v>0</v>
      </c>
      <c r="H265" s="147">
        <f t="shared" si="3"/>
        <v>279.9</v>
      </c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3.5" customHeight="1">
      <c r="A266" s="144" t="s">
        <v>712</v>
      </c>
      <c r="B266" s="144" t="s">
        <v>710</v>
      </c>
      <c r="C266" s="145">
        <v>43327.0</v>
      </c>
      <c r="D266" s="146">
        <v>649.99</v>
      </c>
      <c r="E266" s="34">
        <v>1.0</v>
      </c>
      <c r="F266" s="146">
        <f t="shared" si="1"/>
        <v>649.99</v>
      </c>
      <c r="G266" s="147">
        <f t="shared" si="2"/>
        <v>0</v>
      </c>
      <c r="H266" s="147">
        <f t="shared" si="3"/>
        <v>649.99</v>
      </c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3.5" customHeight="1">
      <c r="A267" s="144" t="s">
        <v>707</v>
      </c>
      <c r="B267" s="144" t="s">
        <v>710</v>
      </c>
      <c r="C267" s="145">
        <v>43327.0</v>
      </c>
      <c r="D267" s="146">
        <v>329.95</v>
      </c>
      <c r="E267" s="34">
        <v>3.0</v>
      </c>
      <c r="F267" s="146">
        <f t="shared" si="1"/>
        <v>989.85</v>
      </c>
      <c r="G267" s="147">
        <f t="shared" si="2"/>
        <v>0</v>
      </c>
      <c r="H267" s="147">
        <f t="shared" si="3"/>
        <v>989.85</v>
      </c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3.5" customHeight="1">
      <c r="A268" s="144" t="s">
        <v>707</v>
      </c>
      <c r="B268" s="144" t="s">
        <v>713</v>
      </c>
      <c r="C268" s="145">
        <v>43327.0</v>
      </c>
      <c r="D268" s="146">
        <v>329.95</v>
      </c>
      <c r="E268" s="34">
        <v>10.0</v>
      </c>
      <c r="F268" s="146">
        <f t="shared" si="1"/>
        <v>3299.5</v>
      </c>
      <c r="G268" s="147">
        <f t="shared" si="2"/>
        <v>65.99</v>
      </c>
      <c r="H268" s="147">
        <f t="shared" si="3"/>
        <v>3365.49</v>
      </c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3.5" customHeight="1">
      <c r="A269" s="144" t="s">
        <v>711</v>
      </c>
      <c r="B269" s="144" t="s">
        <v>714</v>
      </c>
      <c r="C269" s="145">
        <v>43328.0</v>
      </c>
      <c r="D269" s="146">
        <v>139.95</v>
      </c>
      <c r="E269" s="34">
        <v>8.0</v>
      </c>
      <c r="F269" s="146">
        <f t="shared" si="1"/>
        <v>1119.6</v>
      </c>
      <c r="G269" s="147">
        <f t="shared" si="2"/>
        <v>0</v>
      </c>
      <c r="H269" s="147">
        <f t="shared" si="3"/>
        <v>1119.6</v>
      </c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3.5" customHeight="1">
      <c r="A270" s="144" t="s">
        <v>711</v>
      </c>
      <c r="B270" s="144" t="s">
        <v>713</v>
      </c>
      <c r="C270" s="145">
        <v>43329.0</v>
      </c>
      <c r="D270" s="146">
        <v>139.95</v>
      </c>
      <c r="E270" s="34">
        <v>1.0</v>
      </c>
      <c r="F270" s="146">
        <f t="shared" si="1"/>
        <v>139.95</v>
      </c>
      <c r="G270" s="147">
        <f t="shared" si="2"/>
        <v>0</v>
      </c>
      <c r="H270" s="147">
        <f t="shared" si="3"/>
        <v>139.95</v>
      </c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3.5" customHeight="1">
      <c r="A271" s="144" t="s">
        <v>707</v>
      </c>
      <c r="B271" s="144" t="s">
        <v>705</v>
      </c>
      <c r="C271" s="145">
        <v>43329.0</v>
      </c>
      <c r="D271" s="146">
        <v>329.95</v>
      </c>
      <c r="E271" s="34">
        <v>6.0</v>
      </c>
      <c r="F271" s="146">
        <f t="shared" si="1"/>
        <v>1979.7</v>
      </c>
      <c r="G271" s="147">
        <f t="shared" si="2"/>
        <v>39.594</v>
      </c>
      <c r="H271" s="147">
        <f t="shared" si="3"/>
        <v>2019.294</v>
      </c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3.5" customHeight="1">
      <c r="A272" s="144" t="s">
        <v>712</v>
      </c>
      <c r="B272" s="144" t="s">
        <v>713</v>
      </c>
      <c r="C272" s="145">
        <v>43330.0</v>
      </c>
      <c r="D272" s="146">
        <v>649.99</v>
      </c>
      <c r="E272" s="34">
        <v>13.0</v>
      </c>
      <c r="F272" s="146">
        <f t="shared" si="1"/>
        <v>8449.87</v>
      </c>
      <c r="G272" s="147">
        <f t="shared" si="2"/>
        <v>168.9974</v>
      </c>
      <c r="H272" s="147">
        <f t="shared" si="3"/>
        <v>8618.8674</v>
      </c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3.5" customHeight="1">
      <c r="A273" s="144" t="s">
        <v>709</v>
      </c>
      <c r="B273" s="144" t="s">
        <v>713</v>
      </c>
      <c r="C273" s="145">
        <v>43331.0</v>
      </c>
      <c r="D273" s="146">
        <v>64.95</v>
      </c>
      <c r="E273" s="34">
        <v>9.0</v>
      </c>
      <c r="F273" s="146">
        <f t="shared" si="1"/>
        <v>584.55</v>
      </c>
      <c r="G273" s="147">
        <f t="shared" si="2"/>
        <v>0</v>
      </c>
      <c r="H273" s="147">
        <f t="shared" si="3"/>
        <v>584.55</v>
      </c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3.5" customHeight="1">
      <c r="A274" s="144" t="s">
        <v>712</v>
      </c>
      <c r="B274" s="144" t="s">
        <v>710</v>
      </c>
      <c r="C274" s="145">
        <v>43332.0</v>
      </c>
      <c r="D274" s="146">
        <v>649.99</v>
      </c>
      <c r="E274" s="34">
        <v>4.0</v>
      </c>
      <c r="F274" s="146">
        <f t="shared" si="1"/>
        <v>2599.96</v>
      </c>
      <c r="G274" s="147">
        <f t="shared" si="2"/>
        <v>51.9992</v>
      </c>
      <c r="H274" s="147">
        <f t="shared" si="3"/>
        <v>2651.9592</v>
      </c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3.5" customHeight="1">
      <c r="A275" s="144" t="s">
        <v>709</v>
      </c>
      <c r="B275" s="144" t="s">
        <v>705</v>
      </c>
      <c r="C275" s="145">
        <v>43334.0</v>
      </c>
      <c r="D275" s="146">
        <v>64.95</v>
      </c>
      <c r="E275" s="34">
        <v>12.0</v>
      </c>
      <c r="F275" s="146">
        <f t="shared" si="1"/>
        <v>779.4</v>
      </c>
      <c r="G275" s="147">
        <f t="shared" si="2"/>
        <v>0</v>
      </c>
      <c r="H275" s="147">
        <f t="shared" si="3"/>
        <v>779.4</v>
      </c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3.5" customHeight="1">
      <c r="A276" s="144" t="s">
        <v>707</v>
      </c>
      <c r="B276" s="144" t="s">
        <v>713</v>
      </c>
      <c r="C276" s="145">
        <v>43334.0</v>
      </c>
      <c r="D276" s="146">
        <v>329.95</v>
      </c>
      <c r="E276" s="34">
        <v>8.0</v>
      </c>
      <c r="F276" s="146">
        <f t="shared" si="1"/>
        <v>2639.6</v>
      </c>
      <c r="G276" s="147">
        <f t="shared" si="2"/>
        <v>52.792</v>
      </c>
      <c r="H276" s="147">
        <f t="shared" si="3"/>
        <v>2692.392</v>
      </c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3.5" customHeight="1">
      <c r="A277" s="144" t="s">
        <v>707</v>
      </c>
      <c r="B277" s="144" t="s">
        <v>708</v>
      </c>
      <c r="C277" s="145">
        <v>43334.0</v>
      </c>
      <c r="D277" s="146">
        <v>329.95</v>
      </c>
      <c r="E277" s="34">
        <v>5.0</v>
      </c>
      <c r="F277" s="146">
        <f t="shared" si="1"/>
        <v>1649.75</v>
      </c>
      <c r="G277" s="147">
        <f t="shared" si="2"/>
        <v>32.995</v>
      </c>
      <c r="H277" s="147">
        <f t="shared" si="3"/>
        <v>1682.745</v>
      </c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3.5" customHeight="1">
      <c r="A278" s="144" t="s">
        <v>711</v>
      </c>
      <c r="B278" s="144" t="s">
        <v>714</v>
      </c>
      <c r="C278" s="145">
        <v>43335.0</v>
      </c>
      <c r="D278" s="146">
        <v>139.95</v>
      </c>
      <c r="E278" s="34">
        <v>3.0</v>
      </c>
      <c r="F278" s="146">
        <f t="shared" si="1"/>
        <v>419.85</v>
      </c>
      <c r="G278" s="147">
        <f t="shared" si="2"/>
        <v>0</v>
      </c>
      <c r="H278" s="147">
        <f t="shared" si="3"/>
        <v>419.85</v>
      </c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3.5" customHeight="1">
      <c r="A279" s="144" t="s">
        <v>707</v>
      </c>
      <c r="B279" s="144" t="s">
        <v>714</v>
      </c>
      <c r="C279" s="145">
        <v>43335.0</v>
      </c>
      <c r="D279" s="146">
        <v>329.95</v>
      </c>
      <c r="E279" s="34">
        <v>15.0</v>
      </c>
      <c r="F279" s="146">
        <f t="shared" si="1"/>
        <v>4949.25</v>
      </c>
      <c r="G279" s="147">
        <f t="shared" si="2"/>
        <v>98.985</v>
      </c>
      <c r="H279" s="147">
        <f t="shared" si="3"/>
        <v>5048.235</v>
      </c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3.5" customHeight="1">
      <c r="A280" s="144" t="s">
        <v>709</v>
      </c>
      <c r="B280" s="144" t="s">
        <v>708</v>
      </c>
      <c r="C280" s="145">
        <v>43337.0</v>
      </c>
      <c r="D280" s="146">
        <v>64.95</v>
      </c>
      <c r="E280" s="34">
        <v>5.0</v>
      </c>
      <c r="F280" s="146">
        <f t="shared" si="1"/>
        <v>324.75</v>
      </c>
      <c r="G280" s="147">
        <f t="shared" si="2"/>
        <v>0</v>
      </c>
      <c r="H280" s="147">
        <f t="shared" si="3"/>
        <v>324.75</v>
      </c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3.5" customHeight="1">
      <c r="A281" s="144" t="s">
        <v>709</v>
      </c>
      <c r="B281" s="144" t="s">
        <v>713</v>
      </c>
      <c r="C281" s="145">
        <v>43338.0</v>
      </c>
      <c r="D281" s="146">
        <v>64.95</v>
      </c>
      <c r="E281" s="34">
        <v>12.0</v>
      </c>
      <c r="F281" s="146">
        <f t="shared" si="1"/>
        <v>779.4</v>
      </c>
      <c r="G281" s="147">
        <f t="shared" si="2"/>
        <v>0</v>
      </c>
      <c r="H281" s="147">
        <f t="shared" si="3"/>
        <v>779.4</v>
      </c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3.5" customHeight="1">
      <c r="A282" s="144" t="s">
        <v>711</v>
      </c>
      <c r="B282" s="144" t="s">
        <v>714</v>
      </c>
      <c r="C282" s="145">
        <v>43342.0</v>
      </c>
      <c r="D282" s="146">
        <v>139.95</v>
      </c>
      <c r="E282" s="34">
        <v>12.0</v>
      </c>
      <c r="F282" s="146">
        <f t="shared" si="1"/>
        <v>1679.4</v>
      </c>
      <c r="G282" s="147">
        <f t="shared" si="2"/>
        <v>33.588</v>
      </c>
      <c r="H282" s="147">
        <f t="shared" si="3"/>
        <v>1712.988</v>
      </c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3.5" customHeight="1">
      <c r="A283" s="144" t="s">
        <v>709</v>
      </c>
      <c r="B283" s="144" t="s">
        <v>708</v>
      </c>
      <c r="C283" s="145">
        <v>43342.0</v>
      </c>
      <c r="D283" s="146">
        <v>64.95</v>
      </c>
      <c r="E283" s="34">
        <v>2.0</v>
      </c>
      <c r="F283" s="146">
        <f t="shared" si="1"/>
        <v>129.9</v>
      </c>
      <c r="G283" s="147">
        <f t="shared" si="2"/>
        <v>0</v>
      </c>
      <c r="H283" s="147">
        <f t="shared" si="3"/>
        <v>129.9</v>
      </c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3.5" customHeight="1">
      <c r="A284" s="144" t="s">
        <v>709</v>
      </c>
      <c r="B284" s="144" t="s">
        <v>714</v>
      </c>
      <c r="C284" s="145">
        <v>43342.0</v>
      </c>
      <c r="D284" s="146">
        <v>64.95</v>
      </c>
      <c r="E284" s="34">
        <v>3.0</v>
      </c>
      <c r="F284" s="146">
        <f t="shared" si="1"/>
        <v>194.85</v>
      </c>
      <c r="G284" s="147">
        <f t="shared" si="2"/>
        <v>0</v>
      </c>
      <c r="H284" s="147">
        <f t="shared" si="3"/>
        <v>194.85</v>
      </c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3.5" customHeight="1">
      <c r="A285" s="144" t="s">
        <v>707</v>
      </c>
      <c r="B285" s="144" t="s">
        <v>705</v>
      </c>
      <c r="C285" s="145">
        <v>43342.0</v>
      </c>
      <c r="D285" s="146">
        <v>329.95</v>
      </c>
      <c r="E285" s="34">
        <v>11.0</v>
      </c>
      <c r="F285" s="146">
        <f t="shared" si="1"/>
        <v>3629.45</v>
      </c>
      <c r="G285" s="147">
        <f t="shared" si="2"/>
        <v>72.589</v>
      </c>
      <c r="H285" s="147">
        <f t="shared" si="3"/>
        <v>3702.039</v>
      </c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3.5" customHeight="1">
      <c r="A286" s="144" t="s">
        <v>704</v>
      </c>
      <c r="B286" s="144" t="s">
        <v>714</v>
      </c>
      <c r="C286" s="145">
        <v>43343.0</v>
      </c>
      <c r="D286" s="146">
        <v>299.95</v>
      </c>
      <c r="E286" s="34">
        <v>9.0</v>
      </c>
      <c r="F286" s="146">
        <f t="shared" si="1"/>
        <v>2699.55</v>
      </c>
      <c r="G286" s="147">
        <f t="shared" si="2"/>
        <v>53.991</v>
      </c>
      <c r="H286" s="147">
        <f t="shared" si="3"/>
        <v>2753.541</v>
      </c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3.5" customHeight="1">
      <c r="A287" s="144" t="s">
        <v>709</v>
      </c>
      <c r="B287" s="144" t="s">
        <v>705</v>
      </c>
      <c r="C287" s="145">
        <v>43344.0</v>
      </c>
      <c r="D287" s="146">
        <v>64.95</v>
      </c>
      <c r="E287" s="34">
        <v>11.0</v>
      </c>
      <c r="F287" s="146">
        <f t="shared" si="1"/>
        <v>714.45</v>
      </c>
      <c r="G287" s="147">
        <f t="shared" si="2"/>
        <v>0</v>
      </c>
      <c r="H287" s="147">
        <f t="shared" si="3"/>
        <v>714.45</v>
      </c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3.5" customHeight="1">
      <c r="A288" s="144" t="s">
        <v>711</v>
      </c>
      <c r="B288" s="144" t="s">
        <v>705</v>
      </c>
      <c r="C288" s="145">
        <v>43345.0</v>
      </c>
      <c r="D288" s="146">
        <v>139.95</v>
      </c>
      <c r="E288" s="34">
        <v>9.0</v>
      </c>
      <c r="F288" s="146">
        <f t="shared" si="1"/>
        <v>1259.55</v>
      </c>
      <c r="G288" s="147">
        <f t="shared" si="2"/>
        <v>0</v>
      </c>
      <c r="H288" s="147">
        <f t="shared" si="3"/>
        <v>1259.55</v>
      </c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3.5" customHeight="1">
      <c r="A289" s="144" t="s">
        <v>704</v>
      </c>
      <c r="B289" s="144" t="s">
        <v>708</v>
      </c>
      <c r="C289" s="145">
        <v>43345.0</v>
      </c>
      <c r="D289" s="146">
        <v>299.95</v>
      </c>
      <c r="E289" s="34">
        <v>1.0</v>
      </c>
      <c r="F289" s="146">
        <f t="shared" si="1"/>
        <v>299.95</v>
      </c>
      <c r="G289" s="147">
        <f t="shared" si="2"/>
        <v>0</v>
      </c>
      <c r="H289" s="147">
        <f t="shared" si="3"/>
        <v>299.95</v>
      </c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3.5" customHeight="1">
      <c r="A290" s="144" t="s">
        <v>709</v>
      </c>
      <c r="B290" s="144" t="s">
        <v>710</v>
      </c>
      <c r="C290" s="145">
        <v>43348.0</v>
      </c>
      <c r="D290" s="146">
        <v>64.95</v>
      </c>
      <c r="E290" s="34">
        <v>13.0</v>
      </c>
      <c r="F290" s="146">
        <f t="shared" si="1"/>
        <v>844.35</v>
      </c>
      <c r="G290" s="147">
        <f t="shared" si="2"/>
        <v>0</v>
      </c>
      <c r="H290" s="147">
        <f t="shared" si="3"/>
        <v>844.35</v>
      </c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3.5" customHeight="1">
      <c r="A291" s="144" t="s">
        <v>709</v>
      </c>
      <c r="B291" s="144" t="s">
        <v>714</v>
      </c>
      <c r="C291" s="145">
        <v>43348.0</v>
      </c>
      <c r="D291" s="146">
        <v>64.95</v>
      </c>
      <c r="E291" s="34">
        <v>1.0</v>
      </c>
      <c r="F291" s="146">
        <f t="shared" si="1"/>
        <v>64.95</v>
      </c>
      <c r="G291" s="147">
        <f t="shared" si="2"/>
        <v>0</v>
      </c>
      <c r="H291" s="147">
        <f t="shared" si="3"/>
        <v>64.95</v>
      </c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3.5" customHeight="1">
      <c r="A292" s="144" t="s">
        <v>712</v>
      </c>
      <c r="B292" s="144" t="s">
        <v>714</v>
      </c>
      <c r="C292" s="145">
        <v>43348.0</v>
      </c>
      <c r="D292" s="146">
        <v>649.99</v>
      </c>
      <c r="E292" s="34">
        <v>4.0</v>
      </c>
      <c r="F292" s="146">
        <f t="shared" si="1"/>
        <v>2599.96</v>
      </c>
      <c r="G292" s="147">
        <f t="shared" si="2"/>
        <v>51.9992</v>
      </c>
      <c r="H292" s="147">
        <f t="shared" si="3"/>
        <v>2651.9592</v>
      </c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3.5" customHeight="1">
      <c r="A293" s="144" t="s">
        <v>707</v>
      </c>
      <c r="B293" s="144" t="s">
        <v>705</v>
      </c>
      <c r="C293" s="145">
        <v>43348.0</v>
      </c>
      <c r="D293" s="146">
        <v>329.95</v>
      </c>
      <c r="E293" s="34">
        <v>7.0</v>
      </c>
      <c r="F293" s="146">
        <f t="shared" si="1"/>
        <v>2309.65</v>
      </c>
      <c r="G293" s="147">
        <f t="shared" si="2"/>
        <v>46.193</v>
      </c>
      <c r="H293" s="147">
        <f t="shared" si="3"/>
        <v>2355.843</v>
      </c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3.5" customHeight="1">
      <c r="A294" s="144" t="s">
        <v>712</v>
      </c>
      <c r="B294" s="144" t="s">
        <v>710</v>
      </c>
      <c r="C294" s="145">
        <v>43349.0</v>
      </c>
      <c r="D294" s="146">
        <v>649.99</v>
      </c>
      <c r="E294" s="34">
        <v>14.0</v>
      </c>
      <c r="F294" s="146">
        <f t="shared" si="1"/>
        <v>9099.86</v>
      </c>
      <c r="G294" s="147">
        <f t="shared" si="2"/>
        <v>181.9972</v>
      </c>
      <c r="H294" s="147">
        <f t="shared" si="3"/>
        <v>9281.8572</v>
      </c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3.5" customHeight="1">
      <c r="A295" s="144" t="s">
        <v>712</v>
      </c>
      <c r="B295" s="144" t="s">
        <v>708</v>
      </c>
      <c r="C295" s="145">
        <v>43349.0</v>
      </c>
      <c r="D295" s="146">
        <v>649.99</v>
      </c>
      <c r="E295" s="34">
        <v>1.0</v>
      </c>
      <c r="F295" s="146">
        <f t="shared" si="1"/>
        <v>649.99</v>
      </c>
      <c r="G295" s="147">
        <f t="shared" si="2"/>
        <v>0</v>
      </c>
      <c r="H295" s="147">
        <f t="shared" si="3"/>
        <v>649.99</v>
      </c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3.5" customHeight="1">
      <c r="A296" s="144" t="s">
        <v>711</v>
      </c>
      <c r="B296" s="144" t="s">
        <v>714</v>
      </c>
      <c r="C296" s="145">
        <v>43351.0</v>
      </c>
      <c r="D296" s="146">
        <v>139.95</v>
      </c>
      <c r="E296" s="34">
        <v>4.0</v>
      </c>
      <c r="F296" s="146">
        <f t="shared" si="1"/>
        <v>559.8</v>
      </c>
      <c r="G296" s="147">
        <f t="shared" si="2"/>
        <v>0</v>
      </c>
      <c r="H296" s="147">
        <f t="shared" si="3"/>
        <v>559.8</v>
      </c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3.5" customHeight="1">
      <c r="A297" s="144" t="s">
        <v>704</v>
      </c>
      <c r="B297" s="144" t="s">
        <v>710</v>
      </c>
      <c r="C297" s="145">
        <v>43351.0</v>
      </c>
      <c r="D297" s="146">
        <v>299.95</v>
      </c>
      <c r="E297" s="34">
        <v>3.0</v>
      </c>
      <c r="F297" s="146">
        <f t="shared" si="1"/>
        <v>899.85</v>
      </c>
      <c r="G297" s="147">
        <f t="shared" si="2"/>
        <v>0</v>
      </c>
      <c r="H297" s="147">
        <f t="shared" si="3"/>
        <v>899.85</v>
      </c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3.5" customHeight="1">
      <c r="A298" s="144" t="s">
        <v>707</v>
      </c>
      <c r="B298" s="144" t="s">
        <v>714</v>
      </c>
      <c r="C298" s="145">
        <v>43351.0</v>
      </c>
      <c r="D298" s="146">
        <v>329.95</v>
      </c>
      <c r="E298" s="34">
        <v>10.0</v>
      </c>
      <c r="F298" s="146">
        <f t="shared" si="1"/>
        <v>3299.5</v>
      </c>
      <c r="G298" s="147">
        <f t="shared" si="2"/>
        <v>65.99</v>
      </c>
      <c r="H298" s="147">
        <f t="shared" si="3"/>
        <v>3365.49</v>
      </c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3.5" customHeight="1">
      <c r="A299" s="144" t="s">
        <v>709</v>
      </c>
      <c r="B299" s="144" t="s">
        <v>705</v>
      </c>
      <c r="C299" s="145">
        <v>43353.0</v>
      </c>
      <c r="D299" s="146">
        <v>64.95</v>
      </c>
      <c r="E299" s="34">
        <v>13.0</v>
      </c>
      <c r="F299" s="146">
        <f t="shared" si="1"/>
        <v>844.35</v>
      </c>
      <c r="G299" s="147">
        <f t="shared" si="2"/>
        <v>0</v>
      </c>
      <c r="H299" s="147">
        <f t="shared" si="3"/>
        <v>844.35</v>
      </c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3.5" customHeight="1">
      <c r="A300" s="144" t="s">
        <v>712</v>
      </c>
      <c r="B300" s="144" t="s">
        <v>705</v>
      </c>
      <c r="C300" s="145">
        <v>43353.0</v>
      </c>
      <c r="D300" s="146">
        <v>649.99</v>
      </c>
      <c r="E300" s="34">
        <v>13.0</v>
      </c>
      <c r="F300" s="146">
        <f t="shared" si="1"/>
        <v>8449.87</v>
      </c>
      <c r="G300" s="147">
        <f t="shared" si="2"/>
        <v>168.9974</v>
      </c>
      <c r="H300" s="147">
        <f t="shared" si="3"/>
        <v>8618.8674</v>
      </c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3.5" customHeight="1">
      <c r="A301" s="144" t="s">
        <v>712</v>
      </c>
      <c r="B301" s="144" t="s">
        <v>708</v>
      </c>
      <c r="C301" s="145">
        <v>43353.0</v>
      </c>
      <c r="D301" s="146">
        <v>649.99</v>
      </c>
      <c r="E301" s="34">
        <v>10.0</v>
      </c>
      <c r="F301" s="146">
        <f t="shared" si="1"/>
        <v>6499.9</v>
      </c>
      <c r="G301" s="147">
        <f t="shared" si="2"/>
        <v>129.998</v>
      </c>
      <c r="H301" s="147">
        <f t="shared" si="3"/>
        <v>6629.898</v>
      </c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3.5" customHeight="1">
      <c r="A302" s="144" t="s">
        <v>707</v>
      </c>
      <c r="B302" s="144" t="s">
        <v>710</v>
      </c>
      <c r="C302" s="145">
        <v>43353.0</v>
      </c>
      <c r="D302" s="146">
        <v>329.95</v>
      </c>
      <c r="E302" s="34">
        <v>5.0</v>
      </c>
      <c r="F302" s="146">
        <f t="shared" si="1"/>
        <v>1649.75</v>
      </c>
      <c r="G302" s="147">
        <f t="shared" si="2"/>
        <v>32.995</v>
      </c>
      <c r="H302" s="147">
        <f t="shared" si="3"/>
        <v>1682.745</v>
      </c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3.5" customHeight="1">
      <c r="A303" s="144" t="s">
        <v>707</v>
      </c>
      <c r="B303" s="144" t="s">
        <v>710</v>
      </c>
      <c r="C303" s="145">
        <v>43353.0</v>
      </c>
      <c r="D303" s="146">
        <v>329.95</v>
      </c>
      <c r="E303" s="34">
        <v>8.0</v>
      </c>
      <c r="F303" s="146">
        <f t="shared" si="1"/>
        <v>2639.6</v>
      </c>
      <c r="G303" s="147">
        <f t="shared" si="2"/>
        <v>52.792</v>
      </c>
      <c r="H303" s="147">
        <f t="shared" si="3"/>
        <v>2692.392</v>
      </c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3.5" customHeight="1">
      <c r="A304" s="144" t="s">
        <v>704</v>
      </c>
      <c r="B304" s="144" t="s">
        <v>710</v>
      </c>
      <c r="C304" s="145">
        <v>43356.0</v>
      </c>
      <c r="D304" s="146">
        <v>299.95</v>
      </c>
      <c r="E304" s="34">
        <v>8.0</v>
      </c>
      <c r="F304" s="146">
        <f t="shared" si="1"/>
        <v>2399.6</v>
      </c>
      <c r="G304" s="147">
        <f t="shared" si="2"/>
        <v>47.992</v>
      </c>
      <c r="H304" s="147">
        <f t="shared" si="3"/>
        <v>2447.592</v>
      </c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3.5" customHeight="1">
      <c r="A305" s="144" t="s">
        <v>712</v>
      </c>
      <c r="B305" s="144" t="s">
        <v>708</v>
      </c>
      <c r="C305" s="145">
        <v>43356.0</v>
      </c>
      <c r="D305" s="146">
        <v>649.99</v>
      </c>
      <c r="E305" s="34">
        <v>8.0</v>
      </c>
      <c r="F305" s="146">
        <f t="shared" si="1"/>
        <v>5199.92</v>
      </c>
      <c r="G305" s="147">
        <f t="shared" si="2"/>
        <v>103.9984</v>
      </c>
      <c r="H305" s="147">
        <f t="shared" si="3"/>
        <v>5303.9184</v>
      </c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3.5" customHeight="1">
      <c r="A306" s="144" t="s">
        <v>712</v>
      </c>
      <c r="B306" s="144" t="s">
        <v>708</v>
      </c>
      <c r="C306" s="145">
        <v>43356.0</v>
      </c>
      <c r="D306" s="146">
        <v>649.99</v>
      </c>
      <c r="E306" s="34">
        <v>10.0</v>
      </c>
      <c r="F306" s="146">
        <f t="shared" si="1"/>
        <v>6499.9</v>
      </c>
      <c r="G306" s="147">
        <f t="shared" si="2"/>
        <v>129.998</v>
      </c>
      <c r="H306" s="147">
        <f t="shared" si="3"/>
        <v>6629.898</v>
      </c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3.5" customHeight="1">
      <c r="A307" s="144" t="s">
        <v>707</v>
      </c>
      <c r="B307" s="144" t="s">
        <v>713</v>
      </c>
      <c r="C307" s="145">
        <v>43356.0</v>
      </c>
      <c r="D307" s="146">
        <v>329.95</v>
      </c>
      <c r="E307" s="34">
        <v>9.0</v>
      </c>
      <c r="F307" s="146">
        <f t="shared" si="1"/>
        <v>2969.55</v>
      </c>
      <c r="G307" s="147">
        <f t="shared" si="2"/>
        <v>59.391</v>
      </c>
      <c r="H307" s="147">
        <f t="shared" si="3"/>
        <v>3028.941</v>
      </c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3.5" customHeight="1">
      <c r="A308" s="144" t="s">
        <v>712</v>
      </c>
      <c r="B308" s="144" t="s">
        <v>708</v>
      </c>
      <c r="C308" s="145">
        <v>43358.0</v>
      </c>
      <c r="D308" s="146">
        <v>649.99</v>
      </c>
      <c r="E308" s="34">
        <v>13.0</v>
      </c>
      <c r="F308" s="146">
        <f t="shared" si="1"/>
        <v>8449.87</v>
      </c>
      <c r="G308" s="147">
        <f t="shared" si="2"/>
        <v>168.9974</v>
      </c>
      <c r="H308" s="147">
        <f t="shared" si="3"/>
        <v>8618.8674</v>
      </c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3.5" customHeight="1">
      <c r="A309" s="144" t="s">
        <v>709</v>
      </c>
      <c r="B309" s="144" t="s">
        <v>708</v>
      </c>
      <c r="C309" s="145">
        <v>43359.0</v>
      </c>
      <c r="D309" s="146">
        <v>64.95</v>
      </c>
      <c r="E309" s="34">
        <v>14.0</v>
      </c>
      <c r="F309" s="146">
        <f t="shared" si="1"/>
        <v>909.3</v>
      </c>
      <c r="G309" s="147">
        <f t="shared" si="2"/>
        <v>0</v>
      </c>
      <c r="H309" s="147">
        <f t="shared" si="3"/>
        <v>909.3</v>
      </c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3.5" customHeight="1">
      <c r="A310" s="144" t="s">
        <v>712</v>
      </c>
      <c r="B310" s="144" t="s">
        <v>708</v>
      </c>
      <c r="C310" s="145">
        <v>43359.0</v>
      </c>
      <c r="D310" s="146">
        <v>649.99</v>
      </c>
      <c r="E310" s="34">
        <v>11.0</v>
      </c>
      <c r="F310" s="146">
        <f t="shared" si="1"/>
        <v>7149.89</v>
      </c>
      <c r="G310" s="147">
        <f t="shared" si="2"/>
        <v>142.9978</v>
      </c>
      <c r="H310" s="147">
        <f t="shared" si="3"/>
        <v>7292.8878</v>
      </c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3.5" customHeight="1">
      <c r="A311" s="144" t="s">
        <v>707</v>
      </c>
      <c r="B311" s="144" t="s">
        <v>713</v>
      </c>
      <c r="C311" s="145">
        <v>43359.0</v>
      </c>
      <c r="D311" s="146">
        <v>329.95</v>
      </c>
      <c r="E311" s="34">
        <v>15.0</v>
      </c>
      <c r="F311" s="146">
        <f t="shared" si="1"/>
        <v>4949.25</v>
      </c>
      <c r="G311" s="147">
        <f t="shared" si="2"/>
        <v>98.985</v>
      </c>
      <c r="H311" s="147">
        <f t="shared" si="3"/>
        <v>5048.235</v>
      </c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3.5" customHeight="1">
      <c r="A312" s="144" t="s">
        <v>704</v>
      </c>
      <c r="B312" s="144" t="s">
        <v>714</v>
      </c>
      <c r="C312" s="145">
        <v>43360.0</v>
      </c>
      <c r="D312" s="146">
        <v>299.95</v>
      </c>
      <c r="E312" s="34">
        <v>12.0</v>
      </c>
      <c r="F312" s="146">
        <f t="shared" si="1"/>
        <v>3599.4</v>
      </c>
      <c r="G312" s="147">
        <f t="shared" si="2"/>
        <v>71.988</v>
      </c>
      <c r="H312" s="147">
        <f t="shared" si="3"/>
        <v>3671.388</v>
      </c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3.5" customHeight="1">
      <c r="A313" s="144" t="s">
        <v>712</v>
      </c>
      <c r="B313" s="144" t="s">
        <v>710</v>
      </c>
      <c r="C313" s="145">
        <v>43360.0</v>
      </c>
      <c r="D313" s="146">
        <v>649.99</v>
      </c>
      <c r="E313" s="34">
        <v>10.0</v>
      </c>
      <c r="F313" s="146">
        <f t="shared" si="1"/>
        <v>6499.9</v>
      </c>
      <c r="G313" s="147">
        <f t="shared" si="2"/>
        <v>129.998</v>
      </c>
      <c r="H313" s="147">
        <f t="shared" si="3"/>
        <v>6629.898</v>
      </c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3.5" customHeight="1">
      <c r="A314" s="144" t="s">
        <v>709</v>
      </c>
      <c r="B314" s="144" t="s">
        <v>708</v>
      </c>
      <c r="C314" s="145">
        <v>43363.0</v>
      </c>
      <c r="D314" s="146">
        <v>64.95</v>
      </c>
      <c r="E314" s="34">
        <v>12.0</v>
      </c>
      <c r="F314" s="146">
        <f t="shared" si="1"/>
        <v>779.4</v>
      </c>
      <c r="G314" s="147">
        <f t="shared" si="2"/>
        <v>0</v>
      </c>
      <c r="H314" s="147">
        <f t="shared" si="3"/>
        <v>779.4</v>
      </c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3.5" customHeight="1">
      <c r="A315" s="144" t="s">
        <v>712</v>
      </c>
      <c r="B315" s="144" t="s">
        <v>714</v>
      </c>
      <c r="C315" s="145">
        <v>43363.0</v>
      </c>
      <c r="D315" s="146">
        <v>649.99</v>
      </c>
      <c r="E315" s="34">
        <v>4.0</v>
      </c>
      <c r="F315" s="146">
        <f t="shared" si="1"/>
        <v>2599.96</v>
      </c>
      <c r="G315" s="147">
        <f t="shared" si="2"/>
        <v>51.9992</v>
      </c>
      <c r="H315" s="147">
        <f t="shared" si="3"/>
        <v>2651.9592</v>
      </c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3.5" customHeight="1">
      <c r="A316" s="144" t="s">
        <v>709</v>
      </c>
      <c r="B316" s="144" t="s">
        <v>713</v>
      </c>
      <c r="C316" s="145">
        <v>43365.0</v>
      </c>
      <c r="D316" s="146">
        <v>64.95</v>
      </c>
      <c r="E316" s="34">
        <v>3.0</v>
      </c>
      <c r="F316" s="146">
        <f t="shared" si="1"/>
        <v>194.85</v>
      </c>
      <c r="G316" s="147">
        <f t="shared" si="2"/>
        <v>0</v>
      </c>
      <c r="H316" s="147">
        <f t="shared" si="3"/>
        <v>194.85</v>
      </c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3.5" customHeight="1">
      <c r="A317" s="144" t="s">
        <v>707</v>
      </c>
      <c r="B317" s="144" t="s">
        <v>710</v>
      </c>
      <c r="C317" s="145">
        <v>43366.0</v>
      </c>
      <c r="D317" s="146">
        <v>329.95</v>
      </c>
      <c r="E317" s="34">
        <v>1.0</v>
      </c>
      <c r="F317" s="146">
        <f t="shared" si="1"/>
        <v>329.95</v>
      </c>
      <c r="G317" s="147">
        <f t="shared" si="2"/>
        <v>0</v>
      </c>
      <c r="H317" s="147">
        <f t="shared" si="3"/>
        <v>329.95</v>
      </c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3.5" customHeight="1">
      <c r="A318" s="144" t="s">
        <v>711</v>
      </c>
      <c r="B318" s="144" t="s">
        <v>714</v>
      </c>
      <c r="C318" s="145">
        <v>43367.0</v>
      </c>
      <c r="D318" s="146">
        <v>139.95</v>
      </c>
      <c r="E318" s="34">
        <v>4.0</v>
      </c>
      <c r="F318" s="146">
        <f t="shared" si="1"/>
        <v>559.8</v>
      </c>
      <c r="G318" s="147">
        <f t="shared" si="2"/>
        <v>0</v>
      </c>
      <c r="H318" s="147">
        <f t="shared" si="3"/>
        <v>559.8</v>
      </c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3.5" customHeight="1">
      <c r="A319" s="144" t="s">
        <v>712</v>
      </c>
      <c r="B319" s="144" t="s">
        <v>705</v>
      </c>
      <c r="C319" s="145">
        <v>43369.0</v>
      </c>
      <c r="D319" s="146">
        <v>649.99</v>
      </c>
      <c r="E319" s="34">
        <v>6.0</v>
      </c>
      <c r="F319" s="146">
        <f t="shared" si="1"/>
        <v>3899.94</v>
      </c>
      <c r="G319" s="147">
        <f t="shared" si="2"/>
        <v>77.9988</v>
      </c>
      <c r="H319" s="147">
        <f t="shared" si="3"/>
        <v>3977.9388</v>
      </c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3.5" customHeight="1">
      <c r="A320" s="144" t="s">
        <v>707</v>
      </c>
      <c r="B320" s="144" t="s">
        <v>714</v>
      </c>
      <c r="C320" s="145">
        <v>43369.0</v>
      </c>
      <c r="D320" s="146">
        <v>329.95</v>
      </c>
      <c r="E320" s="34">
        <v>1.0</v>
      </c>
      <c r="F320" s="146">
        <f t="shared" si="1"/>
        <v>329.95</v>
      </c>
      <c r="G320" s="147">
        <f t="shared" si="2"/>
        <v>0</v>
      </c>
      <c r="H320" s="147">
        <f t="shared" si="3"/>
        <v>329.95</v>
      </c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3.5" customHeight="1">
      <c r="A321" s="144" t="s">
        <v>704</v>
      </c>
      <c r="B321" s="144" t="s">
        <v>714</v>
      </c>
      <c r="C321" s="145">
        <v>43370.0</v>
      </c>
      <c r="D321" s="146">
        <v>299.95</v>
      </c>
      <c r="E321" s="34">
        <v>12.0</v>
      </c>
      <c r="F321" s="146">
        <f t="shared" si="1"/>
        <v>3599.4</v>
      </c>
      <c r="G321" s="147">
        <f t="shared" si="2"/>
        <v>71.988</v>
      </c>
      <c r="H321" s="147">
        <f t="shared" si="3"/>
        <v>3671.388</v>
      </c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3.5" customHeight="1">
      <c r="A322" s="144" t="s">
        <v>711</v>
      </c>
      <c r="B322" s="144" t="s">
        <v>708</v>
      </c>
      <c r="C322" s="145">
        <v>43371.0</v>
      </c>
      <c r="D322" s="146">
        <v>139.95</v>
      </c>
      <c r="E322" s="34">
        <v>1.0</v>
      </c>
      <c r="F322" s="146">
        <f t="shared" si="1"/>
        <v>139.95</v>
      </c>
      <c r="G322" s="147">
        <f t="shared" si="2"/>
        <v>0</v>
      </c>
      <c r="H322" s="147">
        <f t="shared" si="3"/>
        <v>139.95</v>
      </c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3.5" customHeight="1">
      <c r="A323" s="144" t="s">
        <v>709</v>
      </c>
      <c r="B323" s="144" t="s">
        <v>705</v>
      </c>
      <c r="C323" s="145">
        <v>43372.0</v>
      </c>
      <c r="D323" s="146">
        <v>64.95</v>
      </c>
      <c r="E323" s="34">
        <v>20.0</v>
      </c>
      <c r="F323" s="146">
        <f t="shared" si="1"/>
        <v>1299</v>
      </c>
      <c r="G323" s="147">
        <f t="shared" si="2"/>
        <v>0</v>
      </c>
      <c r="H323" s="147">
        <f t="shared" si="3"/>
        <v>1299</v>
      </c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3.5" customHeight="1">
      <c r="A324" s="144" t="s">
        <v>707</v>
      </c>
      <c r="B324" s="144" t="s">
        <v>705</v>
      </c>
      <c r="C324" s="145">
        <v>43372.0</v>
      </c>
      <c r="D324" s="146">
        <v>329.95</v>
      </c>
      <c r="E324" s="34">
        <v>19.0</v>
      </c>
      <c r="F324" s="146">
        <f t="shared" si="1"/>
        <v>6269.05</v>
      </c>
      <c r="G324" s="147">
        <f t="shared" si="2"/>
        <v>125.381</v>
      </c>
      <c r="H324" s="147">
        <f t="shared" si="3"/>
        <v>6394.431</v>
      </c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3.5" customHeight="1">
      <c r="A325" s="144" t="s">
        <v>707</v>
      </c>
      <c r="B325" s="144" t="s">
        <v>705</v>
      </c>
      <c r="C325" s="145">
        <v>43372.0</v>
      </c>
      <c r="D325" s="146">
        <v>329.95</v>
      </c>
      <c r="E325" s="34">
        <v>6.0</v>
      </c>
      <c r="F325" s="146">
        <f t="shared" si="1"/>
        <v>1979.7</v>
      </c>
      <c r="G325" s="147">
        <f t="shared" si="2"/>
        <v>39.594</v>
      </c>
      <c r="H325" s="147">
        <f t="shared" si="3"/>
        <v>2019.294</v>
      </c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3.5" customHeight="1">
      <c r="A326" s="144" t="s">
        <v>711</v>
      </c>
      <c r="B326" s="144" t="s">
        <v>708</v>
      </c>
      <c r="C326" s="145">
        <v>43373.0</v>
      </c>
      <c r="D326" s="146">
        <v>139.95</v>
      </c>
      <c r="E326" s="34">
        <v>6.0</v>
      </c>
      <c r="F326" s="146">
        <f t="shared" si="1"/>
        <v>839.7</v>
      </c>
      <c r="G326" s="147">
        <f t="shared" si="2"/>
        <v>0</v>
      </c>
      <c r="H326" s="147">
        <f t="shared" si="3"/>
        <v>839.7</v>
      </c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3.5" customHeight="1">
      <c r="A327" s="144" t="s">
        <v>711</v>
      </c>
      <c r="B327" s="144" t="s">
        <v>705</v>
      </c>
      <c r="C327" s="145">
        <v>43376.0</v>
      </c>
      <c r="D327" s="146">
        <v>139.95</v>
      </c>
      <c r="E327" s="34">
        <v>18.0</v>
      </c>
      <c r="F327" s="146">
        <f t="shared" si="1"/>
        <v>2519.1</v>
      </c>
      <c r="G327" s="147">
        <f t="shared" si="2"/>
        <v>50.382</v>
      </c>
      <c r="H327" s="147">
        <f t="shared" si="3"/>
        <v>2569.482</v>
      </c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3.5" customHeight="1">
      <c r="A328" s="144" t="s">
        <v>711</v>
      </c>
      <c r="B328" s="144" t="s">
        <v>708</v>
      </c>
      <c r="C328" s="145">
        <v>43377.0</v>
      </c>
      <c r="D328" s="146">
        <v>139.95</v>
      </c>
      <c r="E328" s="34">
        <v>4.0</v>
      </c>
      <c r="F328" s="146">
        <f t="shared" si="1"/>
        <v>559.8</v>
      </c>
      <c r="G328" s="147">
        <f t="shared" si="2"/>
        <v>0</v>
      </c>
      <c r="H328" s="147">
        <f t="shared" si="3"/>
        <v>559.8</v>
      </c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3.5" customHeight="1">
      <c r="A329" s="144" t="s">
        <v>709</v>
      </c>
      <c r="B329" s="144" t="s">
        <v>710</v>
      </c>
      <c r="C329" s="145">
        <v>43377.0</v>
      </c>
      <c r="D329" s="146">
        <v>64.95</v>
      </c>
      <c r="E329" s="34">
        <v>4.0</v>
      </c>
      <c r="F329" s="146">
        <f t="shared" si="1"/>
        <v>259.8</v>
      </c>
      <c r="G329" s="147">
        <f t="shared" si="2"/>
        <v>0</v>
      </c>
      <c r="H329" s="147">
        <f t="shared" si="3"/>
        <v>259.8</v>
      </c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3.5" customHeight="1">
      <c r="A330" s="144" t="s">
        <v>704</v>
      </c>
      <c r="B330" s="144" t="s">
        <v>708</v>
      </c>
      <c r="C330" s="145">
        <v>43377.0</v>
      </c>
      <c r="D330" s="146">
        <v>299.95</v>
      </c>
      <c r="E330" s="34">
        <v>15.0</v>
      </c>
      <c r="F330" s="146">
        <f t="shared" si="1"/>
        <v>4499.25</v>
      </c>
      <c r="G330" s="147">
        <f t="shared" si="2"/>
        <v>89.985</v>
      </c>
      <c r="H330" s="147">
        <f t="shared" si="3"/>
        <v>4589.235</v>
      </c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3.5" customHeight="1">
      <c r="A331" s="144" t="s">
        <v>704</v>
      </c>
      <c r="B331" s="144" t="s">
        <v>714</v>
      </c>
      <c r="C331" s="145">
        <v>43377.0</v>
      </c>
      <c r="D331" s="146">
        <v>299.95</v>
      </c>
      <c r="E331" s="34">
        <v>7.0</v>
      </c>
      <c r="F331" s="146">
        <f t="shared" si="1"/>
        <v>2099.65</v>
      </c>
      <c r="G331" s="147">
        <f t="shared" si="2"/>
        <v>41.993</v>
      </c>
      <c r="H331" s="147">
        <f t="shared" si="3"/>
        <v>2141.643</v>
      </c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3.5" customHeight="1">
      <c r="A332" s="144" t="s">
        <v>707</v>
      </c>
      <c r="B332" s="144" t="s">
        <v>713</v>
      </c>
      <c r="C332" s="145">
        <v>43377.0</v>
      </c>
      <c r="D332" s="146">
        <v>329.95</v>
      </c>
      <c r="E332" s="34">
        <v>1.0</v>
      </c>
      <c r="F332" s="146">
        <f t="shared" si="1"/>
        <v>329.95</v>
      </c>
      <c r="G332" s="147">
        <f t="shared" si="2"/>
        <v>0</v>
      </c>
      <c r="H332" s="147">
        <f t="shared" si="3"/>
        <v>329.95</v>
      </c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3.5" customHeight="1">
      <c r="A333" s="144" t="s">
        <v>707</v>
      </c>
      <c r="B333" s="144" t="s">
        <v>714</v>
      </c>
      <c r="C333" s="145">
        <v>43377.0</v>
      </c>
      <c r="D333" s="146">
        <v>329.95</v>
      </c>
      <c r="E333" s="34">
        <v>6.0</v>
      </c>
      <c r="F333" s="146">
        <f t="shared" si="1"/>
        <v>1979.7</v>
      </c>
      <c r="G333" s="147">
        <f t="shared" si="2"/>
        <v>39.594</v>
      </c>
      <c r="H333" s="147">
        <f t="shared" si="3"/>
        <v>2019.294</v>
      </c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3.5" customHeight="1">
      <c r="A334" s="144" t="s">
        <v>704</v>
      </c>
      <c r="B334" s="144" t="s">
        <v>714</v>
      </c>
      <c r="C334" s="145">
        <v>43380.0</v>
      </c>
      <c r="D334" s="146">
        <v>299.95</v>
      </c>
      <c r="E334" s="34">
        <v>12.0</v>
      </c>
      <c r="F334" s="146">
        <f t="shared" si="1"/>
        <v>3599.4</v>
      </c>
      <c r="G334" s="147">
        <f t="shared" si="2"/>
        <v>71.988</v>
      </c>
      <c r="H334" s="147">
        <f t="shared" si="3"/>
        <v>3671.388</v>
      </c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3.5" customHeight="1">
      <c r="A335" s="144" t="s">
        <v>709</v>
      </c>
      <c r="B335" s="144" t="s">
        <v>710</v>
      </c>
      <c r="C335" s="145">
        <v>43383.0</v>
      </c>
      <c r="D335" s="146">
        <v>64.95</v>
      </c>
      <c r="E335" s="34">
        <v>1.0</v>
      </c>
      <c r="F335" s="146">
        <f t="shared" si="1"/>
        <v>64.95</v>
      </c>
      <c r="G335" s="147">
        <f t="shared" si="2"/>
        <v>0</v>
      </c>
      <c r="H335" s="147">
        <f t="shared" si="3"/>
        <v>64.95</v>
      </c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3.5" customHeight="1">
      <c r="A336" s="144" t="s">
        <v>709</v>
      </c>
      <c r="B336" s="144" t="s">
        <v>713</v>
      </c>
      <c r="C336" s="145">
        <v>43384.0</v>
      </c>
      <c r="D336" s="146">
        <v>64.95</v>
      </c>
      <c r="E336" s="34">
        <v>2.0</v>
      </c>
      <c r="F336" s="146">
        <f t="shared" si="1"/>
        <v>129.9</v>
      </c>
      <c r="G336" s="147">
        <f t="shared" si="2"/>
        <v>0</v>
      </c>
      <c r="H336" s="147">
        <f t="shared" si="3"/>
        <v>129.9</v>
      </c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3.5" customHeight="1">
      <c r="A337" s="144" t="s">
        <v>707</v>
      </c>
      <c r="B337" s="144" t="s">
        <v>705</v>
      </c>
      <c r="C337" s="145">
        <v>43384.0</v>
      </c>
      <c r="D337" s="146">
        <v>329.95</v>
      </c>
      <c r="E337" s="34">
        <v>13.0</v>
      </c>
      <c r="F337" s="146">
        <f t="shared" si="1"/>
        <v>4289.35</v>
      </c>
      <c r="G337" s="147">
        <f t="shared" si="2"/>
        <v>85.787</v>
      </c>
      <c r="H337" s="147">
        <f t="shared" si="3"/>
        <v>4375.137</v>
      </c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3.5" customHeight="1">
      <c r="A338" s="144" t="s">
        <v>709</v>
      </c>
      <c r="B338" s="144" t="s">
        <v>710</v>
      </c>
      <c r="C338" s="145">
        <v>43385.0</v>
      </c>
      <c r="D338" s="146">
        <v>64.95</v>
      </c>
      <c r="E338" s="34">
        <v>4.0</v>
      </c>
      <c r="F338" s="146">
        <f t="shared" si="1"/>
        <v>259.8</v>
      </c>
      <c r="G338" s="147">
        <f t="shared" si="2"/>
        <v>0</v>
      </c>
      <c r="H338" s="147">
        <f t="shared" si="3"/>
        <v>259.8</v>
      </c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3.5" customHeight="1">
      <c r="A339" s="144" t="s">
        <v>709</v>
      </c>
      <c r="B339" s="144" t="s">
        <v>708</v>
      </c>
      <c r="C339" s="145">
        <v>43385.0</v>
      </c>
      <c r="D339" s="146">
        <v>64.95</v>
      </c>
      <c r="E339" s="34">
        <v>1.0</v>
      </c>
      <c r="F339" s="146">
        <f t="shared" si="1"/>
        <v>64.95</v>
      </c>
      <c r="G339" s="147">
        <f t="shared" si="2"/>
        <v>0</v>
      </c>
      <c r="H339" s="147">
        <f t="shared" si="3"/>
        <v>64.95</v>
      </c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3.5" customHeight="1">
      <c r="A340" s="144" t="s">
        <v>707</v>
      </c>
      <c r="B340" s="144" t="s">
        <v>708</v>
      </c>
      <c r="C340" s="145">
        <v>43385.0</v>
      </c>
      <c r="D340" s="146">
        <v>329.95</v>
      </c>
      <c r="E340" s="34">
        <v>3.0</v>
      </c>
      <c r="F340" s="146">
        <f t="shared" si="1"/>
        <v>989.85</v>
      </c>
      <c r="G340" s="147">
        <f t="shared" si="2"/>
        <v>0</v>
      </c>
      <c r="H340" s="147">
        <f t="shared" si="3"/>
        <v>989.85</v>
      </c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3.5" customHeight="1">
      <c r="A341" s="144" t="s">
        <v>711</v>
      </c>
      <c r="B341" s="144" t="s">
        <v>710</v>
      </c>
      <c r="C341" s="145">
        <v>43390.0</v>
      </c>
      <c r="D341" s="146">
        <v>139.95</v>
      </c>
      <c r="E341" s="34">
        <v>7.0</v>
      </c>
      <c r="F341" s="146">
        <f t="shared" si="1"/>
        <v>979.65</v>
      </c>
      <c r="G341" s="147">
        <f t="shared" si="2"/>
        <v>0</v>
      </c>
      <c r="H341" s="147">
        <f t="shared" si="3"/>
        <v>979.65</v>
      </c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3.5" customHeight="1">
      <c r="A342" s="144" t="s">
        <v>711</v>
      </c>
      <c r="B342" s="144" t="s">
        <v>708</v>
      </c>
      <c r="C342" s="145">
        <v>43391.0</v>
      </c>
      <c r="D342" s="146">
        <v>139.95</v>
      </c>
      <c r="E342" s="34">
        <v>2.0</v>
      </c>
      <c r="F342" s="146">
        <f t="shared" si="1"/>
        <v>279.9</v>
      </c>
      <c r="G342" s="147">
        <f t="shared" si="2"/>
        <v>0</v>
      </c>
      <c r="H342" s="147">
        <f t="shared" si="3"/>
        <v>279.9</v>
      </c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3.5" customHeight="1">
      <c r="A343" s="144" t="s">
        <v>704</v>
      </c>
      <c r="B343" s="144" t="s">
        <v>710</v>
      </c>
      <c r="C343" s="145">
        <v>43391.0</v>
      </c>
      <c r="D343" s="146">
        <v>299.95</v>
      </c>
      <c r="E343" s="34">
        <v>6.0</v>
      </c>
      <c r="F343" s="146">
        <f t="shared" si="1"/>
        <v>1799.7</v>
      </c>
      <c r="G343" s="147">
        <f t="shared" si="2"/>
        <v>35.994</v>
      </c>
      <c r="H343" s="147">
        <f t="shared" si="3"/>
        <v>1835.694</v>
      </c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3.5" customHeight="1">
      <c r="A344" s="144" t="s">
        <v>712</v>
      </c>
      <c r="B344" s="144" t="s">
        <v>710</v>
      </c>
      <c r="C344" s="145">
        <v>43391.0</v>
      </c>
      <c r="D344" s="146">
        <v>649.99</v>
      </c>
      <c r="E344" s="34">
        <v>13.0</v>
      </c>
      <c r="F344" s="146">
        <f t="shared" si="1"/>
        <v>8449.87</v>
      </c>
      <c r="G344" s="147">
        <f t="shared" si="2"/>
        <v>168.9974</v>
      </c>
      <c r="H344" s="147">
        <f t="shared" si="3"/>
        <v>8618.8674</v>
      </c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3.5" customHeight="1">
      <c r="A345" s="144" t="s">
        <v>712</v>
      </c>
      <c r="B345" s="144" t="s">
        <v>713</v>
      </c>
      <c r="C345" s="145">
        <v>43391.0</v>
      </c>
      <c r="D345" s="146">
        <v>649.99</v>
      </c>
      <c r="E345" s="34">
        <v>5.0</v>
      </c>
      <c r="F345" s="146">
        <f t="shared" si="1"/>
        <v>3249.95</v>
      </c>
      <c r="G345" s="147">
        <f t="shared" si="2"/>
        <v>64.999</v>
      </c>
      <c r="H345" s="147">
        <f t="shared" si="3"/>
        <v>3314.949</v>
      </c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3.5" customHeight="1">
      <c r="A346" s="144" t="s">
        <v>707</v>
      </c>
      <c r="B346" s="144" t="s">
        <v>710</v>
      </c>
      <c r="C346" s="145">
        <v>43391.0</v>
      </c>
      <c r="D346" s="146">
        <v>329.95</v>
      </c>
      <c r="E346" s="34">
        <v>7.0</v>
      </c>
      <c r="F346" s="146">
        <f t="shared" si="1"/>
        <v>2309.65</v>
      </c>
      <c r="G346" s="147">
        <f t="shared" si="2"/>
        <v>46.193</v>
      </c>
      <c r="H346" s="147">
        <f t="shared" si="3"/>
        <v>2355.843</v>
      </c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3.5" customHeight="1">
      <c r="A347" s="144" t="s">
        <v>707</v>
      </c>
      <c r="B347" s="144" t="s">
        <v>714</v>
      </c>
      <c r="C347" s="145">
        <v>43391.0</v>
      </c>
      <c r="D347" s="146">
        <v>329.95</v>
      </c>
      <c r="E347" s="34">
        <v>2.0</v>
      </c>
      <c r="F347" s="146">
        <f t="shared" si="1"/>
        <v>659.9</v>
      </c>
      <c r="G347" s="147">
        <f t="shared" si="2"/>
        <v>0</v>
      </c>
      <c r="H347" s="147">
        <f t="shared" si="3"/>
        <v>659.9</v>
      </c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3.5" customHeight="1">
      <c r="A348" s="144" t="s">
        <v>709</v>
      </c>
      <c r="B348" s="144" t="s">
        <v>714</v>
      </c>
      <c r="C348" s="145">
        <v>43392.0</v>
      </c>
      <c r="D348" s="146">
        <v>64.95</v>
      </c>
      <c r="E348" s="34">
        <v>12.0</v>
      </c>
      <c r="F348" s="146">
        <f t="shared" si="1"/>
        <v>779.4</v>
      </c>
      <c r="G348" s="147">
        <f t="shared" si="2"/>
        <v>0</v>
      </c>
      <c r="H348" s="147">
        <f t="shared" si="3"/>
        <v>779.4</v>
      </c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3.5" customHeight="1">
      <c r="A349" s="144" t="s">
        <v>709</v>
      </c>
      <c r="B349" s="144" t="s">
        <v>710</v>
      </c>
      <c r="C349" s="145">
        <v>43394.0</v>
      </c>
      <c r="D349" s="146">
        <v>64.95</v>
      </c>
      <c r="E349" s="34">
        <v>12.0</v>
      </c>
      <c r="F349" s="146">
        <f t="shared" si="1"/>
        <v>779.4</v>
      </c>
      <c r="G349" s="147">
        <f t="shared" si="2"/>
        <v>0</v>
      </c>
      <c r="H349" s="147">
        <f t="shared" si="3"/>
        <v>779.4</v>
      </c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3.5" customHeight="1">
      <c r="A350" s="144" t="s">
        <v>704</v>
      </c>
      <c r="B350" s="144" t="s">
        <v>713</v>
      </c>
      <c r="C350" s="145">
        <v>43394.0</v>
      </c>
      <c r="D350" s="146">
        <v>299.95</v>
      </c>
      <c r="E350" s="34">
        <v>5.0</v>
      </c>
      <c r="F350" s="146">
        <f t="shared" si="1"/>
        <v>1499.75</v>
      </c>
      <c r="G350" s="147">
        <f t="shared" si="2"/>
        <v>0</v>
      </c>
      <c r="H350" s="147">
        <f t="shared" si="3"/>
        <v>1499.75</v>
      </c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3.5" customHeight="1">
      <c r="A351" s="144" t="s">
        <v>712</v>
      </c>
      <c r="B351" s="144" t="s">
        <v>710</v>
      </c>
      <c r="C351" s="145">
        <v>43394.0</v>
      </c>
      <c r="D351" s="146">
        <v>649.99</v>
      </c>
      <c r="E351" s="34">
        <v>2.0</v>
      </c>
      <c r="F351" s="146">
        <f t="shared" si="1"/>
        <v>1299.98</v>
      </c>
      <c r="G351" s="147">
        <f t="shared" si="2"/>
        <v>0</v>
      </c>
      <c r="H351" s="147">
        <f t="shared" si="3"/>
        <v>1299.98</v>
      </c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3.5" customHeight="1">
      <c r="A352" s="144" t="s">
        <v>707</v>
      </c>
      <c r="B352" s="144" t="s">
        <v>708</v>
      </c>
      <c r="C352" s="145">
        <v>43394.0</v>
      </c>
      <c r="D352" s="146">
        <v>329.95</v>
      </c>
      <c r="E352" s="34">
        <v>8.0</v>
      </c>
      <c r="F352" s="146">
        <f t="shared" si="1"/>
        <v>2639.6</v>
      </c>
      <c r="G352" s="147">
        <f t="shared" si="2"/>
        <v>52.792</v>
      </c>
      <c r="H352" s="147">
        <f t="shared" si="3"/>
        <v>2692.392</v>
      </c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3.5" customHeight="1">
      <c r="A353" s="144" t="s">
        <v>707</v>
      </c>
      <c r="B353" s="144" t="s">
        <v>710</v>
      </c>
      <c r="C353" s="145">
        <v>43395.0</v>
      </c>
      <c r="D353" s="146">
        <v>329.95</v>
      </c>
      <c r="E353" s="34">
        <v>4.0</v>
      </c>
      <c r="F353" s="146">
        <f t="shared" si="1"/>
        <v>1319.8</v>
      </c>
      <c r="G353" s="147">
        <f t="shared" si="2"/>
        <v>0</v>
      </c>
      <c r="H353" s="147">
        <f t="shared" si="3"/>
        <v>1319.8</v>
      </c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3.5" customHeight="1">
      <c r="A354" s="144" t="s">
        <v>704</v>
      </c>
      <c r="B354" s="144" t="s">
        <v>708</v>
      </c>
      <c r="C354" s="145">
        <v>43397.0</v>
      </c>
      <c r="D354" s="146">
        <v>299.95</v>
      </c>
      <c r="E354" s="34">
        <v>2.0</v>
      </c>
      <c r="F354" s="146">
        <f t="shared" si="1"/>
        <v>599.9</v>
      </c>
      <c r="G354" s="147">
        <f t="shared" si="2"/>
        <v>0</v>
      </c>
      <c r="H354" s="147">
        <f t="shared" si="3"/>
        <v>599.9</v>
      </c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3.5" customHeight="1">
      <c r="A355" s="144" t="s">
        <v>704</v>
      </c>
      <c r="B355" s="144" t="s">
        <v>714</v>
      </c>
      <c r="C355" s="145">
        <v>43397.0</v>
      </c>
      <c r="D355" s="146">
        <v>299.95</v>
      </c>
      <c r="E355" s="34">
        <v>5.0</v>
      </c>
      <c r="F355" s="146">
        <f t="shared" si="1"/>
        <v>1499.75</v>
      </c>
      <c r="G355" s="147">
        <f t="shared" si="2"/>
        <v>0</v>
      </c>
      <c r="H355" s="147">
        <f t="shared" si="3"/>
        <v>1499.75</v>
      </c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3.5" customHeight="1">
      <c r="A356" s="144" t="s">
        <v>711</v>
      </c>
      <c r="B356" s="144" t="s">
        <v>713</v>
      </c>
      <c r="C356" s="145">
        <v>43398.0</v>
      </c>
      <c r="D356" s="146">
        <v>139.95</v>
      </c>
      <c r="E356" s="34">
        <v>12.0</v>
      </c>
      <c r="F356" s="146">
        <f t="shared" si="1"/>
        <v>1679.4</v>
      </c>
      <c r="G356" s="147">
        <f t="shared" si="2"/>
        <v>33.588</v>
      </c>
      <c r="H356" s="147">
        <f t="shared" si="3"/>
        <v>1712.988</v>
      </c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3.5" customHeight="1">
      <c r="A357" s="144" t="s">
        <v>711</v>
      </c>
      <c r="B357" s="144" t="s">
        <v>713</v>
      </c>
      <c r="C357" s="145">
        <v>43398.0</v>
      </c>
      <c r="D357" s="146">
        <v>139.95</v>
      </c>
      <c r="E357" s="34">
        <v>15.0</v>
      </c>
      <c r="F357" s="146">
        <f t="shared" si="1"/>
        <v>2099.25</v>
      </c>
      <c r="G357" s="147">
        <f t="shared" si="2"/>
        <v>41.985</v>
      </c>
      <c r="H357" s="147">
        <f t="shared" si="3"/>
        <v>2141.235</v>
      </c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3.5" customHeight="1">
      <c r="A358" s="144" t="s">
        <v>704</v>
      </c>
      <c r="B358" s="144" t="s">
        <v>714</v>
      </c>
      <c r="C358" s="145">
        <v>43399.0</v>
      </c>
      <c r="D358" s="146">
        <v>299.95</v>
      </c>
      <c r="E358" s="34">
        <v>5.0</v>
      </c>
      <c r="F358" s="146">
        <f t="shared" si="1"/>
        <v>1499.75</v>
      </c>
      <c r="G358" s="147">
        <f t="shared" si="2"/>
        <v>0</v>
      </c>
      <c r="H358" s="147">
        <f t="shared" si="3"/>
        <v>1499.75</v>
      </c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3.5" customHeight="1">
      <c r="A359" s="144" t="s">
        <v>712</v>
      </c>
      <c r="B359" s="144" t="s">
        <v>710</v>
      </c>
      <c r="C359" s="145">
        <v>43399.0</v>
      </c>
      <c r="D359" s="146">
        <v>649.99</v>
      </c>
      <c r="E359" s="34">
        <v>9.0</v>
      </c>
      <c r="F359" s="146">
        <f t="shared" si="1"/>
        <v>5849.91</v>
      </c>
      <c r="G359" s="147">
        <f t="shared" si="2"/>
        <v>116.9982</v>
      </c>
      <c r="H359" s="147">
        <f t="shared" si="3"/>
        <v>5966.9082</v>
      </c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3.5" customHeight="1">
      <c r="A360" s="144" t="s">
        <v>712</v>
      </c>
      <c r="B360" s="144" t="s">
        <v>710</v>
      </c>
      <c r="C360" s="145">
        <v>43400.0</v>
      </c>
      <c r="D360" s="146">
        <v>649.99</v>
      </c>
      <c r="E360" s="34">
        <v>4.0</v>
      </c>
      <c r="F360" s="146">
        <f t="shared" si="1"/>
        <v>2599.96</v>
      </c>
      <c r="G360" s="147">
        <f t="shared" si="2"/>
        <v>51.9992</v>
      </c>
      <c r="H360" s="147">
        <f t="shared" si="3"/>
        <v>2651.9592</v>
      </c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3.5" customHeight="1">
      <c r="A361" s="144" t="s">
        <v>707</v>
      </c>
      <c r="B361" s="144" t="s">
        <v>714</v>
      </c>
      <c r="C361" s="145">
        <v>43400.0</v>
      </c>
      <c r="D361" s="146">
        <v>329.95</v>
      </c>
      <c r="E361" s="34">
        <v>15.0</v>
      </c>
      <c r="F361" s="146">
        <f t="shared" si="1"/>
        <v>4949.25</v>
      </c>
      <c r="G361" s="147">
        <f t="shared" si="2"/>
        <v>98.985</v>
      </c>
      <c r="H361" s="147">
        <f t="shared" si="3"/>
        <v>5048.235</v>
      </c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3.5" customHeight="1">
      <c r="A362" s="144" t="s">
        <v>712</v>
      </c>
      <c r="B362" s="144" t="s">
        <v>710</v>
      </c>
      <c r="C362" s="145">
        <v>43401.0</v>
      </c>
      <c r="D362" s="146">
        <v>649.99</v>
      </c>
      <c r="E362" s="34">
        <v>10.0</v>
      </c>
      <c r="F362" s="146">
        <f t="shared" si="1"/>
        <v>6499.9</v>
      </c>
      <c r="G362" s="147">
        <f t="shared" si="2"/>
        <v>129.998</v>
      </c>
      <c r="H362" s="147">
        <f t="shared" si="3"/>
        <v>6629.898</v>
      </c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3.5" customHeight="1">
      <c r="A363" s="144" t="s">
        <v>707</v>
      </c>
      <c r="B363" s="144" t="s">
        <v>708</v>
      </c>
      <c r="C363" s="145">
        <v>43402.0</v>
      </c>
      <c r="D363" s="146">
        <v>329.95</v>
      </c>
      <c r="E363" s="34">
        <v>2.0</v>
      </c>
      <c r="F363" s="146">
        <f t="shared" si="1"/>
        <v>659.9</v>
      </c>
      <c r="G363" s="147">
        <f t="shared" si="2"/>
        <v>0</v>
      </c>
      <c r="H363" s="147">
        <f t="shared" si="3"/>
        <v>659.9</v>
      </c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3.5" customHeight="1">
      <c r="A364" s="144" t="s">
        <v>711</v>
      </c>
      <c r="B364" s="144" t="s">
        <v>705</v>
      </c>
      <c r="C364" s="145">
        <v>43404.0</v>
      </c>
      <c r="D364" s="146">
        <v>139.95</v>
      </c>
      <c r="E364" s="34">
        <v>11.0</v>
      </c>
      <c r="F364" s="146">
        <f t="shared" si="1"/>
        <v>1539.45</v>
      </c>
      <c r="G364" s="147">
        <f t="shared" si="2"/>
        <v>30.789</v>
      </c>
      <c r="H364" s="147">
        <f t="shared" si="3"/>
        <v>1570.239</v>
      </c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3.5" customHeight="1">
      <c r="A365" s="144" t="s">
        <v>711</v>
      </c>
      <c r="B365" s="144" t="s">
        <v>708</v>
      </c>
      <c r="C365" s="145">
        <v>43404.0</v>
      </c>
      <c r="D365" s="146">
        <v>139.95</v>
      </c>
      <c r="E365" s="34">
        <v>2.0</v>
      </c>
      <c r="F365" s="146">
        <f t="shared" si="1"/>
        <v>279.9</v>
      </c>
      <c r="G365" s="147">
        <f t="shared" si="2"/>
        <v>0</v>
      </c>
      <c r="H365" s="147">
        <f t="shared" si="3"/>
        <v>279.9</v>
      </c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3.5" customHeight="1">
      <c r="A366" s="144" t="s">
        <v>704</v>
      </c>
      <c r="B366" s="144" t="s">
        <v>714</v>
      </c>
      <c r="C366" s="145">
        <v>43405.0</v>
      </c>
      <c r="D366" s="146">
        <v>299.95</v>
      </c>
      <c r="E366" s="34">
        <v>6.0</v>
      </c>
      <c r="F366" s="146">
        <f t="shared" si="1"/>
        <v>1799.7</v>
      </c>
      <c r="G366" s="147">
        <f t="shared" si="2"/>
        <v>35.994</v>
      </c>
      <c r="H366" s="147">
        <f t="shared" si="3"/>
        <v>1835.694</v>
      </c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3.5" customHeight="1">
      <c r="A367" s="144" t="s">
        <v>712</v>
      </c>
      <c r="B367" s="144" t="s">
        <v>714</v>
      </c>
      <c r="C367" s="145">
        <v>43405.0</v>
      </c>
      <c r="D367" s="146">
        <v>649.99</v>
      </c>
      <c r="E367" s="34">
        <v>7.0</v>
      </c>
      <c r="F367" s="146">
        <f t="shared" si="1"/>
        <v>4549.93</v>
      </c>
      <c r="G367" s="147">
        <f t="shared" si="2"/>
        <v>90.9986</v>
      </c>
      <c r="H367" s="147">
        <f t="shared" si="3"/>
        <v>4640.9286</v>
      </c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3.5" customHeight="1">
      <c r="A368" s="144" t="s">
        <v>711</v>
      </c>
      <c r="B368" s="144" t="s">
        <v>708</v>
      </c>
      <c r="C368" s="145">
        <v>43408.0</v>
      </c>
      <c r="D368" s="146">
        <v>139.95</v>
      </c>
      <c r="E368" s="34">
        <v>11.0</v>
      </c>
      <c r="F368" s="146">
        <f t="shared" si="1"/>
        <v>1539.45</v>
      </c>
      <c r="G368" s="147">
        <f t="shared" si="2"/>
        <v>30.789</v>
      </c>
      <c r="H368" s="147">
        <f t="shared" si="3"/>
        <v>1570.239</v>
      </c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3.5" customHeight="1">
      <c r="A369" s="144" t="s">
        <v>709</v>
      </c>
      <c r="B369" s="144" t="s">
        <v>705</v>
      </c>
      <c r="C369" s="145">
        <v>43408.0</v>
      </c>
      <c r="D369" s="146">
        <v>64.95</v>
      </c>
      <c r="E369" s="34">
        <v>9.0</v>
      </c>
      <c r="F369" s="146">
        <f t="shared" si="1"/>
        <v>584.55</v>
      </c>
      <c r="G369" s="147">
        <f t="shared" si="2"/>
        <v>0</v>
      </c>
      <c r="H369" s="147">
        <f t="shared" si="3"/>
        <v>584.55</v>
      </c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3.5" customHeight="1">
      <c r="A370" s="144" t="s">
        <v>711</v>
      </c>
      <c r="B370" s="144" t="s">
        <v>705</v>
      </c>
      <c r="C370" s="145">
        <v>43412.0</v>
      </c>
      <c r="D370" s="146">
        <v>139.95</v>
      </c>
      <c r="E370" s="34">
        <v>11.0</v>
      </c>
      <c r="F370" s="146">
        <f t="shared" si="1"/>
        <v>1539.45</v>
      </c>
      <c r="G370" s="147">
        <f t="shared" si="2"/>
        <v>30.789</v>
      </c>
      <c r="H370" s="147">
        <f t="shared" si="3"/>
        <v>1570.239</v>
      </c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3.5" customHeight="1">
      <c r="A371" s="144" t="s">
        <v>711</v>
      </c>
      <c r="B371" s="144" t="s">
        <v>713</v>
      </c>
      <c r="C371" s="145">
        <v>43412.0</v>
      </c>
      <c r="D371" s="146">
        <v>139.95</v>
      </c>
      <c r="E371" s="34">
        <v>1.0</v>
      </c>
      <c r="F371" s="146">
        <f t="shared" si="1"/>
        <v>139.95</v>
      </c>
      <c r="G371" s="147">
        <f t="shared" si="2"/>
        <v>0</v>
      </c>
      <c r="H371" s="147">
        <f t="shared" si="3"/>
        <v>139.95</v>
      </c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3.5" customHeight="1">
      <c r="A372" s="144" t="s">
        <v>709</v>
      </c>
      <c r="B372" s="144" t="s">
        <v>710</v>
      </c>
      <c r="C372" s="145">
        <v>43412.0</v>
      </c>
      <c r="D372" s="146">
        <v>64.95</v>
      </c>
      <c r="E372" s="34">
        <v>13.0</v>
      </c>
      <c r="F372" s="146">
        <f t="shared" si="1"/>
        <v>844.35</v>
      </c>
      <c r="G372" s="147">
        <f t="shared" si="2"/>
        <v>0</v>
      </c>
      <c r="H372" s="147">
        <f t="shared" si="3"/>
        <v>844.35</v>
      </c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3.5" customHeight="1">
      <c r="A373" s="144" t="s">
        <v>709</v>
      </c>
      <c r="B373" s="144" t="s">
        <v>705</v>
      </c>
      <c r="C373" s="145">
        <v>43412.0</v>
      </c>
      <c r="D373" s="146">
        <v>64.95</v>
      </c>
      <c r="E373" s="34">
        <v>10.0</v>
      </c>
      <c r="F373" s="146">
        <f t="shared" si="1"/>
        <v>649.5</v>
      </c>
      <c r="G373" s="147">
        <f t="shared" si="2"/>
        <v>0</v>
      </c>
      <c r="H373" s="147">
        <f t="shared" si="3"/>
        <v>649.5</v>
      </c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3.5" customHeight="1">
      <c r="A374" s="144" t="s">
        <v>704</v>
      </c>
      <c r="B374" s="144" t="s">
        <v>705</v>
      </c>
      <c r="C374" s="145">
        <v>43412.0</v>
      </c>
      <c r="D374" s="146">
        <v>299.95</v>
      </c>
      <c r="E374" s="34">
        <v>16.0</v>
      </c>
      <c r="F374" s="146">
        <f t="shared" si="1"/>
        <v>4799.2</v>
      </c>
      <c r="G374" s="147">
        <f t="shared" si="2"/>
        <v>95.984</v>
      </c>
      <c r="H374" s="147">
        <f t="shared" si="3"/>
        <v>4895.184</v>
      </c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3.5" customHeight="1">
      <c r="A375" s="144" t="s">
        <v>704</v>
      </c>
      <c r="B375" s="144" t="s">
        <v>714</v>
      </c>
      <c r="C375" s="145">
        <v>43412.0</v>
      </c>
      <c r="D375" s="146">
        <v>299.95</v>
      </c>
      <c r="E375" s="34">
        <v>4.0</v>
      </c>
      <c r="F375" s="146">
        <f t="shared" si="1"/>
        <v>1199.8</v>
      </c>
      <c r="G375" s="147">
        <f t="shared" si="2"/>
        <v>0</v>
      </c>
      <c r="H375" s="147">
        <f t="shared" si="3"/>
        <v>1199.8</v>
      </c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3.5" customHeight="1">
      <c r="A376" s="144" t="s">
        <v>707</v>
      </c>
      <c r="B376" s="144" t="s">
        <v>708</v>
      </c>
      <c r="C376" s="145">
        <v>43412.0</v>
      </c>
      <c r="D376" s="146">
        <v>329.95</v>
      </c>
      <c r="E376" s="34">
        <v>2.0</v>
      </c>
      <c r="F376" s="146">
        <f t="shared" si="1"/>
        <v>659.9</v>
      </c>
      <c r="G376" s="147">
        <f t="shared" si="2"/>
        <v>0</v>
      </c>
      <c r="H376" s="147">
        <f t="shared" si="3"/>
        <v>659.9</v>
      </c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3.5" customHeight="1">
      <c r="A377" s="144" t="s">
        <v>712</v>
      </c>
      <c r="B377" s="144" t="s">
        <v>708</v>
      </c>
      <c r="C377" s="145">
        <v>43415.0</v>
      </c>
      <c r="D377" s="146">
        <v>649.99</v>
      </c>
      <c r="E377" s="34">
        <v>3.0</v>
      </c>
      <c r="F377" s="146">
        <f t="shared" si="1"/>
        <v>1949.97</v>
      </c>
      <c r="G377" s="147">
        <f t="shared" si="2"/>
        <v>38.9994</v>
      </c>
      <c r="H377" s="147">
        <f t="shared" si="3"/>
        <v>1988.9694</v>
      </c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3.5" customHeight="1">
      <c r="A378" s="144" t="s">
        <v>711</v>
      </c>
      <c r="B378" s="144" t="s">
        <v>705</v>
      </c>
      <c r="C378" s="145">
        <v>43416.0</v>
      </c>
      <c r="D378" s="146">
        <v>139.95</v>
      </c>
      <c r="E378" s="34">
        <v>15.0</v>
      </c>
      <c r="F378" s="146">
        <f t="shared" si="1"/>
        <v>2099.25</v>
      </c>
      <c r="G378" s="147">
        <f t="shared" si="2"/>
        <v>41.985</v>
      </c>
      <c r="H378" s="147">
        <f t="shared" si="3"/>
        <v>2141.235</v>
      </c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3.5" customHeight="1">
      <c r="A379" s="144" t="s">
        <v>711</v>
      </c>
      <c r="B379" s="144" t="s">
        <v>708</v>
      </c>
      <c r="C379" s="145">
        <v>43419.0</v>
      </c>
      <c r="D379" s="146">
        <v>139.95</v>
      </c>
      <c r="E379" s="34">
        <v>5.0</v>
      </c>
      <c r="F379" s="146">
        <f t="shared" si="1"/>
        <v>699.75</v>
      </c>
      <c r="G379" s="147">
        <f t="shared" si="2"/>
        <v>0</v>
      </c>
      <c r="H379" s="147">
        <f t="shared" si="3"/>
        <v>699.75</v>
      </c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3.5" customHeight="1">
      <c r="A380" s="144" t="s">
        <v>709</v>
      </c>
      <c r="B380" s="144" t="s">
        <v>710</v>
      </c>
      <c r="C380" s="145">
        <v>43419.0</v>
      </c>
      <c r="D380" s="146">
        <v>64.95</v>
      </c>
      <c r="E380" s="34">
        <v>8.0</v>
      </c>
      <c r="F380" s="146">
        <f t="shared" si="1"/>
        <v>519.6</v>
      </c>
      <c r="G380" s="147">
        <f t="shared" si="2"/>
        <v>0</v>
      </c>
      <c r="H380" s="147">
        <f t="shared" si="3"/>
        <v>519.6</v>
      </c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3.5" customHeight="1">
      <c r="A381" s="144" t="s">
        <v>709</v>
      </c>
      <c r="B381" s="144" t="s">
        <v>705</v>
      </c>
      <c r="C381" s="145">
        <v>43419.0</v>
      </c>
      <c r="D381" s="146">
        <v>64.95</v>
      </c>
      <c r="E381" s="34">
        <v>13.0</v>
      </c>
      <c r="F381" s="146">
        <f t="shared" si="1"/>
        <v>844.35</v>
      </c>
      <c r="G381" s="147">
        <f t="shared" si="2"/>
        <v>0</v>
      </c>
      <c r="H381" s="147">
        <f t="shared" si="3"/>
        <v>844.35</v>
      </c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3.5" customHeight="1">
      <c r="A382" s="144" t="s">
        <v>709</v>
      </c>
      <c r="B382" s="144" t="s">
        <v>714</v>
      </c>
      <c r="C382" s="145">
        <v>43419.0</v>
      </c>
      <c r="D382" s="146">
        <v>64.95</v>
      </c>
      <c r="E382" s="34">
        <v>10.0</v>
      </c>
      <c r="F382" s="146">
        <f t="shared" si="1"/>
        <v>649.5</v>
      </c>
      <c r="G382" s="147">
        <f t="shared" si="2"/>
        <v>0</v>
      </c>
      <c r="H382" s="147">
        <f t="shared" si="3"/>
        <v>649.5</v>
      </c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3.5" customHeight="1">
      <c r="A383" s="144" t="s">
        <v>704</v>
      </c>
      <c r="B383" s="144" t="s">
        <v>708</v>
      </c>
      <c r="C383" s="145">
        <v>43419.0</v>
      </c>
      <c r="D383" s="146">
        <v>299.95</v>
      </c>
      <c r="E383" s="34">
        <v>9.0</v>
      </c>
      <c r="F383" s="146">
        <f t="shared" si="1"/>
        <v>2699.55</v>
      </c>
      <c r="G383" s="147">
        <f t="shared" si="2"/>
        <v>53.991</v>
      </c>
      <c r="H383" s="147">
        <f t="shared" si="3"/>
        <v>2753.541</v>
      </c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3.5" customHeight="1">
      <c r="A384" s="144" t="s">
        <v>704</v>
      </c>
      <c r="B384" s="144" t="s">
        <v>708</v>
      </c>
      <c r="C384" s="145">
        <v>43419.0</v>
      </c>
      <c r="D384" s="146">
        <v>299.95</v>
      </c>
      <c r="E384" s="34">
        <v>10.0</v>
      </c>
      <c r="F384" s="146">
        <f t="shared" si="1"/>
        <v>2999.5</v>
      </c>
      <c r="G384" s="147">
        <f t="shared" si="2"/>
        <v>59.99</v>
      </c>
      <c r="H384" s="147">
        <f t="shared" si="3"/>
        <v>3059.49</v>
      </c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3.5" customHeight="1">
      <c r="A385" s="144" t="s">
        <v>707</v>
      </c>
      <c r="B385" s="144" t="s">
        <v>714</v>
      </c>
      <c r="C385" s="145">
        <v>43419.0</v>
      </c>
      <c r="D385" s="146">
        <v>329.95</v>
      </c>
      <c r="E385" s="34">
        <v>3.0</v>
      </c>
      <c r="F385" s="146">
        <f t="shared" si="1"/>
        <v>989.85</v>
      </c>
      <c r="G385" s="147">
        <f t="shared" si="2"/>
        <v>0</v>
      </c>
      <c r="H385" s="147">
        <f t="shared" si="3"/>
        <v>989.85</v>
      </c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3.5" customHeight="1">
      <c r="A386" s="144" t="s">
        <v>711</v>
      </c>
      <c r="B386" s="144" t="s">
        <v>710</v>
      </c>
      <c r="C386" s="145">
        <v>43420.0</v>
      </c>
      <c r="D386" s="146">
        <v>139.95</v>
      </c>
      <c r="E386" s="34">
        <v>4.0</v>
      </c>
      <c r="F386" s="146">
        <f t="shared" si="1"/>
        <v>559.8</v>
      </c>
      <c r="G386" s="147">
        <f t="shared" si="2"/>
        <v>0</v>
      </c>
      <c r="H386" s="147">
        <f t="shared" si="3"/>
        <v>559.8</v>
      </c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3.5" customHeight="1">
      <c r="A387" s="144" t="s">
        <v>712</v>
      </c>
      <c r="B387" s="144" t="s">
        <v>713</v>
      </c>
      <c r="C387" s="145">
        <v>43420.0</v>
      </c>
      <c r="D387" s="146">
        <v>649.99</v>
      </c>
      <c r="E387" s="34">
        <v>5.0</v>
      </c>
      <c r="F387" s="146">
        <f t="shared" si="1"/>
        <v>3249.95</v>
      </c>
      <c r="G387" s="147">
        <f t="shared" si="2"/>
        <v>64.999</v>
      </c>
      <c r="H387" s="147">
        <f t="shared" si="3"/>
        <v>3314.949</v>
      </c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3.5" customHeight="1">
      <c r="A388" s="144" t="s">
        <v>707</v>
      </c>
      <c r="B388" s="144" t="s">
        <v>708</v>
      </c>
      <c r="C388" s="145">
        <v>43420.0</v>
      </c>
      <c r="D388" s="146">
        <v>329.95</v>
      </c>
      <c r="E388" s="34">
        <v>7.0</v>
      </c>
      <c r="F388" s="146">
        <f t="shared" si="1"/>
        <v>2309.65</v>
      </c>
      <c r="G388" s="147">
        <f t="shared" si="2"/>
        <v>46.193</v>
      </c>
      <c r="H388" s="147">
        <f t="shared" si="3"/>
        <v>2355.843</v>
      </c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3.5" customHeight="1">
      <c r="A389" s="144" t="s">
        <v>711</v>
      </c>
      <c r="B389" s="144" t="s">
        <v>714</v>
      </c>
      <c r="C389" s="145">
        <v>43422.0</v>
      </c>
      <c r="D389" s="146">
        <v>139.95</v>
      </c>
      <c r="E389" s="34">
        <v>3.0</v>
      </c>
      <c r="F389" s="146">
        <f t="shared" si="1"/>
        <v>419.85</v>
      </c>
      <c r="G389" s="147">
        <f t="shared" si="2"/>
        <v>0</v>
      </c>
      <c r="H389" s="147">
        <f t="shared" si="3"/>
        <v>419.85</v>
      </c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3.5" customHeight="1">
      <c r="A390" s="144" t="s">
        <v>709</v>
      </c>
      <c r="B390" s="144" t="s">
        <v>708</v>
      </c>
      <c r="C390" s="145">
        <v>43422.0</v>
      </c>
      <c r="D390" s="146">
        <v>64.95</v>
      </c>
      <c r="E390" s="34">
        <v>11.0</v>
      </c>
      <c r="F390" s="146">
        <f t="shared" si="1"/>
        <v>714.45</v>
      </c>
      <c r="G390" s="147">
        <f t="shared" si="2"/>
        <v>0</v>
      </c>
      <c r="H390" s="147">
        <f t="shared" si="3"/>
        <v>714.45</v>
      </c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3.5" customHeight="1">
      <c r="A391" s="144" t="s">
        <v>704</v>
      </c>
      <c r="B391" s="144" t="s">
        <v>705</v>
      </c>
      <c r="C391" s="145">
        <v>43422.0</v>
      </c>
      <c r="D391" s="146">
        <v>299.95</v>
      </c>
      <c r="E391" s="34">
        <v>8.0</v>
      </c>
      <c r="F391" s="146">
        <f t="shared" si="1"/>
        <v>2399.6</v>
      </c>
      <c r="G391" s="147">
        <f t="shared" si="2"/>
        <v>47.992</v>
      </c>
      <c r="H391" s="147">
        <f t="shared" si="3"/>
        <v>2447.592</v>
      </c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3.5" customHeight="1">
      <c r="A392" s="144" t="s">
        <v>704</v>
      </c>
      <c r="B392" s="144" t="s">
        <v>714</v>
      </c>
      <c r="C392" s="145">
        <v>43422.0</v>
      </c>
      <c r="D392" s="146">
        <v>299.95</v>
      </c>
      <c r="E392" s="34">
        <v>15.0</v>
      </c>
      <c r="F392" s="146">
        <f t="shared" si="1"/>
        <v>4499.25</v>
      </c>
      <c r="G392" s="147">
        <f t="shared" si="2"/>
        <v>89.985</v>
      </c>
      <c r="H392" s="147">
        <f t="shared" si="3"/>
        <v>4589.235</v>
      </c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3.5" customHeight="1">
      <c r="A393" s="144" t="s">
        <v>707</v>
      </c>
      <c r="B393" s="144" t="s">
        <v>714</v>
      </c>
      <c r="C393" s="145">
        <v>43422.0</v>
      </c>
      <c r="D393" s="146">
        <v>329.95</v>
      </c>
      <c r="E393" s="34">
        <v>8.0</v>
      </c>
      <c r="F393" s="146">
        <f t="shared" si="1"/>
        <v>2639.6</v>
      </c>
      <c r="G393" s="147">
        <f t="shared" si="2"/>
        <v>52.792</v>
      </c>
      <c r="H393" s="147">
        <f t="shared" si="3"/>
        <v>2692.392</v>
      </c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3.5" customHeight="1">
      <c r="A394" s="144" t="s">
        <v>709</v>
      </c>
      <c r="B394" s="144" t="s">
        <v>713</v>
      </c>
      <c r="C394" s="145">
        <v>43423.0</v>
      </c>
      <c r="D394" s="146">
        <v>64.95</v>
      </c>
      <c r="E394" s="34">
        <v>4.0</v>
      </c>
      <c r="F394" s="146">
        <f t="shared" si="1"/>
        <v>259.8</v>
      </c>
      <c r="G394" s="147">
        <f t="shared" si="2"/>
        <v>0</v>
      </c>
      <c r="H394" s="147">
        <f t="shared" si="3"/>
        <v>259.8</v>
      </c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3.5" customHeight="1">
      <c r="A395" s="144" t="s">
        <v>707</v>
      </c>
      <c r="B395" s="144" t="s">
        <v>705</v>
      </c>
      <c r="C395" s="145">
        <v>43423.0</v>
      </c>
      <c r="D395" s="146">
        <v>329.95</v>
      </c>
      <c r="E395" s="34">
        <v>14.0</v>
      </c>
      <c r="F395" s="146">
        <f t="shared" si="1"/>
        <v>4619.3</v>
      </c>
      <c r="G395" s="147">
        <f t="shared" si="2"/>
        <v>92.386</v>
      </c>
      <c r="H395" s="147">
        <f t="shared" si="3"/>
        <v>4711.686</v>
      </c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3.5" customHeight="1">
      <c r="A396" s="144" t="s">
        <v>707</v>
      </c>
      <c r="B396" s="144" t="s">
        <v>705</v>
      </c>
      <c r="C396" s="145">
        <v>43423.0</v>
      </c>
      <c r="D396" s="146">
        <v>329.95</v>
      </c>
      <c r="E396" s="34">
        <v>19.0</v>
      </c>
      <c r="F396" s="146">
        <f t="shared" si="1"/>
        <v>6269.05</v>
      </c>
      <c r="G396" s="147">
        <f t="shared" si="2"/>
        <v>125.381</v>
      </c>
      <c r="H396" s="147">
        <f t="shared" si="3"/>
        <v>6394.431</v>
      </c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3.5" customHeight="1">
      <c r="A397" s="144" t="s">
        <v>707</v>
      </c>
      <c r="B397" s="144" t="s">
        <v>714</v>
      </c>
      <c r="C397" s="145">
        <v>43423.0</v>
      </c>
      <c r="D397" s="146">
        <v>329.95</v>
      </c>
      <c r="E397" s="34">
        <v>15.0</v>
      </c>
      <c r="F397" s="146">
        <f t="shared" si="1"/>
        <v>4949.25</v>
      </c>
      <c r="G397" s="147">
        <f t="shared" si="2"/>
        <v>98.985</v>
      </c>
      <c r="H397" s="147">
        <f t="shared" si="3"/>
        <v>5048.235</v>
      </c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3.5" customHeight="1">
      <c r="A398" s="144" t="s">
        <v>712</v>
      </c>
      <c r="B398" s="144" t="s">
        <v>705</v>
      </c>
      <c r="C398" s="145">
        <v>43425.0</v>
      </c>
      <c r="D398" s="146">
        <v>649.99</v>
      </c>
      <c r="E398" s="34">
        <v>14.0</v>
      </c>
      <c r="F398" s="146">
        <f t="shared" si="1"/>
        <v>9099.86</v>
      </c>
      <c r="G398" s="147">
        <f t="shared" si="2"/>
        <v>181.9972</v>
      </c>
      <c r="H398" s="147">
        <f t="shared" si="3"/>
        <v>9281.8572</v>
      </c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3.5" customHeight="1">
      <c r="A399" s="144" t="s">
        <v>712</v>
      </c>
      <c r="B399" s="144" t="s">
        <v>714</v>
      </c>
      <c r="C399" s="145">
        <v>43425.0</v>
      </c>
      <c r="D399" s="146">
        <v>649.99</v>
      </c>
      <c r="E399" s="34">
        <v>2.0</v>
      </c>
      <c r="F399" s="146">
        <f t="shared" si="1"/>
        <v>1299.98</v>
      </c>
      <c r="G399" s="147">
        <f t="shared" si="2"/>
        <v>0</v>
      </c>
      <c r="H399" s="147">
        <f t="shared" si="3"/>
        <v>1299.98</v>
      </c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3.5" customHeight="1">
      <c r="A400" s="144" t="s">
        <v>707</v>
      </c>
      <c r="B400" s="144" t="s">
        <v>705</v>
      </c>
      <c r="C400" s="145">
        <v>43425.0</v>
      </c>
      <c r="D400" s="146">
        <v>329.95</v>
      </c>
      <c r="E400" s="34">
        <v>8.0</v>
      </c>
      <c r="F400" s="146">
        <f t="shared" si="1"/>
        <v>2639.6</v>
      </c>
      <c r="G400" s="147">
        <f t="shared" si="2"/>
        <v>52.792</v>
      </c>
      <c r="H400" s="147">
        <f t="shared" si="3"/>
        <v>2692.392</v>
      </c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3.5" customHeight="1">
      <c r="A401" s="144" t="s">
        <v>711</v>
      </c>
      <c r="B401" s="144" t="s">
        <v>710</v>
      </c>
      <c r="C401" s="145">
        <v>43426.0</v>
      </c>
      <c r="D401" s="146">
        <v>139.95</v>
      </c>
      <c r="E401" s="34">
        <v>2.0</v>
      </c>
      <c r="F401" s="146">
        <f t="shared" si="1"/>
        <v>279.9</v>
      </c>
      <c r="G401" s="147">
        <f t="shared" si="2"/>
        <v>0</v>
      </c>
      <c r="H401" s="147">
        <f t="shared" si="3"/>
        <v>279.9</v>
      </c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3.5" customHeight="1">
      <c r="A402" s="144" t="s">
        <v>712</v>
      </c>
      <c r="B402" s="144" t="s">
        <v>713</v>
      </c>
      <c r="C402" s="145">
        <v>43426.0</v>
      </c>
      <c r="D402" s="146">
        <v>649.99</v>
      </c>
      <c r="E402" s="34">
        <v>14.0</v>
      </c>
      <c r="F402" s="146">
        <f t="shared" si="1"/>
        <v>9099.86</v>
      </c>
      <c r="G402" s="147">
        <f t="shared" si="2"/>
        <v>181.9972</v>
      </c>
      <c r="H402" s="147">
        <f t="shared" si="3"/>
        <v>9281.8572</v>
      </c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3.5" customHeight="1">
      <c r="A403" s="144" t="s">
        <v>709</v>
      </c>
      <c r="B403" s="144" t="s">
        <v>714</v>
      </c>
      <c r="C403" s="145">
        <v>43428.0</v>
      </c>
      <c r="D403" s="146">
        <v>64.95</v>
      </c>
      <c r="E403" s="34">
        <v>5.0</v>
      </c>
      <c r="F403" s="146">
        <f t="shared" si="1"/>
        <v>324.75</v>
      </c>
      <c r="G403" s="147">
        <f t="shared" si="2"/>
        <v>0</v>
      </c>
      <c r="H403" s="147">
        <f t="shared" si="3"/>
        <v>324.75</v>
      </c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3.5" customHeight="1">
      <c r="A404" s="144" t="s">
        <v>704</v>
      </c>
      <c r="B404" s="144" t="s">
        <v>705</v>
      </c>
      <c r="C404" s="145">
        <v>43428.0</v>
      </c>
      <c r="D404" s="146">
        <v>299.95</v>
      </c>
      <c r="E404" s="34">
        <v>14.0</v>
      </c>
      <c r="F404" s="146">
        <f t="shared" si="1"/>
        <v>4199.3</v>
      </c>
      <c r="G404" s="147">
        <f t="shared" si="2"/>
        <v>83.986</v>
      </c>
      <c r="H404" s="147">
        <f t="shared" si="3"/>
        <v>4283.286</v>
      </c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3.5" customHeight="1">
      <c r="A405" s="144" t="s">
        <v>707</v>
      </c>
      <c r="B405" s="144" t="s">
        <v>713</v>
      </c>
      <c r="C405" s="145">
        <v>43428.0</v>
      </c>
      <c r="D405" s="146">
        <v>329.95</v>
      </c>
      <c r="E405" s="34">
        <v>9.0</v>
      </c>
      <c r="F405" s="146">
        <f t="shared" si="1"/>
        <v>2969.55</v>
      </c>
      <c r="G405" s="147">
        <f t="shared" si="2"/>
        <v>59.391</v>
      </c>
      <c r="H405" s="147">
        <f t="shared" si="3"/>
        <v>3028.941</v>
      </c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3.5" customHeight="1">
      <c r="A406" s="144" t="s">
        <v>711</v>
      </c>
      <c r="B406" s="144" t="s">
        <v>710</v>
      </c>
      <c r="C406" s="145">
        <v>43429.0</v>
      </c>
      <c r="D406" s="146">
        <v>139.95</v>
      </c>
      <c r="E406" s="34">
        <v>3.0</v>
      </c>
      <c r="F406" s="146">
        <f t="shared" si="1"/>
        <v>419.85</v>
      </c>
      <c r="G406" s="147">
        <f t="shared" si="2"/>
        <v>0</v>
      </c>
      <c r="H406" s="147">
        <f t="shared" si="3"/>
        <v>419.85</v>
      </c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3.5" customHeight="1">
      <c r="A407" s="144" t="s">
        <v>704</v>
      </c>
      <c r="B407" s="144" t="s">
        <v>705</v>
      </c>
      <c r="C407" s="145">
        <v>43429.0</v>
      </c>
      <c r="D407" s="146">
        <v>299.95</v>
      </c>
      <c r="E407" s="34">
        <v>17.0</v>
      </c>
      <c r="F407" s="146">
        <f t="shared" si="1"/>
        <v>5099.15</v>
      </c>
      <c r="G407" s="147">
        <f t="shared" si="2"/>
        <v>101.983</v>
      </c>
      <c r="H407" s="147">
        <f t="shared" si="3"/>
        <v>5201.133</v>
      </c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3.5" customHeight="1">
      <c r="A408" s="144" t="s">
        <v>707</v>
      </c>
      <c r="B408" s="144" t="s">
        <v>708</v>
      </c>
      <c r="C408" s="145">
        <v>43429.0</v>
      </c>
      <c r="D408" s="146">
        <v>329.95</v>
      </c>
      <c r="E408" s="34">
        <v>12.0</v>
      </c>
      <c r="F408" s="146">
        <f t="shared" si="1"/>
        <v>3959.4</v>
      </c>
      <c r="G408" s="147">
        <f t="shared" si="2"/>
        <v>79.188</v>
      </c>
      <c r="H408" s="147">
        <f t="shared" si="3"/>
        <v>4038.588</v>
      </c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3.5" customHeight="1">
      <c r="A409" s="144" t="s">
        <v>711</v>
      </c>
      <c r="B409" s="144" t="s">
        <v>713</v>
      </c>
      <c r="C409" s="145">
        <v>43430.0</v>
      </c>
      <c r="D409" s="146">
        <v>139.95</v>
      </c>
      <c r="E409" s="34">
        <v>14.0</v>
      </c>
      <c r="F409" s="146">
        <f t="shared" si="1"/>
        <v>1959.3</v>
      </c>
      <c r="G409" s="147">
        <f t="shared" si="2"/>
        <v>39.186</v>
      </c>
      <c r="H409" s="147">
        <f t="shared" si="3"/>
        <v>1998.486</v>
      </c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3.5" customHeight="1">
      <c r="A410" s="144" t="s">
        <v>707</v>
      </c>
      <c r="B410" s="144" t="s">
        <v>708</v>
      </c>
      <c r="C410" s="145">
        <v>43432.0</v>
      </c>
      <c r="D410" s="146">
        <v>329.95</v>
      </c>
      <c r="E410" s="34">
        <v>14.0</v>
      </c>
      <c r="F410" s="146">
        <f t="shared" si="1"/>
        <v>4619.3</v>
      </c>
      <c r="G410" s="147">
        <f t="shared" si="2"/>
        <v>92.386</v>
      </c>
      <c r="H410" s="147">
        <f t="shared" si="3"/>
        <v>4711.686</v>
      </c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3.5" customHeight="1">
      <c r="A411" s="144" t="s">
        <v>711</v>
      </c>
      <c r="B411" s="144" t="s">
        <v>710</v>
      </c>
      <c r="C411" s="145">
        <v>43433.0</v>
      </c>
      <c r="D411" s="146">
        <v>139.95</v>
      </c>
      <c r="E411" s="34">
        <v>9.0</v>
      </c>
      <c r="F411" s="146">
        <f t="shared" si="1"/>
        <v>1259.55</v>
      </c>
      <c r="G411" s="147">
        <f t="shared" si="2"/>
        <v>0</v>
      </c>
      <c r="H411" s="147">
        <f t="shared" si="3"/>
        <v>1259.55</v>
      </c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3.5" customHeight="1">
      <c r="A412" s="144" t="s">
        <v>707</v>
      </c>
      <c r="B412" s="144" t="s">
        <v>705</v>
      </c>
      <c r="C412" s="145">
        <v>43433.0</v>
      </c>
      <c r="D412" s="146">
        <v>329.95</v>
      </c>
      <c r="E412" s="34">
        <v>13.0</v>
      </c>
      <c r="F412" s="146">
        <f t="shared" si="1"/>
        <v>4289.35</v>
      </c>
      <c r="G412" s="147">
        <f t="shared" si="2"/>
        <v>85.787</v>
      </c>
      <c r="H412" s="147">
        <f t="shared" si="3"/>
        <v>4375.137</v>
      </c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3.5" customHeight="1">
      <c r="A413" s="144" t="s">
        <v>712</v>
      </c>
      <c r="B413" s="144" t="s">
        <v>705</v>
      </c>
      <c r="C413" s="145">
        <v>43434.0</v>
      </c>
      <c r="D413" s="146">
        <v>649.99</v>
      </c>
      <c r="E413" s="34">
        <v>12.0</v>
      </c>
      <c r="F413" s="146">
        <f t="shared" si="1"/>
        <v>7799.88</v>
      </c>
      <c r="G413" s="147">
        <f t="shared" si="2"/>
        <v>155.9976</v>
      </c>
      <c r="H413" s="147">
        <f t="shared" si="3"/>
        <v>7955.8776</v>
      </c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3.5" customHeight="1">
      <c r="A414" s="144" t="s">
        <v>707</v>
      </c>
      <c r="B414" s="144" t="s">
        <v>708</v>
      </c>
      <c r="C414" s="145">
        <v>43434.0</v>
      </c>
      <c r="D414" s="146">
        <v>329.95</v>
      </c>
      <c r="E414" s="34">
        <v>15.0</v>
      </c>
      <c r="F414" s="146">
        <f t="shared" si="1"/>
        <v>4949.25</v>
      </c>
      <c r="G414" s="147">
        <f t="shared" si="2"/>
        <v>98.985</v>
      </c>
      <c r="H414" s="147">
        <f t="shared" si="3"/>
        <v>5048.235</v>
      </c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3.5" customHeight="1">
      <c r="A415" s="144" t="s">
        <v>707</v>
      </c>
      <c r="B415" s="144" t="s">
        <v>714</v>
      </c>
      <c r="C415" s="145">
        <v>43435.0</v>
      </c>
      <c r="D415" s="146">
        <v>329.95</v>
      </c>
      <c r="E415" s="34">
        <v>13.0</v>
      </c>
      <c r="F415" s="146">
        <f t="shared" si="1"/>
        <v>4289.35</v>
      </c>
      <c r="G415" s="147">
        <f t="shared" si="2"/>
        <v>85.787</v>
      </c>
      <c r="H415" s="147">
        <f t="shared" si="3"/>
        <v>4375.137</v>
      </c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3.5" customHeight="1">
      <c r="A416" s="144" t="s">
        <v>709</v>
      </c>
      <c r="B416" s="144" t="s">
        <v>710</v>
      </c>
      <c r="C416" s="145">
        <v>43436.0</v>
      </c>
      <c r="D416" s="146">
        <v>64.95</v>
      </c>
      <c r="E416" s="34">
        <v>3.0</v>
      </c>
      <c r="F416" s="146">
        <f t="shared" si="1"/>
        <v>194.85</v>
      </c>
      <c r="G416" s="147">
        <f t="shared" si="2"/>
        <v>0</v>
      </c>
      <c r="H416" s="147">
        <f t="shared" si="3"/>
        <v>194.85</v>
      </c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3.5" customHeight="1">
      <c r="A417" s="144" t="s">
        <v>709</v>
      </c>
      <c r="B417" s="144" t="s">
        <v>705</v>
      </c>
      <c r="C417" s="145">
        <v>43439.0</v>
      </c>
      <c r="D417" s="146">
        <v>64.95</v>
      </c>
      <c r="E417" s="34">
        <v>13.0</v>
      </c>
      <c r="F417" s="146">
        <f t="shared" si="1"/>
        <v>844.35</v>
      </c>
      <c r="G417" s="147">
        <f t="shared" si="2"/>
        <v>0</v>
      </c>
      <c r="H417" s="147">
        <f t="shared" si="3"/>
        <v>844.35</v>
      </c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3.5" customHeight="1">
      <c r="A418" s="144" t="s">
        <v>711</v>
      </c>
      <c r="B418" s="144" t="s">
        <v>708</v>
      </c>
      <c r="C418" s="145">
        <v>43440.0</v>
      </c>
      <c r="D418" s="146">
        <v>139.95</v>
      </c>
      <c r="E418" s="34">
        <v>15.0</v>
      </c>
      <c r="F418" s="146">
        <f t="shared" si="1"/>
        <v>2099.25</v>
      </c>
      <c r="G418" s="147">
        <f t="shared" si="2"/>
        <v>41.985</v>
      </c>
      <c r="H418" s="147">
        <f t="shared" si="3"/>
        <v>2141.235</v>
      </c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3.5" customHeight="1">
      <c r="A419" s="144" t="s">
        <v>709</v>
      </c>
      <c r="B419" s="144" t="s">
        <v>714</v>
      </c>
      <c r="C419" s="145">
        <v>43440.0</v>
      </c>
      <c r="D419" s="146">
        <v>64.95</v>
      </c>
      <c r="E419" s="34">
        <v>10.0</v>
      </c>
      <c r="F419" s="146">
        <f t="shared" si="1"/>
        <v>649.5</v>
      </c>
      <c r="G419" s="147">
        <f t="shared" si="2"/>
        <v>0</v>
      </c>
      <c r="H419" s="147">
        <f t="shared" si="3"/>
        <v>649.5</v>
      </c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3.5" customHeight="1">
      <c r="A420" s="144" t="s">
        <v>711</v>
      </c>
      <c r="B420" s="144" t="s">
        <v>714</v>
      </c>
      <c r="C420" s="145">
        <v>43441.0</v>
      </c>
      <c r="D420" s="146">
        <v>139.95</v>
      </c>
      <c r="E420" s="34">
        <v>5.0</v>
      </c>
      <c r="F420" s="146">
        <f t="shared" si="1"/>
        <v>699.75</v>
      </c>
      <c r="G420" s="147">
        <f t="shared" si="2"/>
        <v>0</v>
      </c>
      <c r="H420" s="147">
        <f t="shared" si="3"/>
        <v>699.75</v>
      </c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3.5" customHeight="1">
      <c r="A421" s="144" t="s">
        <v>709</v>
      </c>
      <c r="B421" s="144" t="s">
        <v>714</v>
      </c>
      <c r="C421" s="145">
        <v>43441.0</v>
      </c>
      <c r="D421" s="146">
        <v>64.95</v>
      </c>
      <c r="E421" s="34">
        <v>7.0</v>
      </c>
      <c r="F421" s="146">
        <f t="shared" si="1"/>
        <v>454.65</v>
      </c>
      <c r="G421" s="147">
        <f t="shared" si="2"/>
        <v>0</v>
      </c>
      <c r="H421" s="147">
        <f t="shared" si="3"/>
        <v>454.65</v>
      </c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3.5" customHeight="1">
      <c r="A422" s="144" t="s">
        <v>711</v>
      </c>
      <c r="B422" s="144" t="s">
        <v>713</v>
      </c>
      <c r="C422" s="145">
        <v>43443.0</v>
      </c>
      <c r="D422" s="146">
        <v>139.95</v>
      </c>
      <c r="E422" s="34">
        <v>1.0</v>
      </c>
      <c r="F422" s="146">
        <f t="shared" si="1"/>
        <v>139.95</v>
      </c>
      <c r="G422" s="147">
        <f t="shared" si="2"/>
        <v>0</v>
      </c>
      <c r="H422" s="147">
        <f t="shared" si="3"/>
        <v>139.95</v>
      </c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3.5" customHeight="1">
      <c r="A423" s="144" t="s">
        <v>709</v>
      </c>
      <c r="B423" s="144" t="s">
        <v>710</v>
      </c>
      <c r="C423" s="145">
        <v>43443.0</v>
      </c>
      <c r="D423" s="146">
        <v>64.95</v>
      </c>
      <c r="E423" s="34">
        <v>6.0</v>
      </c>
      <c r="F423" s="146">
        <f t="shared" si="1"/>
        <v>389.7</v>
      </c>
      <c r="G423" s="147">
        <f t="shared" si="2"/>
        <v>0</v>
      </c>
      <c r="H423" s="147">
        <f t="shared" si="3"/>
        <v>389.7</v>
      </c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3.5" customHeight="1">
      <c r="A424" s="144" t="s">
        <v>704</v>
      </c>
      <c r="B424" s="144" t="s">
        <v>708</v>
      </c>
      <c r="C424" s="145">
        <v>43443.0</v>
      </c>
      <c r="D424" s="146">
        <v>299.95</v>
      </c>
      <c r="E424" s="34">
        <v>1.0</v>
      </c>
      <c r="F424" s="146">
        <f t="shared" si="1"/>
        <v>299.95</v>
      </c>
      <c r="G424" s="147">
        <f t="shared" si="2"/>
        <v>0</v>
      </c>
      <c r="H424" s="147">
        <f t="shared" si="3"/>
        <v>299.95</v>
      </c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3.5" customHeight="1">
      <c r="A425" s="144" t="s">
        <v>712</v>
      </c>
      <c r="B425" s="144" t="s">
        <v>710</v>
      </c>
      <c r="C425" s="145">
        <v>43444.0</v>
      </c>
      <c r="D425" s="146">
        <v>649.99</v>
      </c>
      <c r="E425" s="34">
        <v>7.0</v>
      </c>
      <c r="F425" s="146">
        <f t="shared" si="1"/>
        <v>4549.93</v>
      </c>
      <c r="G425" s="147">
        <f t="shared" si="2"/>
        <v>90.9986</v>
      </c>
      <c r="H425" s="147">
        <f t="shared" si="3"/>
        <v>4640.9286</v>
      </c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3.5" customHeight="1">
      <c r="A426" s="144" t="s">
        <v>712</v>
      </c>
      <c r="B426" s="144" t="s">
        <v>705</v>
      </c>
      <c r="C426" s="145">
        <v>43446.0</v>
      </c>
      <c r="D426" s="146">
        <v>649.99</v>
      </c>
      <c r="E426" s="34">
        <v>13.0</v>
      </c>
      <c r="F426" s="146">
        <f t="shared" si="1"/>
        <v>8449.87</v>
      </c>
      <c r="G426" s="147">
        <f t="shared" si="2"/>
        <v>168.9974</v>
      </c>
      <c r="H426" s="147">
        <f t="shared" si="3"/>
        <v>8618.8674</v>
      </c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3.5" customHeight="1">
      <c r="A427" s="144" t="s">
        <v>704</v>
      </c>
      <c r="B427" s="144" t="s">
        <v>710</v>
      </c>
      <c r="C427" s="145">
        <v>43447.0</v>
      </c>
      <c r="D427" s="146">
        <v>299.95</v>
      </c>
      <c r="E427" s="34">
        <v>9.0</v>
      </c>
      <c r="F427" s="146">
        <f t="shared" si="1"/>
        <v>2699.55</v>
      </c>
      <c r="G427" s="147">
        <f t="shared" si="2"/>
        <v>53.991</v>
      </c>
      <c r="H427" s="147">
        <f t="shared" si="3"/>
        <v>2753.541</v>
      </c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3.5" customHeight="1">
      <c r="A428" s="144" t="s">
        <v>704</v>
      </c>
      <c r="B428" s="144" t="s">
        <v>713</v>
      </c>
      <c r="C428" s="145">
        <v>43447.0</v>
      </c>
      <c r="D428" s="146">
        <v>299.95</v>
      </c>
      <c r="E428" s="34">
        <v>2.0</v>
      </c>
      <c r="F428" s="146">
        <f t="shared" si="1"/>
        <v>599.9</v>
      </c>
      <c r="G428" s="147">
        <f t="shared" si="2"/>
        <v>0</v>
      </c>
      <c r="H428" s="147">
        <f t="shared" si="3"/>
        <v>599.9</v>
      </c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3.5" customHeight="1">
      <c r="A429" s="144" t="s">
        <v>707</v>
      </c>
      <c r="B429" s="144" t="s">
        <v>705</v>
      </c>
      <c r="C429" s="145">
        <v>43447.0</v>
      </c>
      <c r="D429" s="146">
        <v>329.95</v>
      </c>
      <c r="E429" s="34">
        <v>13.0</v>
      </c>
      <c r="F429" s="146">
        <f t="shared" si="1"/>
        <v>4289.35</v>
      </c>
      <c r="G429" s="147">
        <f t="shared" si="2"/>
        <v>85.787</v>
      </c>
      <c r="H429" s="147">
        <f t="shared" si="3"/>
        <v>4375.137</v>
      </c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3.5" customHeight="1">
      <c r="A430" s="144" t="s">
        <v>709</v>
      </c>
      <c r="B430" s="144" t="s">
        <v>713</v>
      </c>
      <c r="C430" s="145">
        <v>43448.0</v>
      </c>
      <c r="D430" s="146">
        <v>64.95</v>
      </c>
      <c r="E430" s="34">
        <v>4.0</v>
      </c>
      <c r="F430" s="146">
        <f t="shared" si="1"/>
        <v>259.8</v>
      </c>
      <c r="G430" s="147">
        <f t="shared" si="2"/>
        <v>0</v>
      </c>
      <c r="H430" s="147">
        <f t="shared" si="3"/>
        <v>259.8</v>
      </c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3.5" customHeight="1">
      <c r="A431" s="144" t="s">
        <v>712</v>
      </c>
      <c r="B431" s="144" t="s">
        <v>714</v>
      </c>
      <c r="C431" s="145">
        <v>43449.0</v>
      </c>
      <c r="D431" s="146">
        <v>649.99</v>
      </c>
      <c r="E431" s="34">
        <v>14.0</v>
      </c>
      <c r="F431" s="146">
        <f t="shared" si="1"/>
        <v>9099.86</v>
      </c>
      <c r="G431" s="147">
        <f t="shared" si="2"/>
        <v>181.9972</v>
      </c>
      <c r="H431" s="147">
        <f t="shared" si="3"/>
        <v>9281.8572</v>
      </c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3.5" customHeight="1">
      <c r="A432" s="144" t="s">
        <v>711</v>
      </c>
      <c r="B432" s="144" t="s">
        <v>713</v>
      </c>
      <c r="C432" s="145">
        <v>43450.0</v>
      </c>
      <c r="D432" s="146">
        <v>139.95</v>
      </c>
      <c r="E432" s="34">
        <v>11.0</v>
      </c>
      <c r="F432" s="146">
        <f t="shared" si="1"/>
        <v>1539.45</v>
      </c>
      <c r="G432" s="147">
        <f t="shared" si="2"/>
        <v>30.789</v>
      </c>
      <c r="H432" s="147">
        <f t="shared" si="3"/>
        <v>1570.239</v>
      </c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3.5" customHeight="1">
      <c r="A433" s="144" t="s">
        <v>707</v>
      </c>
      <c r="B433" s="144" t="s">
        <v>713</v>
      </c>
      <c r="C433" s="145">
        <v>43450.0</v>
      </c>
      <c r="D433" s="146">
        <v>329.95</v>
      </c>
      <c r="E433" s="34">
        <v>11.0</v>
      </c>
      <c r="F433" s="146">
        <f t="shared" si="1"/>
        <v>3629.45</v>
      </c>
      <c r="G433" s="147">
        <f t="shared" si="2"/>
        <v>72.589</v>
      </c>
      <c r="H433" s="147">
        <f t="shared" si="3"/>
        <v>3702.039</v>
      </c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3.5" customHeight="1">
      <c r="A434" s="144" t="s">
        <v>709</v>
      </c>
      <c r="B434" s="144" t="s">
        <v>705</v>
      </c>
      <c r="C434" s="145">
        <v>43451.0</v>
      </c>
      <c r="D434" s="146">
        <v>64.95</v>
      </c>
      <c r="E434" s="34">
        <v>19.0</v>
      </c>
      <c r="F434" s="146">
        <f t="shared" si="1"/>
        <v>1234.05</v>
      </c>
      <c r="G434" s="147">
        <f t="shared" si="2"/>
        <v>0</v>
      </c>
      <c r="H434" s="147">
        <f t="shared" si="3"/>
        <v>1234.05</v>
      </c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3.5" customHeight="1">
      <c r="A435" s="144" t="s">
        <v>712</v>
      </c>
      <c r="B435" s="144" t="s">
        <v>705</v>
      </c>
      <c r="C435" s="145">
        <v>43451.0</v>
      </c>
      <c r="D435" s="146">
        <v>649.99</v>
      </c>
      <c r="E435" s="34">
        <v>11.0</v>
      </c>
      <c r="F435" s="146">
        <f t="shared" si="1"/>
        <v>7149.89</v>
      </c>
      <c r="G435" s="147">
        <f t="shared" si="2"/>
        <v>142.9978</v>
      </c>
      <c r="H435" s="147">
        <f t="shared" si="3"/>
        <v>7292.8878</v>
      </c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3.5" customHeight="1">
      <c r="A436" s="144" t="s">
        <v>712</v>
      </c>
      <c r="B436" s="144" t="s">
        <v>708</v>
      </c>
      <c r="C436" s="145">
        <v>43453.0</v>
      </c>
      <c r="D436" s="146">
        <v>649.99</v>
      </c>
      <c r="E436" s="34">
        <v>6.0</v>
      </c>
      <c r="F436" s="146">
        <f t="shared" si="1"/>
        <v>3899.94</v>
      </c>
      <c r="G436" s="147">
        <f t="shared" si="2"/>
        <v>77.9988</v>
      </c>
      <c r="H436" s="147">
        <f t="shared" si="3"/>
        <v>3977.9388</v>
      </c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3.5" customHeight="1">
      <c r="A437" s="144" t="s">
        <v>711</v>
      </c>
      <c r="B437" s="144" t="s">
        <v>710</v>
      </c>
      <c r="C437" s="145">
        <v>43454.0</v>
      </c>
      <c r="D437" s="146">
        <v>139.95</v>
      </c>
      <c r="E437" s="34">
        <v>9.0</v>
      </c>
      <c r="F437" s="146">
        <f t="shared" si="1"/>
        <v>1259.55</v>
      </c>
      <c r="G437" s="147">
        <f t="shared" si="2"/>
        <v>0</v>
      </c>
      <c r="H437" s="147">
        <f t="shared" si="3"/>
        <v>1259.55</v>
      </c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3.5" customHeight="1">
      <c r="A438" s="144" t="s">
        <v>711</v>
      </c>
      <c r="B438" s="144" t="s">
        <v>705</v>
      </c>
      <c r="C438" s="145">
        <v>43454.0</v>
      </c>
      <c r="D438" s="146">
        <v>139.95</v>
      </c>
      <c r="E438" s="34">
        <v>19.0</v>
      </c>
      <c r="F438" s="146">
        <f t="shared" si="1"/>
        <v>2659.05</v>
      </c>
      <c r="G438" s="147">
        <f t="shared" si="2"/>
        <v>53.181</v>
      </c>
      <c r="H438" s="147">
        <f t="shared" si="3"/>
        <v>2712.231</v>
      </c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3.5" customHeight="1">
      <c r="A439" s="144" t="s">
        <v>709</v>
      </c>
      <c r="B439" s="144" t="s">
        <v>713</v>
      </c>
      <c r="C439" s="145">
        <v>43454.0</v>
      </c>
      <c r="D439" s="146">
        <v>64.95</v>
      </c>
      <c r="E439" s="34">
        <v>3.0</v>
      </c>
      <c r="F439" s="146">
        <f t="shared" si="1"/>
        <v>194.85</v>
      </c>
      <c r="G439" s="147">
        <f t="shared" si="2"/>
        <v>0</v>
      </c>
      <c r="H439" s="147">
        <f t="shared" si="3"/>
        <v>194.85</v>
      </c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3.5" customHeight="1">
      <c r="A440" s="144" t="s">
        <v>711</v>
      </c>
      <c r="B440" s="144" t="s">
        <v>713</v>
      </c>
      <c r="C440" s="145">
        <v>43455.0</v>
      </c>
      <c r="D440" s="146">
        <v>139.95</v>
      </c>
      <c r="E440" s="34">
        <v>12.0</v>
      </c>
      <c r="F440" s="146">
        <f t="shared" si="1"/>
        <v>1679.4</v>
      </c>
      <c r="G440" s="147">
        <f t="shared" si="2"/>
        <v>33.588</v>
      </c>
      <c r="H440" s="147">
        <f t="shared" si="3"/>
        <v>1712.988</v>
      </c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3.5" customHeight="1">
      <c r="A441" s="144" t="s">
        <v>709</v>
      </c>
      <c r="B441" s="144" t="s">
        <v>713</v>
      </c>
      <c r="C441" s="145">
        <v>43455.0</v>
      </c>
      <c r="D441" s="146">
        <v>64.95</v>
      </c>
      <c r="E441" s="34">
        <v>1.0</v>
      </c>
      <c r="F441" s="146">
        <f t="shared" si="1"/>
        <v>64.95</v>
      </c>
      <c r="G441" s="147">
        <f t="shared" si="2"/>
        <v>0</v>
      </c>
      <c r="H441" s="147">
        <f t="shared" si="3"/>
        <v>64.95</v>
      </c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3.5" customHeight="1">
      <c r="A442" s="144" t="s">
        <v>712</v>
      </c>
      <c r="B442" s="144" t="s">
        <v>705</v>
      </c>
      <c r="C442" s="145">
        <v>43455.0</v>
      </c>
      <c r="D442" s="146">
        <v>649.99</v>
      </c>
      <c r="E442" s="34">
        <v>20.0</v>
      </c>
      <c r="F442" s="146">
        <f t="shared" si="1"/>
        <v>12999.8</v>
      </c>
      <c r="G442" s="147">
        <f t="shared" si="2"/>
        <v>259.996</v>
      </c>
      <c r="H442" s="147">
        <f t="shared" si="3"/>
        <v>13259.796</v>
      </c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3.5" customHeight="1">
      <c r="A443" s="144" t="s">
        <v>704</v>
      </c>
      <c r="B443" s="144" t="s">
        <v>713</v>
      </c>
      <c r="C443" s="145">
        <v>43457.0</v>
      </c>
      <c r="D443" s="146">
        <v>299.95</v>
      </c>
      <c r="E443" s="34">
        <v>3.0</v>
      </c>
      <c r="F443" s="146">
        <f t="shared" si="1"/>
        <v>899.85</v>
      </c>
      <c r="G443" s="147">
        <f t="shared" si="2"/>
        <v>0</v>
      </c>
      <c r="H443" s="147">
        <f t="shared" si="3"/>
        <v>899.85</v>
      </c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3.5" customHeight="1">
      <c r="A444" s="144" t="s">
        <v>707</v>
      </c>
      <c r="B444" s="144" t="s">
        <v>710</v>
      </c>
      <c r="C444" s="145">
        <v>43457.0</v>
      </c>
      <c r="D444" s="146">
        <v>329.95</v>
      </c>
      <c r="E444" s="34">
        <v>3.0</v>
      </c>
      <c r="F444" s="146">
        <f t="shared" si="1"/>
        <v>989.85</v>
      </c>
      <c r="G444" s="147">
        <f t="shared" si="2"/>
        <v>0</v>
      </c>
      <c r="H444" s="147">
        <f t="shared" si="3"/>
        <v>989.85</v>
      </c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3.5" customHeight="1">
      <c r="A445" s="144" t="s">
        <v>707</v>
      </c>
      <c r="B445" s="144" t="s">
        <v>705</v>
      </c>
      <c r="C445" s="145">
        <v>43457.0</v>
      </c>
      <c r="D445" s="146">
        <v>329.95</v>
      </c>
      <c r="E445" s="34">
        <v>16.0</v>
      </c>
      <c r="F445" s="146">
        <f t="shared" si="1"/>
        <v>5279.2</v>
      </c>
      <c r="G445" s="147">
        <f t="shared" si="2"/>
        <v>105.584</v>
      </c>
      <c r="H445" s="147">
        <f t="shared" si="3"/>
        <v>5384.784</v>
      </c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3.5" customHeight="1">
      <c r="A446" s="144" t="s">
        <v>711</v>
      </c>
      <c r="B446" s="144" t="s">
        <v>705</v>
      </c>
      <c r="C446" s="145">
        <v>43458.0</v>
      </c>
      <c r="D446" s="146">
        <v>139.95</v>
      </c>
      <c r="E446" s="34">
        <v>20.0</v>
      </c>
      <c r="F446" s="146">
        <f t="shared" si="1"/>
        <v>2799</v>
      </c>
      <c r="G446" s="147">
        <f t="shared" si="2"/>
        <v>55.98</v>
      </c>
      <c r="H446" s="147">
        <f t="shared" si="3"/>
        <v>2854.98</v>
      </c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3.5" customHeight="1">
      <c r="A447" s="144" t="s">
        <v>707</v>
      </c>
      <c r="B447" s="144" t="s">
        <v>713</v>
      </c>
      <c r="C447" s="145">
        <v>43458.0</v>
      </c>
      <c r="D447" s="146">
        <v>329.95</v>
      </c>
      <c r="E447" s="34">
        <v>8.0</v>
      </c>
      <c r="F447" s="146">
        <f t="shared" si="1"/>
        <v>2639.6</v>
      </c>
      <c r="G447" s="147">
        <f t="shared" si="2"/>
        <v>52.792</v>
      </c>
      <c r="H447" s="147">
        <f t="shared" si="3"/>
        <v>2692.392</v>
      </c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3.5" customHeight="1">
      <c r="A448" s="144" t="s">
        <v>707</v>
      </c>
      <c r="B448" s="144" t="s">
        <v>708</v>
      </c>
      <c r="C448" s="145">
        <v>43458.0</v>
      </c>
      <c r="D448" s="146">
        <v>329.95</v>
      </c>
      <c r="E448" s="34">
        <v>9.0</v>
      </c>
      <c r="F448" s="146">
        <f t="shared" si="1"/>
        <v>2969.55</v>
      </c>
      <c r="G448" s="147">
        <f t="shared" si="2"/>
        <v>59.391</v>
      </c>
      <c r="H448" s="147">
        <f t="shared" si="3"/>
        <v>3028.941</v>
      </c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3.5" customHeight="1">
      <c r="A449" s="144" t="s">
        <v>711</v>
      </c>
      <c r="B449" s="144" t="s">
        <v>705</v>
      </c>
      <c r="C449" s="145">
        <v>43460.0</v>
      </c>
      <c r="D449" s="146">
        <v>139.95</v>
      </c>
      <c r="E449" s="34">
        <v>9.0</v>
      </c>
      <c r="F449" s="146">
        <f t="shared" si="1"/>
        <v>1259.55</v>
      </c>
      <c r="G449" s="147">
        <f t="shared" si="2"/>
        <v>0</v>
      </c>
      <c r="H449" s="147">
        <f t="shared" si="3"/>
        <v>1259.55</v>
      </c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3.5" customHeight="1">
      <c r="A450" s="144" t="s">
        <v>711</v>
      </c>
      <c r="B450" s="144" t="s">
        <v>714</v>
      </c>
      <c r="C450" s="145">
        <v>43460.0</v>
      </c>
      <c r="D450" s="146">
        <v>139.95</v>
      </c>
      <c r="E450" s="34">
        <v>3.0</v>
      </c>
      <c r="F450" s="146">
        <f t="shared" si="1"/>
        <v>419.85</v>
      </c>
      <c r="G450" s="147">
        <f t="shared" si="2"/>
        <v>0</v>
      </c>
      <c r="H450" s="147">
        <f t="shared" si="3"/>
        <v>419.85</v>
      </c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3.5" customHeight="1">
      <c r="A451" s="144" t="s">
        <v>709</v>
      </c>
      <c r="B451" s="144" t="s">
        <v>705</v>
      </c>
      <c r="C451" s="145">
        <v>43460.0</v>
      </c>
      <c r="D451" s="146">
        <v>64.95</v>
      </c>
      <c r="E451" s="34">
        <v>20.0</v>
      </c>
      <c r="F451" s="146">
        <f t="shared" si="1"/>
        <v>1299</v>
      </c>
      <c r="G451" s="147">
        <f t="shared" si="2"/>
        <v>0</v>
      </c>
      <c r="H451" s="147">
        <f t="shared" si="3"/>
        <v>1299</v>
      </c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3.5" customHeight="1">
      <c r="A452" s="144" t="s">
        <v>709</v>
      </c>
      <c r="B452" s="144" t="s">
        <v>708</v>
      </c>
      <c r="C452" s="145">
        <v>43460.0</v>
      </c>
      <c r="D452" s="146">
        <v>64.95</v>
      </c>
      <c r="E452" s="34">
        <v>1.0</v>
      </c>
      <c r="F452" s="146">
        <f t="shared" si="1"/>
        <v>64.95</v>
      </c>
      <c r="G452" s="147">
        <f t="shared" si="2"/>
        <v>0</v>
      </c>
      <c r="H452" s="147">
        <f t="shared" si="3"/>
        <v>64.95</v>
      </c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3.5" customHeight="1">
      <c r="A453" s="144" t="s">
        <v>709</v>
      </c>
      <c r="B453" s="144" t="s">
        <v>714</v>
      </c>
      <c r="C453" s="145">
        <v>43460.0</v>
      </c>
      <c r="D453" s="146">
        <v>64.95</v>
      </c>
      <c r="E453" s="34">
        <v>5.0</v>
      </c>
      <c r="F453" s="146">
        <f t="shared" si="1"/>
        <v>324.75</v>
      </c>
      <c r="G453" s="147">
        <f t="shared" si="2"/>
        <v>0</v>
      </c>
      <c r="H453" s="147">
        <f t="shared" si="3"/>
        <v>324.75</v>
      </c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3.5" customHeight="1">
      <c r="A454" s="144" t="s">
        <v>707</v>
      </c>
      <c r="B454" s="144" t="s">
        <v>710</v>
      </c>
      <c r="C454" s="145">
        <v>43460.0</v>
      </c>
      <c r="D454" s="146">
        <v>329.95</v>
      </c>
      <c r="E454" s="34">
        <v>12.0</v>
      </c>
      <c r="F454" s="146">
        <f t="shared" si="1"/>
        <v>3959.4</v>
      </c>
      <c r="G454" s="147">
        <f t="shared" si="2"/>
        <v>79.188</v>
      </c>
      <c r="H454" s="147">
        <f t="shared" si="3"/>
        <v>4038.588</v>
      </c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3.5" customHeight="1">
      <c r="A455" s="144" t="s">
        <v>707</v>
      </c>
      <c r="B455" s="144" t="s">
        <v>713</v>
      </c>
      <c r="C455" s="145">
        <v>43460.0</v>
      </c>
      <c r="D455" s="146">
        <v>329.95</v>
      </c>
      <c r="E455" s="34">
        <v>6.0</v>
      </c>
      <c r="F455" s="146">
        <f t="shared" si="1"/>
        <v>1979.7</v>
      </c>
      <c r="G455" s="147">
        <f t="shared" si="2"/>
        <v>39.594</v>
      </c>
      <c r="H455" s="147">
        <f t="shared" si="3"/>
        <v>2019.294</v>
      </c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3.5" customHeight="1">
      <c r="A456" s="144" t="s">
        <v>711</v>
      </c>
      <c r="B456" s="144" t="s">
        <v>708</v>
      </c>
      <c r="C456" s="145">
        <v>43462.0</v>
      </c>
      <c r="D456" s="146">
        <v>139.95</v>
      </c>
      <c r="E456" s="34">
        <v>4.0</v>
      </c>
      <c r="F456" s="146">
        <f t="shared" si="1"/>
        <v>559.8</v>
      </c>
      <c r="G456" s="147">
        <f t="shared" si="2"/>
        <v>0</v>
      </c>
      <c r="H456" s="147">
        <f t="shared" si="3"/>
        <v>559.8</v>
      </c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3.5" customHeight="1">
      <c r="A457" s="144" t="s">
        <v>711</v>
      </c>
      <c r="B457" s="144" t="s">
        <v>708</v>
      </c>
      <c r="C457" s="145">
        <v>43462.0</v>
      </c>
      <c r="D457" s="146">
        <v>139.95</v>
      </c>
      <c r="E457" s="34">
        <v>15.0</v>
      </c>
      <c r="F457" s="146">
        <f t="shared" si="1"/>
        <v>2099.25</v>
      </c>
      <c r="G457" s="147">
        <f t="shared" si="2"/>
        <v>41.985</v>
      </c>
      <c r="H457" s="147">
        <f t="shared" si="3"/>
        <v>2141.235</v>
      </c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3.5" customHeight="1">
      <c r="A458" s="144" t="s">
        <v>709</v>
      </c>
      <c r="B458" s="144" t="s">
        <v>705</v>
      </c>
      <c r="C458" s="145">
        <v>43462.0</v>
      </c>
      <c r="D458" s="146">
        <v>64.95</v>
      </c>
      <c r="E458" s="34">
        <v>9.0</v>
      </c>
      <c r="F458" s="146">
        <f t="shared" si="1"/>
        <v>584.55</v>
      </c>
      <c r="G458" s="147">
        <f t="shared" si="2"/>
        <v>0</v>
      </c>
      <c r="H458" s="147">
        <f t="shared" si="3"/>
        <v>584.55</v>
      </c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3.5" customHeight="1">
      <c r="A459" s="144" t="s">
        <v>709</v>
      </c>
      <c r="B459" s="144" t="s">
        <v>708</v>
      </c>
      <c r="C459" s="145">
        <v>43462.0</v>
      </c>
      <c r="D459" s="146">
        <v>64.95</v>
      </c>
      <c r="E459" s="34">
        <v>11.0</v>
      </c>
      <c r="F459" s="146">
        <f t="shared" si="1"/>
        <v>714.45</v>
      </c>
      <c r="G459" s="147">
        <f t="shared" si="2"/>
        <v>0</v>
      </c>
      <c r="H459" s="147">
        <f t="shared" si="3"/>
        <v>714.45</v>
      </c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3.5" customHeight="1">
      <c r="A460" s="144" t="s">
        <v>704</v>
      </c>
      <c r="B460" s="144" t="s">
        <v>714</v>
      </c>
      <c r="C460" s="145">
        <v>43462.0</v>
      </c>
      <c r="D460" s="146">
        <v>299.95</v>
      </c>
      <c r="E460" s="34">
        <v>8.0</v>
      </c>
      <c r="F460" s="146">
        <f t="shared" si="1"/>
        <v>2399.6</v>
      </c>
      <c r="G460" s="147">
        <f t="shared" si="2"/>
        <v>47.992</v>
      </c>
      <c r="H460" s="147">
        <f t="shared" si="3"/>
        <v>2447.592</v>
      </c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3.5" customHeight="1">
      <c r="A461" s="144" t="s">
        <v>704</v>
      </c>
      <c r="B461" s="144" t="s">
        <v>713</v>
      </c>
      <c r="C461" s="145">
        <v>43463.0</v>
      </c>
      <c r="D461" s="146">
        <v>299.95</v>
      </c>
      <c r="E461" s="34">
        <v>4.0</v>
      </c>
      <c r="F461" s="146">
        <f t="shared" si="1"/>
        <v>1199.8</v>
      </c>
      <c r="G461" s="147">
        <f t="shared" si="2"/>
        <v>0</v>
      </c>
      <c r="H461" s="147">
        <f t="shared" si="3"/>
        <v>1199.8</v>
      </c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3.5" customHeight="1">
      <c r="A462" s="144" t="s">
        <v>707</v>
      </c>
      <c r="B462" s="144" t="s">
        <v>705</v>
      </c>
      <c r="C462" s="145">
        <v>43463.0</v>
      </c>
      <c r="D462" s="146">
        <v>329.95</v>
      </c>
      <c r="E462" s="34">
        <v>12.0</v>
      </c>
      <c r="F462" s="146">
        <f t="shared" si="1"/>
        <v>3959.4</v>
      </c>
      <c r="G462" s="147">
        <f t="shared" si="2"/>
        <v>79.188</v>
      </c>
      <c r="H462" s="147">
        <f t="shared" si="3"/>
        <v>4038.588</v>
      </c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3.5" customHeight="1">
      <c r="A463" s="144" t="s">
        <v>711</v>
      </c>
      <c r="B463" s="144" t="s">
        <v>713</v>
      </c>
      <c r="C463" s="145">
        <v>43468.0</v>
      </c>
      <c r="D463" s="146">
        <v>139.95</v>
      </c>
      <c r="E463" s="34">
        <v>15.0</v>
      </c>
      <c r="F463" s="146">
        <f t="shared" si="1"/>
        <v>2099.25</v>
      </c>
      <c r="G463" s="147">
        <f t="shared" si="2"/>
        <v>41.985</v>
      </c>
      <c r="H463" s="147">
        <f t="shared" si="3"/>
        <v>2141.235</v>
      </c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3.5" customHeight="1">
      <c r="A464" s="144" t="s">
        <v>709</v>
      </c>
      <c r="B464" s="144" t="s">
        <v>714</v>
      </c>
      <c r="C464" s="145">
        <v>43468.0</v>
      </c>
      <c r="D464" s="146">
        <v>64.95</v>
      </c>
      <c r="E464" s="34">
        <v>1.0</v>
      </c>
      <c r="F464" s="146">
        <f t="shared" si="1"/>
        <v>64.95</v>
      </c>
      <c r="G464" s="147">
        <f t="shared" si="2"/>
        <v>0</v>
      </c>
      <c r="H464" s="147">
        <f t="shared" si="3"/>
        <v>64.95</v>
      </c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3.5" customHeight="1">
      <c r="A465" s="144" t="s">
        <v>707</v>
      </c>
      <c r="B465" s="144" t="s">
        <v>710</v>
      </c>
      <c r="C465" s="145">
        <v>43468.0</v>
      </c>
      <c r="D465" s="146">
        <v>329.95</v>
      </c>
      <c r="E465" s="34">
        <v>2.0</v>
      </c>
      <c r="F465" s="146">
        <f t="shared" si="1"/>
        <v>659.9</v>
      </c>
      <c r="G465" s="147">
        <f t="shared" si="2"/>
        <v>0</v>
      </c>
      <c r="H465" s="147">
        <f t="shared" si="3"/>
        <v>659.9</v>
      </c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3.5" customHeight="1">
      <c r="A466" s="144" t="s">
        <v>711</v>
      </c>
      <c r="B466" s="144" t="s">
        <v>705</v>
      </c>
      <c r="C466" s="145">
        <v>43469.0</v>
      </c>
      <c r="D466" s="146">
        <v>139.95</v>
      </c>
      <c r="E466" s="34">
        <v>20.0</v>
      </c>
      <c r="F466" s="146">
        <f t="shared" si="1"/>
        <v>2799</v>
      </c>
      <c r="G466" s="147">
        <f t="shared" si="2"/>
        <v>55.98</v>
      </c>
      <c r="H466" s="147">
        <f t="shared" si="3"/>
        <v>2854.98</v>
      </c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3.5" customHeight="1">
      <c r="A467" s="144" t="s">
        <v>711</v>
      </c>
      <c r="B467" s="144" t="s">
        <v>708</v>
      </c>
      <c r="C467" s="145">
        <v>43469.0</v>
      </c>
      <c r="D467" s="146">
        <v>139.95</v>
      </c>
      <c r="E467" s="34">
        <v>4.0</v>
      </c>
      <c r="F467" s="146">
        <f t="shared" si="1"/>
        <v>559.8</v>
      </c>
      <c r="G467" s="147">
        <f t="shared" si="2"/>
        <v>0</v>
      </c>
      <c r="H467" s="147">
        <f t="shared" si="3"/>
        <v>559.8</v>
      </c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3.5" customHeight="1">
      <c r="A468" s="144" t="s">
        <v>712</v>
      </c>
      <c r="B468" s="144" t="s">
        <v>705</v>
      </c>
      <c r="C468" s="145">
        <v>43469.0</v>
      </c>
      <c r="D468" s="146">
        <v>649.99</v>
      </c>
      <c r="E468" s="34">
        <v>18.0</v>
      </c>
      <c r="F468" s="146">
        <f t="shared" si="1"/>
        <v>11699.82</v>
      </c>
      <c r="G468" s="147">
        <f t="shared" si="2"/>
        <v>233.9964</v>
      </c>
      <c r="H468" s="147">
        <f t="shared" si="3"/>
        <v>11933.8164</v>
      </c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3.5" customHeight="1">
      <c r="A469" s="144" t="s">
        <v>704</v>
      </c>
      <c r="B469" s="144" t="s">
        <v>713</v>
      </c>
      <c r="C469" s="145">
        <v>43470.0</v>
      </c>
      <c r="D469" s="146">
        <v>299.95</v>
      </c>
      <c r="E469" s="34">
        <v>7.0</v>
      </c>
      <c r="F469" s="146">
        <f t="shared" si="1"/>
        <v>2099.65</v>
      </c>
      <c r="G469" s="147">
        <f t="shared" si="2"/>
        <v>41.993</v>
      </c>
      <c r="H469" s="147">
        <f t="shared" si="3"/>
        <v>2141.643</v>
      </c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3.5" customHeight="1">
      <c r="A470" s="144" t="s">
        <v>707</v>
      </c>
      <c r="B470" s="144" t="s">
        <v>710</v>
      </c>
      <c r="C470" s="145">
        <v>43470.0</v>
      </c>
      <c r="D470" s="146">
        <v>329.95</v>
      </c>
      <c r="E470" s="34">
        <v>11.0</v>
      </c>
      <c r="F470" s="146">
        <f t="shared" si="1"/>
        <v>3629.45</v>
      </c>
      <c r="G470" s="147">
        <f t="shared" si="2"/>
        <v>72.589</v>
      </c>
      <c r="H470" s="147">
        <f t="shared" si="3"/>
        <v>3702.039</v>
      </c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3.5" customHeight="1">
      <c r="A471" s="144" t="s">
        <v>707</v>
      </c>
      <c r="B471" s="144" t="s">
        <v>710</v>
      </c>
      <c r="C471" s="145">
        <v>43470.0</v>
      </c>
      <c r="D471" s="146">
        <v>329.95</v>
      </c>
      <c r="E471" s="34">
        <v>1.0</v>
      </c>
      <c r="F471" s="146">
        <f t="shared" si="1"/>
        <v>329.95</v>
      </c>
      <c r="G471" s="147">
        <f t="shared" si="2"/>
        <v>0</v>
      </c>
      <c r="H471" s="147">
        <f t="shared" si="3"/>
        <v>329.95</v>
      </c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3.5" customHeight="1">
      <c r="A472" s="144" t="s">
        <v>711</v>
      </c>
      <c r="B472" s="144" t="s">
        <v>705</v>
      </c>
      <c r="C472" s="145">
        <v>43471.0</v>
      </c>
      <c r="D472" s="146">
        <v>139.95</v>
      </c>
      <c r="E472" s="34">
        <v>16.0</v>
      </c>
      <c r="F472" s="146">
        <f t="shared" si="1"/>
        <v>2239.2</v>
      </c>
      <c r="G472" s="147">
        <f t="shared" si="2"/>
        <v>44.784</v>
      </c>
      <c r="H472" s="147">
        <f t="shared" si="3"/>
        <v>2283.984</v>
      </c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3.5" customHeight="1">
      <c r="A473" s="144" t="s">
        <v>711</v>
      </c>
      <c r="B473" s="144" t="s">
        <v>713</v>
      </c>
      <c r="C473" s="145">
        <v>43471.0</v>
      </c>
      <c r="D473" s="146">
        <v>139.95</v>
      </c>
      <c r="E473" s="34">
        <v>6.0</v>
      </c>
      <c r="F473" s="146">
        <f t="shared" si="1"/>
        <v>839.7</v>
      </c>
      <c r="G473" s="147">
        <f t="shared" si="2"/>
        <v>0</v>
      </c>
      <c r="H473" s="147">
        <f t="shared" si="3"/>
        <v>839.7</v>
      </c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3.5" customHeight="1">
      <c r="A474" s="144" t="s">
        <v>709</v>
      </c>
      <c r="B474" s="144" t="s">
        <v>705</v>
      </c>
      <c r="C474" s="145">
        <v>43471.0</v>
      </c>
      <c r="D474" s="146">
        <v>64.95</v>
      </c>
      <c r="E474" s="34">
        <v>16.0</v>
      </c>
      <c r="F474" s="146">
        <f t="shared" si="1"/>
        <v>1039.2</v>
      </c>
      <c r="G474" s="147">
        <f t="shared" si="2"/>
        <v>0</v>
      </c>
      <c r="H474" s="147">
        <f t="shared" si="3"/>
        <v>1039.2</v>
      </c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3.5" customHeight="1">
      <c r="A475" s="144" t="s">
        <v>712</v>
      </c>
      <c r="B475" s="144" t="s">
        <v>710</v>
      </c>
      <c r="C475" s="145">
        <v>43471.0</v>
      </c>
      <c r="D475" s="146">
        <v>649.99</v>
      </c>
      <c r="E475" s="34">
        <v>7.0</v>
      </c>
      <c r="F475" s="146">
        <f t="shared" si="1"/>
        <v>4549.93</v>
      </c>
      <c r="G475" s="147">
        <f t="shared" si="2"/>
        <v>90.9986</v>
      </c>
      <c r="H475" s="147">
        <f t="shared" si="3"/>
        <v>4640.9286</v>
      </c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3.5" customHeight="1">
      <c r="A476" s="144" t="s">
        <v>712</v>
      </c>
      <c r="B476" s="144" t="s">
        <v>710</v>
      </c>
      <c r="C476" s="145">
        <v>43471.0</v>
      </c>
      <c r="D476" s="146">
        <v>649.99</v>
      </c>
      <c r="E476" s="34">
        <v>8.0</v>
      </c>
      <c r="F476" s="146">
        <f t="shared" si="1"/>
        <v>5199.92</v>
      </c>
      <c r="G476" s="147">
        <f t="shared" si="2"/>
        <v>103.9984</v>
      </c>
      <c r="H476" s="147">
        <f t="shared" si="3"/>
        <v>5303.9184</v>
      </c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3.5" customHeight="1">
      <c r="A477" s="144" t="s">
        <v>712</v>
      </c>
      <c r="B477" s="144" t="s">
        <v>714</v>
      </c>
      <c r="C477" s="145">
        <v>43471.0</v>
      </c>
      <c r="D477" s="146">
        <v>649.99</v>
      </c>
      <c r="E477" s="34">
        <v>15.0</v>
      </c>
      <c r="F477" s="146">
        <f t="shared" si="1"/>
        <v>9749.85</v>
      </c>
      <c r="G477" s="147">
        <f t="shared" si="2"/>
        <v>194.997</v>
      </c>
      <c r="H477" s="147">
        <f t="shared" si="3"/>
        <v>9944.847</v>
      </c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3.5" customHeight="1">
      <c r="A478" s="144" t="s">
        <v>707</v>
      </c>
      <c r="B478" s="144" t="s">
        <v>714</v>
      </c>
      <c r="C478" s="145">
        <v>43471.0</v>
      </c>
      <c r="D478" s="146">
        <v>329.95</v>
      </c>
      <c r="E478" s="34">
        <v>11.0</v>
      </c>
      <c r="F478" s="146">
        <f t="shared" si="1"/>
        <v>3629.45</v>
      </c>
      <c r="G478" s="147">
        <f t="shared" si="2"/>
        <v>72.589</v>
      </c>
      <c r="H478" s="147">
        <f t="shared" si="3"/>
        <v>3702.039</v>
      </c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3.5" customHeight="1">
      <c r="A479" s="144" t="s">
        <v>711</v>
      </c>
      <c r="B479" s="144" t="s">
        <v>705</v>
      </c>
      <c r="C479" s="145">
        <v>43472.0</v>
      </c>
      <c r="D479" s="146">
        <v>139.95</v>
      </c>
      <c r="E479" s="34">
        <v>6.0</v>
      </c>
      <c r="F479" s="146">
        <f t="shared" si="1"/>
        <v>839.7</v>
      </c>
      <c r="G479" s="147">
        <f t="shared" si="2"/>
        <v>0</v>
      </c>
      <c r="H479" s="147">
        <f t="shared" si="3"/>
        <v>839.7</v>
      </c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3.5" customHeight="1">
      <c r="A480" s="144" t="s">
        <v>711</v>
      </c>
      <c r="B480" s="144" t="s">
        <v>714</v>
      </c>
      <c r="C480" s="145">
        <v>43472.0</v>
      </c>
      <c r="D480" s="146">
        <v>139.95</v>
      </c>
      <c r="E480" s="34">
        <v>11.0</v>
      </c>
      <c r="F480" s="146">
        <f t="shared" si="1"/>
        <v>1539.45</v>
      </c>
      <c r="G480" s="147">
        <f t="shared" si="2"/>
        <v>30.789</v>
      </c>
      <c r="H480" s="147">
        <f t="shared" si="3"/>
        <v>1570.239</v>
      </c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3.5" customHeight="1">
      <c r="A481" s="144" t="s">
        <v>712</v>
      </c>
      <c r="B481" s="144" t="s">
        <v>714</v>
      </c>
      <c r="C481" s="145">
        <v>43472.0</v>
      </c>
      <c r="D481" s="146">
        <v>649.99</v>
      </c>
      <c r="E481" s="34">
        <v>7.0</v>
      </c>
      <c r="F481" s="146">
        <f t="shared" si="1"/>
        <v>4549.93</v>
      </c>
      <c r="G481" s="147">
        <f t="shared" si="2"/>
        <v>90.9986</v>
      </c>
      <c r="H481" s="147">
        <f t="shared" si="3"/>
        <v>4640.9286</v>
      </c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3.5" customHeight="1">
      <c r="A482" s="144" t="s">
        <v>711</v>
      </c>
      <c r="B482" s="144" t="s">
        <v>714</v>
      </c>
      <c r="C482" s="145">
        <v>43474.0</v>
      </c>
      <c r="D482" s="146">
        <v>139.95</v>
      </c>
      <c r="E482" s="34">
        <v>1.0</v>
      </c>
      <c r="F482" s="146">
        <f t="shared" si="1"/>
        <v>139.95</v>
      </c>
      <c r="G482" s="147">
        <f t="shared" si="2"/>
        <v>0</v>
      </c>
      <c r="H482" s="147">
        <f t="shared" si="3"/>
        <v>139.95</v>
      </c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3.5" customHeight="1">
      <c r="A483" s="144" t="s">
        <v>711</v>
      </c>
      <c r="B483" s="144" t="s">
        <v>710</v>
      </c>
      <c r="C483" s="145">
        <v>43475.0</v>
      </c>
      <c r="D483" s="146">
        <v>139.95</v>
      </c>
      <c r="E483" s="34">
        <v>15.0</v>
      </c>
      <c r="F483" s="146">
        <f t="shared" si="1"/>
        <v>2099.25</v>
      </c>
      <c r="G483" s="147">
        <f t="shared" si="2"/>
        <v>41.985</v>
      </c>
      <c r="H483" s="147">
        <f t="shared" si="3"/>
        <v>2141.235</v>
      </c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3.5" customHeight="1">
      <c r="A484" s="144" t="s">
        <v>711</v>
      </c>
      <c r="B484" s="144" t="s">
        <v>705</v>
      </c>
      <c r="C484" s="145">
        <v>43475.0</v>
      </c>
      <c r="D484" s="146">
        <v>139.95</v>
      </c>
      <c r="E484" s="34">
        <v>13.0</v>
      </c>
      <c r="F484" s="146">
        <f t="shared" si="1"/>
        <v>1819.35</v>
      </c>
      <c r="G484" s="147">
        <f t="shared" si="2"/>
        <v>36.387</v>
      </c>
      <c r="H484" s="147">
        <f t="shared" si="3"/>
        <v>1855.737</v>
      </c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3.5" customHeight="1">
      <c r="A485" s="144" t="s">
        <v>709</v>
      </c>
      <c r="B485" s="144" t="s">
        <v>710</v>
      </c>
      <c r="C485" s="145">
        <v>43475.0</v>
      </c>
      <c r="D485" s="146">
        <v>64.95</v>
      </c>
      <c r="E485" s="34">
        <v>12.0</v>
      </c>
      <c r="F485" s="146">
        <f t="shared" si="1"/>
        <v>779.4</v>
      </c>
      <c r="G485" s="147">
        <f t="shared" si="2"/>
        <v>0</v>
      </c>
      <c r="H485" s="147">
        <f t="shared" si="3"/>
        <v>779.4</v>
      </c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3.5" customHeight="1">
      <c r="A486" s="144" t="s">
        <v>707</v>
      </c>
      <c r="B486" s="144" t="s">
        <v>714</v>
      </c>
      <c r="C486" s="145">
        <v>43475.0</v>
      </c>
      <c r="D486" s="146">
        <v>329.95</v>
      </c>
      <c r="E486" s="34">
        <v>1.0</v>
      </c>
      <c r="F486" s="146">
        <f t="shared" si="1"/>
        <v>329.95</v>
      </c>
      <c r="G486" s="147">
        <f t="shared" si="2"/>
        <v>0</v>
      </c>
      <c r="H486" s="147">
        <f t="shared" si="3"/>
        <v>329.95</v>
      </c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3.5" customHeight="1">
      <c r="A487" s="144" t="s">
        <v>707</v>
      </c>
      <c r="B487" s="144" t="s">
        <v>714</v>
      </c>
      <c r="C487" s="145">
        <v>43475.0</v>
      </c>
      <c r="D487" s="146">
        <v>329.95</v>
      </c>
      <c r="E487" s="34">
        <v>15.0</v>
      </c>
      <c r="F487" s="146">
        <f t="shared" si="1"/>
        <v>4949.25</v>
      </c>
      <c r="G487" s="147">
        <f t="shared" si="2"/>
        <v>98.985</v>
      </c>
      <c r="H487" s="147">
        <f t="shared" si="3"/>
        <v>5048.235</v>
      </c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3.5" customHeight="1">
      <c r="A488" s="144" t="s">
        <v>704</v>
      </c>
      <c r="B488" s="144" t="s">
        <v>714</v>
      </c>
      <c r="C488" s="145">
        <v>43477.0</v>
      </c>
      <c r="D488" s="146">
        <v>299.95</v>
      </c>
      <c r="E488" s="34">
        <v>13.0</v>
      </c>
      <c r="F488" s="146">
        <f t="shared" si="1"/>
        <v>3899.35</v>
      </c>
      <c r="G488" s="147">
        <f t="shared" si="2"/>
        <v>77.987</v>
      </c>
      <c r="H488" s="147">
        <f t="shared" si="3"/>
        <v>3977.337</v>
      </c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3.5" customHeight="1">
      <c r="A489" s="144" t="s">
        <v>712</v>
      </c>
      <c r="B489" s="144" t="s">
        <v>705</v>
      </c>
      <c r="C489" s="145">
        <v>43477.0</v>
      </c>
      <c r="D489" s="146">
        <v>649.99</v>
      </c>
      <c r="E489" s="34">
        <v>6.0</v>
      </c>
      <c r="F489" s="146">
        <f t="shared" si="1"/>
        <v>3899.94</v>
      </c>
      <c r="G489" s="147">
        <f t="shared" si="2"/>
        <v>77.9988</v>
      </c>
      <c r="H489" s="147">
        <f t="shared" si="3"/>
        <v>3977.9388</v>
      </c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3.5" customHeight="1">
      <c r="A490" s="144" t="s">
        <v>711</v>
      </c>
      <c r="B490" s="144" t="s">
        <v>710</v>
      </c>
      <c r="C490" s="145">
        <v>43478.0</v>
      </c>
      <c r="D490" s="146">
        <v>139.95</v>
      </c>
      <c r="E490" s="34">
        <v>15.0</v>
      </c>
      <c r="F490" s="146">
        <f t="shared" si="1"/>
        <v>2099.25</v>
      </c>
      <c r="G490" s="147">
        <f t="shared" si="2"/>
        <v>41.985</v>
      </c>
      <c r="H490" s="147">
        <f t="shared" si="3"/>
        <v>2141.235</v>
      </c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3.5" customHeight="1">
      <c r="A491" s="144" t="s">
        <v>704</v>
      </c>
      <c r="B491" s="144" t="s">
        <v>708</v>
      </c>
      <c r="C491" s="145">
        <v>43478.0</v>
      </c>
      <c r="D491" s="146">
        <v>299.95</v>
      </c>
      <c r="E491" s="34">
        <v>12.0</v>
      </c>
      <c r="F491" s="146">
        <f t="shared" si="1"/>
        <v>3599.4</v>
      </c>
      <c r="G491" s="147">
        <f t="shared" si="2"/>
        <v>71.988</v>
      </c>
      <c r="H491" s="147">
        <f t="shared" si="3"/>
        <v>3671.388</v>
      </c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3.5" customHeight="1">
      <c r="A492" s="144" t="s">
        <v>704</v>
      </c>
      <c r="B492" s="144" t="s">
        <v>714</v>
      </c>
      <c r="C492" s="145">
        <v>43478.0</v>
      </c>
      <c r="D492" s="146">
        <v>299.95</v>
      </c>
      <c r="E492" s="34">
        <v>2.0</v>
      </c>
      <c r="F492" s="146">
        <f t="shared" si="1"/>
        <v>599.9</v>
      </c>
      <c r="G492" s="147">
        <f t="shared" si="2"/>
        <v>0</v>
      </c>
      <c r="H492" s="147">
        <f t="shared" si="3"/>
        <v>599.9</v>
      </c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3.5" customHeight="1">
      <c r="A493" s="144" t="s">
        <v>709</v>
      </c>
      <c r="B493" s="144" t="s">
        <v>710</v>
      </c>
      <c r="C493" s="145">
        <v>43479.0</v>
      </c>
      <c r="D493" s="146">
        <v>64.95</v>
      </c>
      <c r="E493" s="34">
        <v>2.0</v>
      </c>
      <c r="F493" s="146">
        <f t="shared" si="1"/>
        <v>129.9</v>
      </c>
      <c r="G493" s="147">
        <f t="shared" si="2"/>
        <v>0</v>
      </c>
      <c r="H493" s="147">
        <f t="shared" si="3"/>
        <v>129.9</v>
      </c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3.5" customHeight="1">
      <c r="A494" s="144" t="s">
        <v>709</v>
      </c>
      <c r="B494" s="144" t="s">
        <v>705</v>
      </c>
      <c r="C494" s="145">
        <v>43479.0</v>
      </c>
      <c r="D494" s="146">
        <v>64.95</v>
      </c>
      <c r="E494" s="34">
        <v>8.0</v>
      </c>
      <c r="F494" s="146">
        <f t="shared" si="1"/>
        <v>519.6</v>
      </c>
      <c r="G494" s="147">
        <f t="shared" si="2"/>
        <v>0</v>
      </c>
      <c r="H494" s="147">
        <f t="shared" si="3"/>
        <v>519.6</v>
      </c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3.5" customHeight="1">
      <c r="A495" s="144" t="s">
        <v>707</v>
      </c>
      <c r="B495" s="144" t="s">
        <v>713</v>
      </c>
      <c r="C495" s="145">
        <v>43479.0</v>
      </c>
      <c r="D495" s="146">
        <v>329.95</v>
      </c>
      <c r="E495" s="34">
        <v>10.0</v>
      </c>
      <c r="F495" s="146">
        <f t="shared" si="1"/>
        <v>3299.5</v>
      </c>
      <c r="G495" s="147">
        <f t="shared" si="2"/>
        <v>65.99</v>
      </c>
      <c r="H495" s="147">
        <f t="shared" si="3"/>
        <v>3365.49</v>
      </c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3.5" customHeight="1">
      <c r="A496" s="144" t="s">
        <v>709</v>
      </c>
      <c r="B496" s="144" t="s">
        <v>708</v>
      </c>
      <c r="C496" s="145">
        <v>43482.0</v>
      </c>
      <c r="D496" s="146">
        <v>64.95</v>
      </c>
      <c r="E496" s="34">
        <v>14.0</v>
      </c>
      <c r="F496" s="146">
        <f t="shared" si="1"/>
        <v>909.3</v>
      </c>
      <c r="G496" s="147">
        <f t="shared" si="2"/>
        <v>0</v>
      </c>
      <c r="H496" s="147">
        <f t="shared" si="3"/>
        <v>909.3</v>
      </c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3.5" customHeight="1">
      <c r="A497" s="144" t="s">
        <v>704</v>
      </c>
      <c r="B497" s="144" t="s">
        <v>714</v>
      </c>
      <c r="C497" s="145">
        <v>43482.0</v>
      </c>
      <c r="D497" s="146">
        <v>299.95</v>
      </c>
      <c r="E497" s="34">
        <v>8.0</v>
      </c>
      <c r="F497" s="146">
        <f t="shared" si="1"/>
        <v>2399.6</v>
      </c>
      <c r="G497" s="147">
        <f t="shared" si="2"/>
        <v>47.992</v>
      </c>
      <c r="H497" s="147">
        <f t="shared" si="3"/>
        <v>2447.592</v>
      </c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3.5" customHeight="1">
      <c r="A498" s="144" t="s">
        <v>712</v>
      </c>
      <c r="B498" s="144" t="s">
        <v>710</v>
      </c>
      <c r="C498" s="145">
        <v>43482.0</v>
      </c>
      <c r="D498" s="146">
        <v>649.99</v>
      </c>
      <c r="E498" s="34">
        <v>3.0</v>
      </c>
      <c r="F498" s="146">
        <f t="shared" si="1"/>
        <v>1949.97</v>
      </c>
      <c r="G498" s="147">
        <f t="shared" si="2"/>
        <v>38.9994</v>
      </c>
      <c r="H498" s="147">
        <f t="shared" si="3"/>
        <v>1988.9694</v>
      </c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3.5" customHeight="1">
      <c r="A499" s="144" t="s">
        <v>712</v>
      </c>
      <c r="B499" s="144" t="s">
        <v>708</v>
      </c>
      <c r="C499" s="145">
        <v>43483.0</v>
      </c>
      <c r="D499" s="146">
        <v>649.99</v>
      </c>
      <c r="E499" s="34">
        <v>10.0</v>
      </c>
      <c r="F499" s="146">
        <f t="shared" si="1"/>
        <v>6499.9</v>
      </c>
      <c r="G499" s="147">
        <f t="shared" si="2"/>
        <v>129.998</v>
      </c>
      <c r="H499" s="147">
        <f t="shared" si="3"/>
        <v>6629.898</v>
      </c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3.5" customHeight="1">
      <c r="A500" s="144" t="s">
        <v>712</v>
      </c>
      <c r="B500" s="144" t="s">
        <v>705</v>
      </c>
      <c r="C500" s="145">
        <v>43485.0</v>
      </c>
      <c r="D500" s="146">
        <v>649.99</v>
      </c>
      <c r="E500" s="34">
        <v>15.0</v>
      </c>
      <c r="F500" s="146">
        <f t="shared" si="1"/>
        <v>9749.85</v>
      </c>
      <c r="G500" s="147">
        <f t="shared" si="2"/>
        <v>194.997</v>
      </c>
      <c r="H500" s="147">
        <f t="shared" si="3"/>
        <v>9944.847</v>
      </c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3.5" customHeight="1">
      <c r="A501" s="144" t="s">
        <v>707</v>
      </c>
      <c r="B501" s="144" t="s">
        <v>713</v>
      </c>
      <c r="C501" s="145">
        <v>43485.0</v>
      </c>
      <c r="D501" s="146">
        <v>329.95</v>
      </c>
      <c r="E501" s="34">
        <v>11.0</v>
      </c>
      <c r="F501" s="146">
        <f t="shared" si="1"/>
        <v>3629.45</v>
      </c>
      <c r="G501" s="147">
        <f t="shared" si="2"/>
        <v>72.589</v>
      </c>
      <c r="H501" s="147">
        <f t="shared" si="3"/>
        <v>3702.039</v>
      </c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3.5" customHeight="1">
      <c r="A502" s="144" t="s">
        <v>709</v>
      </c>
      <c r="B502" s="144" t="s">
        <v>714</v>
      </c>
      <c r="C502" s="145">
        <v>43486.0</v>
      </c>
      <c r="D502" s="146">
        <v>64.95</v>
      </c>
      <c r="E502" s="34">
        <v>10.0</v>
      </c>
      <c r="F502" s="146">
        <f t="shared" si="1"/>
        <v>649.5</v>
      </c>
      <c r="G502" s="147">
        <f t="shared" si="2"/>
        <v>0</v>
      </c>
      <c r="H502" s="147">
        <f t="shared" si="3"/>
        <v>649.5</v>
      </c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3.5" customHeight="1">
      <c r="A503" s="144" t="s">
        <v>711</v>
      </c>
      <c r="B503" s="144" t="s">
        <v>713</v>
      </c>
      <c r="C503" s="145">
        <v>43488.0</v>
      </c>
      <c r="D503" s="146">
        <v>139.95</v>
      </c>
      <c r="E503" s="34">
        <v>11.0</v>
      </c>
      <c r="F503" s="146">
        <f t="shared" si="1"/>
        <v>1539.45</v>
      </c>
      <c r="G503" s="147">
        <f t="shared" si="2"/>
        <v>30.789</v>
      </c>
      <c r="H503" s="147">
        <f t="shared" si="3"/>
        <v>1570.239</v>
      </c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3.5" customHeight="1">
      <c r="A504" s="144" t="s">
        <v>704</v>
      </c>
      <c r="B504" s="144" t="s">
        <v>713</v>
      </c>
      <c r="C504" s="145">
        <v>43489.0</v>
      </c>
      <c r="D504" s="146">
        <v>299.95</v>
      </c>
      <c r="E504" s="34">
        <v>15.0</v>
      </c>
      <c r="F504" s="146">
        <f t="shared" si="1"/>
        <v>4499.25</v>
      </c>
      <c r="G504" s="147">
        <f t="shared" si="2"/>
        <v>89.985</v>
      </c>
      <c r="H504" s="147">
        <f t="shared" si="3"/>
        <v>4589.235</v>
      </c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3.5" customHeight="1">
      <c r="A505" s="144" t="s">
        <v>712</v>
      </c>
      <c r="B505" s="144" t="s">
        <v>710</v>
      </c>
      <c r="C505" s="145">
        <v>43489.0</v>
      </c>
      <c r="D505" s="146">
        <v>649.99</v>
      </c>
      <c r="E505" s="34">
        <v>2.0</v>
      </c>
      <c r="F505" s="146">
        <f t="shared" si="1"/>
        <v>1299.98</v>
      </c>
      <c r="G505" s="147">
        <f t="shared" si="2"/>
        <v>0</v>
      </c>
      <c r="H505" s="147">
        <f t="shared" si="3"/>
        <v>1299.98</v>
      </c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3.5" customHeight="1">
      <c r="A506" s="144" t="s">
        <v>712</v>
      </c>
      <c r="B506" s="144" t="s">
        <v>708</v>
      </c>
      <c r="C506" s="145">
        <v>43489.0</v>
      </c>
      <c r="D506" s="146">
        <v>649.99</v>
      </c>
      <c r="E506" s="34">
        <v>11.0</v>
      </c>
      <c r="F506" s="146">
        <f t="shared" si="1"/>
        <v>7149.89</v>
      </c>
      <c r="G506" s="147">
        <f t="shared" si="2"/>
        <v>142.9978</v>
      </c>
      <c r="H506" s="147">
        <f t="shared" si="3"/>
        <v>7292.8878</v>
      </c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3.5" customHeight="1">
      <c r="A507" s="144" t="s">
        <v>707</v>
      </c>
      <c r="B507" s="144" t="s">
        <v>705</v>
      </c>
      <c r="C507" s="145">
        <v>43490.0</v>
      </c>
      <c r="D507" s="146">
        <v>329.95</v>
      </c>
      <c r="E507" s="34">
        <v>17.0</v>
      </c>
      <c r="F507" s="146">
        <f t="shared" si="1"/>
        <v>5609.15</v>
      </c>
      <c r="G507" s="147">
        <f t="shared" si="2"/>
        <v>112.183</v>
      </c>
      <c r="H507" s="147">
        <f t="shared" si="3"/>
        <v>5721.333</v>
      </c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3.5" customHeight="1">
      <c r="A508" s="144" t="s">
        <v>707</v>
      </c>
      <c r="B508" s="144" t="s">
        <v>713</v>
      </c>
      <c r="C508" s="145">
        <v>43490.0</v>
      </c>
      <c r="D508" s="146">
        <v>329.95</v>
      </c>
      <c r="E508" s="34">
        <v>8.0</v>
      </c>
      <c r="F508" s="146">
        <f t="shared" si="1"/>
        <v>2639.6</v>
      </c>
      <c r="G508" s="147">
        <f t="shared" si="2"/>
        <v>52.792</v>
      </c>
      <c r="H508" s="147">
        <f t="shared" si="3"/>
        <v>2692.392</v>
      </c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3.5" customHeight="1">
      <c r="A509" s="144" t="s">
        <v>711</v>
      </c>
      <c r="B509" s="144" t="s">
        <v>710</v>
      </c>
      <c r="C509" s="145">
        <v>43491.0</v>
      </c>
      <c r="D509" s="146">
        <v>139.95</v>
      </c>
      <c r="E509" s="34">
        <v>9.0</v>
      </c>
      <c r="F509" s="146">
        <f t="shared" si="1"/>
        <v>1259.55</v>
      </c>
      <c r="G509" s="147">
        <f t="shared" si="2"/>
        <v>0</v>
      </c>
      <c r="H509" s="147">
        <f t="shared" si="3"/>
        <v>1259.55</v>
      </c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3.5" customHeight="1">
      <c r="A510" s="144" t="s">
        <v>709</v>
      </c>
      <c r="B510" s="144" t="s">
        <v>708</v>
      </c>
      <c r="C510" s="145">
        <v>43491.0</v>
      </c>
      <c r="D510" s="146">
        <v>64.95</v>
      </c>
      <c r="E510" s="34">
        <v>2.0</v>
      </c>
      <c r="F510" s="146">
        <f t="shared" si="1"/>
        <v>129.9</v>
      </c>
      <c r="G510" s="147">
        <f t="shared" si="2"/>
        <v>0</v>
      </c>
      <c r="H510" s="147">
        <f t="shared" si="3"/>
        <v>129.9</v>
      </c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3.5" customHeight="1">
      <c r="A511" s="144" t="s">
        <v>712</v>
      </c>
      <c r="B511" s="144" t="s">
        <v>714</v>
      </c>
      <c r="C511" s="145">
        <v>43492.0</v>
      </c>
      <c r="D511" s="146">
        <v>649.99</v>
      </c>
      <c r="E511" s="34">
        <v>15.0</v>
      </c>
      <c r="F511" s="146">
        <f t="shared" si="1"/>
        <v>9749.85</v>
      </c>
      <c r="G511" s="147">
        <f t="shared" si="2"/>
        <v>194.997</v>
      </c>
      <c r="H511" s="147">
        <f t="shared" si="3"/>
        <v>9944.847</v>
      </c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3.5" customHeight="1">
      <c r="A512" s="144" t="s">
        <v>711</v>
      </c>
      <c r="B512" s="144" t="s">
        <v>710</v>
      </c>
      <c r="C512" s="145">
        <v>43493.0</v>
      </c>
      <c r="D512" s="146">
        <v>139.95</v>
      </c>
      <c r="E512" s="34">
        <v>4.0</v>
      </c>
      <c r="F512" s="146">
        <f t="shared" si="1"/>
        <v>559.8</v>
      </c>
      <c r="G512" s="147">
        <f t="shared" si="2"/>
        <v>0</v>
      </c>
      <c r="H512" s="147">
        <f t="shared" si="3"/>
        <v>559.8</v>
      </c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3.5" customHeight="1">
      <c r="A513" s="144" t="s">
        <v>707</v>
      </c>
      <c r="B513" s="144" t="s">
        <v>710</v>
      </c>
      <c r="C513" s="145">
        <v>43493.0</v>
      </c>
      <c r="D513" s="146">
        <v>329.95</v>
      </c>
      <c r="E513" s="34">
        <v>15.0</v>
      </c>
      <c r="F513" s="146">
        <f t="shared" si="1"/>
        <v>4949.25</v>
      </c>
      <c r="G513" s="147">
        <f t="shared" si="2"/>
        <v>98.985</v>
      </c>
      <c r="H513" s="147">
        <f t="shared" si="3"/>
        <v>5048.235</v>
      </c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3.5" customHeight="1">
      <c r="A514" s="144" t="s">
        <v>711</v>
      </c>
      <c r="B514" s="144" t="s">
        <v>705</v>
      </c>
      <c r="C514" s="145">
        <v>43495.0</v>
      </c>
      <c r="D514" s="146">
        <v>139.95</v>
      </c>
      <c r="E514" s="34">
        <v>13.0</v>
      </c>
      <c r="F514" s="146">
        <f t="shared" si="1"/>
        <v>1819.35</v>
      </c>
      <c r="G514" s="147">
        <f t="shared" si="2"/>
        <v>36.387</v>
      </c>
      <c r="H514" s="147">
        <f t="shared" si="3"/>
        <v>1855.737</v>
      </c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3.5" customHeight="1">
      <c r="A515" s="144" t="s">
        <v>711</v>
      </c>
      <c r="B515" s="144" t="s">
        <v>713</v>
      </c>
      <c r="C515" s="145">
        <v>43495.0</v>
      </c>
      <c r="D515" s="146">
        <v>139.95</v>
      </c>
      <c r="E515" s="34">
        <v>13.0</v>
      </c>
      <c r="F515" s="146">
        <f t="shared" si="1"/>
        <v>1819.35</v>
      </c>
      <c r="G515" s="147">
        <f t="shared" si="2"/>
        <v>36.387</v>
      </c>
      <c r="H515" s="147">
        <f t="shared" si="3"/>
        <v>1855.737</v>
      </c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3.5" customHeight="1">
      <c r="A516" s="144" t="s">
        <v>709</v>
      </c>
      <c r="B516" s="144" t="s">
        <v>713</v>
      </c>
      <c r="C516" s="145">
        <v>43495.0</v>
      </c>
      <c r="D516" s="146">
        <v>64.95</v>
      </c>
      <c r="E516" s="34">
        <v>8.0</v>
      </c>
      <c r="F516" s="146">
        <f t="shared" si="1"/>
        <v>519.6</v>
      </c>
      <c r="G516" s="147">
        <f t="shared" si="2"/>
        <v>0</v>
      </c>
      <c r="H516" s="147">
        <f t="shared" si="3"/>
        <v>519.6</v>
      </c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3.5" customHeight="1">
      <c r="A517" s="144" t="s">
        <v>709</v>
      </c>
      <c r="B517" s="144" t="s">
        <v>713</v>
      </c>
      <c r="C517" s="145">
        <v>43495.0</v>
      </c>
      <c r="D517" s="146">
        <v>64.95</v>
      </c>
      <c r="E517" s="34">
        <v>1.0</v>
      </c>
      <c r="F517" s="146">
        <f t="shared" si="1"/>
        <v>64.95</v>
      </c>
      <c r="G517" s="147">
        <f t="shared" si="2"/>
        <v>0</v>
      </c>
      <c r="H517" s="147">
        <f t="shared" si="3"/>
        <v>64.95</v>
      </c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3.5" customHeight="1">
      <c r="A518" s="144" t="s">
        <v>704</v>
      </c>
      <c r="B518" s="144" t="s">
        <v>705</v>
      </c>
      <c r="C518" s="145">
        <v>43496.0</v>
      </c>
      <c r="D518" s="146">
        <v>299.95</v>
      </c>
      <c r="E518" s="34">
        <v>13.0</v>
      </c>
      <c r="F518" s="146">
        <f t="shared" si="1"/>
        <v>3899.35</v>
      </c>
      <c r="G518" s="147">
        <f t="shared" si="2"/>
        <v>77.987</v>
      </c>
      <c r="H518" s="147">
        <f t="shared" si="3"/>
        <v>3977.337</v>
      </c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3.5" customHeight="1">
      <c r="A519" s="144" t="s">
        <v>711</v>
      </c>
      <c r="B519" s="144" t="s">
        <v>714</v>
      </c>
      <c r="C519" s="145">
        <v>43497.0</v>
      </c>
      <c r="D519" s="146">
        <v>139.95</v>
      </c>
      <c r="E519" s="34">
        <v>6.0</v>
      </c>
      <c r="F519" s="146">
        <f t="shared" si="1"/>
        <v>839.7</v>
      </c>
      <c r="G519" s="147">
        <f t="shared" si="2"/>
        <v>0</v>
      </c>
      <c r="H519" s="147">
        <f t="shared" si="3"/>
        <v>839.7</v>
      </c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3.5" customHeight="1">
      <c r="A520" s="144" t="s">
        <v>704</v>
      </c>
      <c r="B520" s="144" t="s">
        <v>705</v>
      </c>
      <c r="C520" s="145">
        <v>43497.0</v>
      </c>
      <c r="D520" s="146">
        <v>299.95</v>
      </c>
      <c r="E520" s="34">
        <v>12.0</v>
      </c>
      <c r="F520" s="146">
        <f t="shared" si="1"/>
        <v>3599.4</v>
      </c>
      <c r="G520" s="147">
        <f t="shared" si="2"/>
        <v>71.988</v>
      </c>
      <c r="H520" s="147">
        <f t="shared" si="3"/>
        <v>3671.388</v>
      </c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3.5" customHeight="1">
      <c r="A521" s="144" t="s">
        <v>704</v>
      </c>
      <c r="B521" s="144" t="s">
        <v>714</v>
      </c>
      <c r="C521" s="145">
        <v>43497.0</v>
      </c>
      <c r="D521" s="146">
        <v>299.95</v>
      </c>
      <c r="E521" s="34">
        <v>9.0</v>
      </c>
      <c r="F521" s="146">
        <f t="shared" si="1"/>
        <v>2699.55</v>
      </c>
      <c r="G521" s="147">
        <f t="shared" si="2"/>
        <v>53.991</v>
      </c>
      <c r="H521" s="147">
        <f t="shared" si="3"/>
        <v>2753.541</v>
      </c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3.5" customHeight="1">
      <c r="A522" s="144" t="s">
        <v>709</v>
      </c>
      <c r="B522" s="144" t="s">
        <v>708</v>
      </c>
      <c r="C522" s="145">
        <v>43498.0</v>
      </c>
      <c r="D522" s="146">
        <v>64.95</v>
      </c>
      <c r="E522" s="34">
        <v>3.0</v>
      </c>
      <c r="F522" s="146">
        <f t="shared" si="1"/>
        <v>194.85</v>
      </c>
      <c r="G522" s="147">
        <f t="shared" si="2"/>
        <v>0</v>
      </c>
      <c r="H522" s="147">
        <f t="shared" si="3"/>
        <v>194.85</v>
      </c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3.5" customHeight="1">
      <c r="A523" s="144" t="s">
        <v>704</v>
      </c>
      <c r="B523" s="144" t="s">
        <v>708</v>
      </c>
      <c r="C523" s="145">
        <v>43498.0</v>
      </c>
      <c r="D523" s="146">
        <v>299.95</v>
      </c>
      <c r="E523" s="34">
        <v>14.0</v>
      </c>
      <c r="F523" s="146">
        <f t="shared" si="1"/>
        <v>4199.3</v>
      </c>
      <c r="G523" s="147">
        <f t="shared" si="2"/>
        <v>83.986</v>
      </c>
      <c r="H523" s="147">
        <f t="shared" si="3"/>
        <v>4283.286</v>
      </c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3.5" customHeight="1">
      <c r="A524" s="144" t="s">
        <v>709</v>
      </c>
      <c r="B524" s="144" t="s">
        <v>713</v>
      </c>
      <c r="C524" s="145">
        <v>43499.0</v>
      </c>
      <c r="D524" s="146">
        <v>64.95</v>
      </c>
      <c r="E524" s="34">
        <v>1.0</v>
      </c>
      <c r="F524" s="146">
        <f t="shared" si="1"/>
        <v>64.95</v>
      </c>
      <c r="G524" s="147">
        <f t="shared" si="2"/>
        <v>0</v>
      </c>
      <c r="H524" s="147">
        <f t="shared" si="3"/>
        <v>64.95</v>
      </c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3.5" customHeight="1">
      <c r="A525" s="144" t="s">
        <v>712</v>
      </c>
      <c r="B525" s="144" t="s">
        <v>713</v>
      </c>
      <c r="C525" s="145">
        <v>43499.0</v>
      </c>
      <c r="D525" s="146">
        <v>649.99</v>
      </c>
      <c r="E525" s="34">
        <v>6.0</v>
      </c>
      <c r="F525" s="146">
        <f t="shared" si="1"/>
        <v>3899.94</v>
      </c>
      <c r="G525" s="147">
        <f t="shared" si="2"/>
        <v>77.9988</v>
      </c>
      <c r="H525" s="147">
        <f t="shared" si="3"/>
        <v>3977.9388</v>
      </c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3.5" customHeight="1">
      <c r="A526" s="144" t="s">
        <v>711</v>
      </c>
      <c r="B526" s="144" t="s">
        <v>710</v>
      </c>
      <c r="C526" s="145">
        <v>43503.0</v>
      </c>
      <c r="D526" s="146">
        <v>139.95</v>
      </c>
      <c r="E526" s="34">
        <v>14.0</v>
      </c>
      <c r="F526" s="146">
        <f t="shared" si="1"/>
        <v>1959.3</v>
      </c>
      <c r="G526" s="147">
        <f t="shared" si="2"/>
        <v>39.186</v>
      </c>
      <c r="H526" s="147">
        <f t="shared" si="3"/>
        <v>1998.486</v>
      </c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3.5" customHeight="1">
      <c r="A527" s="144" t="s">
        <v>711</v>
      </c>
      <c r="B527" s="144" t="s">
        <v>714</v>
      </c>
      <c r="C527" s="145">
        <v>43503.0</v>
      </c>
      <c r="D527" s="146">
        <v>139.95</v>
      </c>
      <c r="E527" s="34">
        <v>7.0</v>
      </c>
      <c r="F527" s="146">
        <f t="shared" si="1"/>
        <v>979.65</v>
      </c>
      <c r="G527" s="147">
        <f t="shared" si="2"/>
        <v>0</v>
      </c>
      <c r="H527" s="147">
        <f t="shared" si="3"/>
        <v>979.65</v>
      </c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3.5" customHeight="1">
      <c r="A528" s="144" t="s">
        <v>704</v>
      </c>
      <c r="B528" s="144" t="s">
        <v>705</v>
      </c>
      <c r="C528" s="145">
        <v>43503.0</v>
      </c>
      <c r="D528" s="146">
        <v>299.95</v>
      </c>
      <c r="E528" s="34">
        <v>11.0</v>
      </c>
      <c r="F528" s="146">
        <f t="shared" si="1"/>
        <v>3299.45</v>
      </c>
      <c r="G528" s="147">
        <f t="shared" si="2"/>
        <v>65.989</v>
      </c>
      <c r="H528" s="147">
        <f t="shared" si="3"/>
        <v>3365.439</v>
      </c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3.5" customHeight="1">
      <c r="A529" s="144" t="s">
        <v>704</v>
      </c>
      <c r="B529" s="144" t="s">
        <v>713</v>
      </c>
      <c r="C529" s="145">
        <v>43503.0</v>
      </c>
      <c r="D529" s="146">
        <v>299.95</v>
      </c>
      <c r="E529" s="34">
        <v>7.0</v>
      </c>
      <c r="F529" s="146">
        <f t="shared" si="1"/>
        <v>2099.65</v>
      </c>
      <c r="G529" s="147">
        <f t="shared" si="2"/>
        <v>41.993</v>
      </c>
      <c r="H529" s="147">
        <f t="shared" si="3"/>
        <v>2141.643</v>
      </c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3.5" customHeight="1">
      <c r="A530" s="144" t="s">
        <v>712</v>
      </c>
      <c r="B530" s="144" t="s">
        <v>713</v>
      </c>
      <c r="C530" s="145">
        <v>43503.0</v>
      </c>
      <c r="D530" s="146">
        <v>649.99</v>
      </c>
      <c r="E530" s="34">
        <v>11.0</v>
      </c>
      <c r="F530" s="146">
        <f t="shared" si="1"/>
        <v>7149.89</v>
      </c>
      <c r="G530" s="147">
        <f t="shared" si="2"/>
        <v>142.9978</v>
      </c>
      <c r="H530" s="147">
        <f t="shared" si="3"/>
        <v>7292.8878</v>
      </c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3.5" customHeight="1">
      <c r="A531" s="144" t="s">
        <v>711</v>
      </c>
      <c r="B531" s="144" t="s">
        <v>705</v>
      </c>
      <c r="C531" s="145">
        <v>43509.0</v>
      </c>
      <c r="D531" s="146">
        <v>139.95</v>
      </c>
      <c r="E531" s="34">
        <v>14.0</v>
      </c>
      <c r="F531" s="146">
        <f t="shared" si="1"/>
        <v>1959.3</v>
      </c>
      <c r="G531" s="147">
        <f t="shared" si="2"/>
        <v>39.186</v>
      </c>
      <c r="H531" s="147">
        <f t="shared" si="3"/>
        <v>1998.486</v>
      </c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3.5" customHeight="1">
      <c r="A532" s="144" t="s">
        <v>707</v>
      </c>
      <c r="B532" s="144" t="s">
        <v>713</v>
      </c>
      <c r="C532" s="145">
        <v>43510.0</v>
      </c>
      <c r="D532" s="146">
        <v>329.95</v>
      </c>
      <c r="E532" s="34">
        <v>2.0</v>
      </c>
      <c r="F532" s="146">
        <f t="shared" si="1"/>
        <v>659.9</v>
      </c>
      <c r="G532" s="147">
        <f t="shared" si="2"/>
        <v>0</v>
      </c>
      <c r="H532" s="147">
        <f t="shared" si="3"/>
        <v>659.9</v>
      </c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3.5" customHeight="1">
      <c r="A533" s="144" t="s">
        <v>707</v>
      </c>
      <c r="B533" s="144" t="s">
        <v>714</v>
      </c>
      <c r="C533" s="145">
        <v>43510.0</v>
      </c>
      <c r="D533" s="146">
        <v>329.95</v>
      </c>
      <c r="E533" s="34">
        <v>15.0</v>
      </c>
      <c r="F533" s="146">
        <f t="shared" si="1"/>
        <v>4949.25</v>
      </c>
      <c r="G533" s="147">
        <f t="shared" si="2"/>
        <v>98.985</v>
      </c>
      <c r="H533" s="147">
        <f t="shared" si="3"/>
        <v>5048.235</v>
      </c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3.5" customHeight="1">
      <c r="A534" s="144" t="s">
        <v>707</v>
      </c>
      <c r="B534" s="144" t="s">
        <v>710</v>
      </c>
      <c r="C534" s="145">
        <v>43511.0</v>
      </c>
      <c r="D534" s="146">
        <v>329.95</v>
      </c>
      <c r="E534" s="34">
        <v>7.0</v>
      </c>
      <c r="F534" s="146">
        <f t="shared" si="1"/>
        <v>2309.65</v>
      </c>
      <c r="G534" s="147">
        <f t="shared" si="2"/>
        <v>46.193</v>
      </c>
      <c r="H534" s="147">
        <f t="shared" si="3"/>
        <v>2355.843</v>
      </c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3.5" customHeight="1">
      <c r="A535" s="144" t="s">
        <v>712</v>
      </c>
      <c r="B535" s="144" t="s">
        <v>708</v>
      </c>
      <c r="C535" s="145">
        <v>43512.0</v>
      </c>
      <c r="D535" s="146">
        <v>649.99</v>
      </c>
      <c r="E535" s="34">
        <v>4.0</v>
      </c>
      <c r="F535" s="146">
        <f t="shared" si="1"/>
        <v>2599.96</v>
      </c>
      <c r="G535" s="147">
        <f t="shared" si="2"/>
        <v>51.9992</v>
      </c>
      <c r="H535" s="147">
        <f t="shared" si="3"/>
        <v>2651.9592</v>
      </c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3.5" customHeight="1">
      <c r="A536" s="144" t="s">
        <v>709</v>
      </c>
      <c r="B536" s="144" t="s">
        <v>710</v>
      </c>
      <c r="C536" s="145">
        <v>43514.0</v>
      </c>
      <c r="D536" s="146">
        <v>64.95</v>
      </c>
      <c r="E536" s="34">
        <v>3.0</v>
      </c>
      <c r="F536" s="146">
        <f t="shared" si="1"/>
        <v>194.85</v>
      </c>
      <c r="G536" s="147">
        <f t="shared" si="2"/>
        <v>0</v>
      </c>
      <c r="H536" s="147">
        <f t="shared" si="3"/>
        <v>194.85</v>
      </c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3.5" customHeight="1">
      <c r="A537" s="144" t="s">
        <v>704</v>
      </c>
      <c r="B537" s="144" t="s">
        <v>705</v>
      </c>
      <c r="C537" s="145">
        <v>43514.0</v>
      </c>
      <c r="D537" s="146">
        <v>299.95</v>
      </c>
      <c r="E537" s="34">
        <v>19.0</v>
      </c>
      <c r="F537" s="146">
        <f t="shared" si="1"/>
        <v>5699.05</v>
      </c>
      <c r="G537" s="147">
        <f t="shared" si="2"/>
        <v>113.981</v>
      </c>
      <c r="H537" s="147">
        <f t="shared" si="3"/>
        <v>5813.031</v>
      </c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3.5" customHeight="1">
      <c r="A538" s="144" t="s">
        <v>712</v>
      </c>
      <c r="B538" s="144" t="s">
        <v>714</v>
      </c>
      <c r="C538" s="145">
        <v>43514.0</v>
      </c>
      <c r="D538" s="146">
        <v>649.99</v>
      </c>
      <c r="E538" s="34">
        <v>13.0</v>
      </c>
      <c r="F538" s="146">
        <f t="shared" si="1"/>
        <v>8449.87</v>
      </c>
      <c r="G538" s="147">
        <f t="shared" si="2"/>
        <v>168.9974</v>
      </c>
      <c r="H538" s="147">
        <f t="shared" si="3"/>
        <v>8618.8674</v>
      </c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3.5" customHeight="1">
      <c r="A539" s="144" t="s">
        <v>707</v>
      </c>
      <c r="B539" s="144" t="s">
        <v>710</v>
      </c>
      <c r="C539" s="145">
        <v>43514.0</v>
      </c>
      <c r="D539" s="146">
        <v>329.95</v>
      </c>
      <c r="E539" s="34">
        <v>6.0</v>
      </c>
      <c r="F539" s="146">
        <f t="shared" si="1"/>
        <v>1979.7</v>
      </c>
      <c r="G539" s="147">
        <f t="shared" si="2"/>
        <v>39.594</v>
      </c>
      <c r="H539" s="147">
        <f t="shared" si="3"/>
        <v>2019.294</v>
      </c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3.5" customHeight="1">
      <c r="A540" s="144" t="s">
        <v>704</v>
      </c>
      <c r="B540" s="144" t="s">
        <v>710</v>
      </c>
      <c r="C540" s="145">
        <v>43516.0</v>
      </c>
      <c r="D540" s="146">
        <v>299.95</v>
      </c>
      <c r="E540" s="34">
        <v>11.0</v>
      </c>
      <c r="F540" s="146">
        <f t="shared" si="1"/>
        <v>3299.45</v>
      </c>
      <c r="G540" s="147">
        <f t="shared" si="2"/>
        <v>65.989</v>
      </c>
      <c r="H540" s="147">
        <f t="shared" si="3"/>
        <v>3365.439</v>
      </c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3.5" customHeight="1">
      <c r="A541" s="144" t="s">
        <v>704</v>
      </c>
      <c r="B541" s="144" t="s">
        <v>713</v>
      </c>
      <c r="C541" s="145">
        <v>43517.0</v>
      </c>
      <c r="D541" s="146">
        <v>299.95</v>
      </c>
      <c r="E541" s="34">
        <v>6.0</v>
      </c>
      <c r="F541" s="146">
        <f t="shared" si="1"/>
        <v>1799.7</v>
      </c>
      <c r="G541" s="147">
        <f t="shared" si="2"/>
        <v>35.994</v>
      </c>
      <c r="H541" s="147">
        <f t="shared" si="3"/>
        <v>1835.694</v>
      </c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3.5" customHeight="1">
      <c r="A542" s="144" t="s">
        <v>704</v>
      </c>
      <c r="B542" s="144" t="s">
        <v>714</v>
      </c>
      <c r="C542" s="145">
        <v>43517.0</v>
      </c>
      <c r="D542" s="146">
        <v>299.95</v>
      </c>
      <c r="E542" s="34">
        <v>3.0</v>
      </c>
      <c r="F542" s="146">
        <f t="shared" si="1"/>
        <v>899.85</v>
      </c>
      <c r="G542" s="147">
        <f t="shared" si="2"/>
        <v>0</v>
      </c>
      <c r="H542" s="147">
        <f t="shared" si="3"/>
        <v>899.85</v>
      </c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3.5" customHeight="1">
      <c r="A543" s="144" t="s">
        <v>711</v>
      </c>
      <c r="B543" s="144" t="s">
        <v>714</v>
      </c>
      <c r="C543" s="145">
        <v>43519.0</v>
      </c>
      <c r="D543" s="146">
        <v>139.95</v>
      </c>
      <c r="E543" s="34">
        <v>8.0</v>
      </c>
      <c r="F543" s="146">
        <f t="shared" si="1"/>
        <v>1119.6</v>
      </c>
      <c r="G543" s="147">
        <f t="shared" si="2"/>
        <v>0</v>
      </c>
      <c r="H543" s="147">
        <f t="shared" si="3"/>
        <v>1119.6</v>
      </c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3.5" customHeight="1">
      <c r="A544" s="144" t="s">
        <v>709</v>
      </c>
      <c r="B544" s="144" t="s">
        <v>713</v>
      </c>
      <c r="C544" s="145">
        <v>43519.0</v>
      </c>
      <c r="D544" s="146">
        <v>64.95</v>
      </c>
      <c r="E544" s="34">
        <v>6.0</v>
      </c>
      <c r="F544" s="146">
        <f t="shared" si="1"/>
        <v>389.7</v>
      </c>
      <c r="G544" s="147">
        <f t="shared" si="2"/>
        <v>0</v>
      </c>
      <c r="H544" s="147">
        <f t="shared" si="3"/>
        <v>389.7</v>
      </c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3.5" customHeight="1">
      <c r="A545" s="144" t="s">
        <v>707</v>
      </c>
      <c r="B545" s="144" t="s">
        <v>708</v>
      </c>
      <c r="C545" s="145">
        <v>43521.0</v>
      </c>
      <c r="D545" s="146">
        <v>329.95</v>
      </c>
      <c r="E545" s="34">
        <v>11.0</v>
      </c>
      <c r="F545" s="146">
        <f t="shared" si="1"/>
        <v>3629.45</v>
      </c>
      <c r="G545" s="147">
        <f t="shared" si="2"/>
        <v>72.589</v>
      </c>
      <c r="H545" s="147">
        <f t="shared" si="3"/>
        <v>3702.039</v>
      </c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3.5" customHeight="1">
      <c r="A546" s="144" t="s">
        <v>707</v>
      </c>
      <c r="B546" s="144" t="s">
        <v>708</v>
      </c>
      <c r="C546" s="145">
        <v>43521.0</v>
      </c>
      <c r="D546" s="146">
        <v>329.95</v>
      </c>
      <c r="E546" s="34">
        <v>11.0</v>
      </c>
      <c r="F546" s="146">
        <f t="shared" si="1"/>
        <v>3629.45</v>
      </c>
      <c r="G546" s="147">
        <f t="shared" si="2"/>
        <v>72.589</v>
      </c>
      <c r="H546" s="147">
        <f t="shared" si="3"/>
        <v>3702.039</v>
      </c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3.5" customHeight="1">
      <c r="A547" s="144" t="s">
        <v>707</v>
      </c>
      <c r="B547" s="144" t="s">
        <v>714</v>
      </c>
      <c r="C547" s="145">
        <v>43523.0</v>
      </c>
      <c r="D547" s="146">
        <v>329.95</v>
      </c>
      <c r="E547" s="34">
        <v>12.0</v>
      </c>
      <c r="F547" s="146">
        <f t="shared" si="1"/>
        <v>3959.4</v>
      </c>
      <c r="G547" s="147">
        <f t="shared" si="2"/>
        <v>79.188</v>
      </c>
      <c r="H547" s="147">
        <f t="shared" si="3"/>
        <v>4038.588</v>
      </c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3.5" customHeight="1">
      <c r="A548" s="144" t="s">
        <v>712</v>
      </c>
      <c r="B548" s="144" t="s">
        <v>714</v>
      </c>
      <c r="C548" s="145">
        <v>43524.0</v>
      </c>
      <c r="D548" s="146">
        <v>649.99</v>
      </c>
      <c r="E548" s="34">
        <v>13.0</v>
      </c>
      <c r="F548" s="146">
        <f t="shared" si="1"/>
        <v>8449.87</v>
      </c>
      <c r="G548" s="147">
        <f t="shared" si="2"/>
        <v>168.9974</v>
      </c>
      <c r="H548" s="147">
        <f t="shared" si="3"/>
        <v>8618.8674</v>
      </c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3.5" customHeight="1">
      <c r="A549" s="144" t="s">
        <v>711</v>
      </c>
      <c r="B549" s="144" t="s">
        <v>705</v>
      </c>
      <c r="C549" s="145">
        <v>43526.0</v>
      </c>
      <c r="D549" s="146">
        <v>139.95</v>
      </c>
      <c r="E549" s="34">
        <v>8.0</v>
      </c>
      <c r="F549" s="146">
        <f t="shared" si="1"/>
        <v>1119.6</v>
      </c>
      <c r="G549" s="147">
        <f t="shared" si="2"/>
        <v>0</v>
      </c>
      <c r="H549" s="147">
        <f t="shared" si="3"/>
        <v>1119.6</v>
      </c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3.5" customHeight="1">
      <c r="A550" s="144" t="s">
        <v>709</v>
      </c>
      <c r="B550" s="144" t="s">
        <v>713</v>
      </c>
      <c r="C550" s="145">
        <v>43530.0</v>
      </c>
      <c r="D550" s="146">
        <v>64.95</v>
      </c>
      <c r="E550" s="34">
        <v>2.0</v>
      </c>
      <c r="F550" s="146">
        <f t="shared" si="1"/>
        <v>129.9</v>
      </c>
      <c r="G550" s="147">
        <f t="shared" si="2"/>
        <v>0</v>
      </c>
      <c r="H550" s="147">
        <f t="shared" si="3"/>
        <v>129.9</v>
      </c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3.5" customHeight="1">
      <c r="A551" s="144" t="s">
        <v>704</v>
      </c>
      <c r="B551" s="144" t="s">
        <v>713</v>
      </c>
      <c r="C551" s="145">
        <v>43530.0</v>
      </c>
      <c r="D551" s="146">
        <v>299.95</v>
      </c>
      <c r="E551" s="34">
        <v>2.0</v>
      </c>
      <c r="F551" s="146">
        <f t="shared" si="1"/>
        <v>599.9</v>
      </c>
      <c r="G551" s="147">
        <f t="shared" si="2"/>
        <v>0</v>
      </c>
      <c r="H551" s="147">
        <f t="shared" si="3"/>
        <v>599.9</v>
      </c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3.5" customHeight="1">
      <c r="A552" s="144" t="s">
        <v>707</v>
      </c>
      <c r="B552" s="144" t="s">
        <v>708</v>
      </c>
      <c r="C552" s="145">
        <v>43530.0</v>
      </c>
      <c r="D552" s="146">
        <v>329.95</v>
      </c>
      <c r="E552" s="34">
        <v>12.0</v>
      </c>
      <c r="F552" s="146">
        <f t="shared" si="1"/>
        <v>3959.4</v>
      </c>
      <c r="G552" s="147">
        <f t="shared" si="2"/>
        <v>79.188</v>
      </c>
      <c r="H552" s="147">
        <f t="shared" si="3"/>
        <v>4038.588</v>
      </c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3.5" customHeight="1">
      <c r="A553" s="144" t="s">
        <v>704</v>
      </c>
      <c r="B553" s="144" t="s">
        <v>710</v>
      </c>
      <c r="C553" s="145">
        <v>43533.0</v>
      </c>
      <c r="D553" s="146">
        <v>299.95</v>
      </c>
      <c r="E553" s="34">
        <v>13.0</v>
      </c>
      <c r="F553" s="146">
        <f t="shared" si="1"/>
        <v>3899.35</v>
      </c>
      <c r="G553" s="147">
        <f t="shared" si="2"/>
        <v>77.987</v>
      </c>
      <c r="H553" s="147">
        <f t="shared" si="3"/>
        <v>3977.337</v>
      </c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3.5" customHeight="1">
      <c r="A554" s="144" t="s">
        <v>712</v>
      </c>
      <c r="B554" s="144" t="s">
        <v>705</v>
      </c>
      <c r="C554" s="145">
        <v>43533.0</v>
      </c>
      <c r="D554" s="146">
        <v>649.99</v>
      </c>
      <c r="E554" s="34">
        <v>9.0</v>
      </c>
      <c r="F554" s="146">
        <f t="shared" si="1"/>
        <v>5849.91</v>
      </c>
      <c r="G554" s="147">
        <f t="shared" si="2"/>
        <v>116.9982</v>
      </c>
      <c r="H554" s="147">
        <f t="shared" si="3"/>
        <v>5966.9082</v>
      </c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3.5" customHeight="1">
      <c r="A555" s="144" t="s">
        <v>707</v>
      </c>
      <c r="B555" s="144" t="s">
        <v>713</v>
      </c>
      <c r="C555" s="145">
        <v>43533.0</v>
      </c>
      <c r="D555" s="146">
        <v>329.95</v>
      </c>
      <c r="E555" s="34">
        <v>11.0</v>
      </c>
      <c r="F555" s="146">
        <f t="shared" si="1"/>
        <v>3629.45</v>
      </c>
      <c r="G555" s="147">
        <f t="shared" si="2"/>
        <v>72.589</v>
      </c>
      <c r="H555" s="147">
        <f t="shared" si="3"/>
        <v>3702.039</v>
      </c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3.5" customHeight="1">
      <c r="A556" s="144" t="s">
        <v>704</v>
      </c>
      <c r="B556" s="144" t="s">
        <v>714</v>
      </c>
      <c r="C556" s="145">
        <v>43534.0</v>
      </c>
      <c r="D556" s="146">
        <v>299.95</v>
      </c>
      <c r="E556" s="34">
        <v>4.0</v>
      </c>
      <c r="F556" s="146">
        <f t="shared" si="1"/>
        <v>1199.8</v>
      </c>
      <c r="G556" s="147">
        <f t="shared" si="2"/>
        <v>0</v>
      </c>
      <c r="H556" s="147">
        <f t="shared" si="3"/>
        <v>1199.8</v>
      </c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3.5" customHeight="1">
      <c r="A557" s="144" t="s">
        <v>712</v>
      </c>
      <c r="B557" s="144" t="s">
        <v>705</v>
      </c>
      <c r="C557" s="145">
        <v>43534.0</v>
      </c>
      <c r="D557" s="146">
        <v>649.99</v>
      </c>
      <c r="E557" s="34">
        <v>8.0</v>
      </c>
      <c r="F557" s="146">
        <f t="shared" si="1"/>
        <v>5199.92</v>
      </c>
      <c r="G557" s="147">
        <f t="shared" si="2"/>
        <v>103.9984</v>
      </c>
      <c r="H557" s="147">
        <f t="shared" si="3"/>
        <v>5303.9184</v>
      </c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3.5" customHeight="1">
      <c r="A558" s="144" t="s">
        <v>707</v>
      </c>
      <c r="B558" s="144" t="s">
        <v>708</v>
      </c>
      <c r="C558" s="145">
        <v>43537.0</v>
      </c>
      <c r="D558" s="146">
        <v>329.95</v>
      </c>
      <c r="E558" s="34">
        <v>4.0</v>
      </c>
      <c r="F558" s="146">
        <f t="shared" si="1"/>
        <v>1319.8</v>
      </c>
      <c r="G558" s="147">
        <f t="shared" si="2"/>
        <v>0</v>
      </c>
      <c r="H558" s="147">
        <f t="shared" si="3"/>
        <v>1319.8</v>
      </c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3.5" customHeight="1">
      <c r="A559" s="144" t="s">
        <v>707</v>
      </c>
      <c r="B559" s="144" t="s">
        <v>714</v>
      </c>
      <c r="C559" s="145">
        <v>43537.0</v>
      </c>
      <c r="D559" s="146">
        <v>329.95</v>
      </c>
      <c r="E559" s="34">
        <v>8.0</v>
      </c>
      <c r="F559" s="146">
        <f t="shared" si="1"/>
        <v>2639.6</v>
      </c>
      <c r="G559" s="147">
        <f t="shared" si="2"/>
        <v>52.792</v>
      </c>
      <c r="H559" s="147">
        <f t="shared" si="3"/>
        <v>2692.392</v>
      </c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3.5" customHeight="1">
      <c r="A560" s="144" t="s">
        <v>709</v>
      </c>
      <c r="B560" s="144" t="s">
        <v>705</v>
      </c>
      <c r="C560" s="145">
        <v>43538.0</v>
      </c>
      <c r="D560" s="146">
        <v>64.95</v>
      </c>
      <c r="E560" s="34">
        <v>18.0</v>
      </c>
      <c r="F560" s="146">
        <f t="shared" si="1"/>
        <v>1169.1</v>
      </c>
      <c r="G560" s="147">
        <f t="shared" si="2"/>
        <v>0</v>
      </c>
      <c r="H560" s="147">
        <f t="shared" si="3"/>
        <v>1169.1</v>
      </c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3.5" customHeight="1">
      <c r="A561" s="144" t="s">
        <v>709</v>
      </c>
      <c r="B561" s="144" t="s">
        <v>708</v>
      </c>
      <c r="C561" s="145">
        <v>43538.0</v>
      </c>
      <c r="D561" s="146">
        <v>64.95</v>
      </c>
      <c r="E561" s="34">
        <v>9.0</v>
      </c>
      <c r="F561" s="146">
        <f t="shared" si="1"/>
        <v>584.55</v>
      </c>
      <c r="G561" s="147">
        <f t="shared" si="2"/>
        <v>0</v>
      </c>
      <c r="H561" s="147">
        <f t="shared" si="3"/>
        <v>584.55</v>
      </c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3.5" customHeight="1">
      <c r="A562" s="144" t="s">
        <v>709</v>
      </c>
      <c r="B562" s="144" t="s">
        <v>710</v>
      </c>
      <c r="C562" s="145">
        <v>43541.0</v>
      </c>
      <c r="D562" s="146">
        <v>64.95</v>
      </c>
      <c r="E562" s="34">
        <v>1.0</v>
      </c>
      <c r="F562" s="146">
        <f t="shared" si="1"/>
        <v>64.95</v>
      </c>
      <c r="G562" s="147">
        <f t="shared" si="2"/>
        <v>0</v>
      </c>
      <c r="H562" s="147">
        <f t="shared" si="3"/>
        <v>64.95</v>
      </c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3.5" customHeight="1">
      <c r="A563" s="144" t="s">
        <v>712</v>
      </c>
      <c r="B563" s="144" t="s">
        <v>714</v>
      </c>
      <c r="C563" s="145">
        <v>43544.0</v>
      </c>
      <c r="D563" s="146">
        <v>649.99</v>
      </c>
      <c r="E563" s="34">
        <v>10.0</v>
      </c>
      <c r="F563" s="146">
        <f t="shared" si="1"/>
        <v>6499.9</v>
      </c>
      <c r="G563" s="147">
        <f t="shared" si="2"/>
        <v>129.998</v>
      </c>
      <c r="H563" s="147">
        <f t="shared" si="3"/>
        <v>6629.898</v>
      </c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3.5" customHeight="1">
      <c r="A564" s="144" t="s">
        <v>711</v>
      </c>
      <c r="B564" s="144" t="s">
        <v>708</v>
      </c>
      <c r="C564" s="145">
        <v>43546.0</v>
      </c>
      <c r="D564" s="146">
        <v>139.95</v>
      </c>
      <c r="E564" s="34">
        <v>9.0</v>
      </c>
      <c r="F564" s="146">
        <f t="shared" si="1"/>
        <v>1259.55</v>
      </c>
      <c r="G564" s="147">
        <f t="shared" si="2"/>
        <v>0</v>
      </c>
      <c r="H564" s="147">
        <f t="shared" si="3"/>
        <v>1259.55</v>
      </c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3.5" customHeight="1">
      <c r="A565" s="144" t="s">
        <v>704</v>
      </c>
      <c r="B565" s="144" t="s">
        <v>705</v>
      </c>
      <c r="C565" s="145">
        <v>43546.0</v>
      </c>
      <c r="D565" s="146">
        <v>299.95</v>
      </c>
      <c r="E565" s="34">
        <v>18.0</v>
      </c>
      <c r="F565" s="146">
        <f t="shared" si="1"/>
        <v>5399.1</v>
      </c>
      <c r="G565" s="147">
        <f t="shared" si="2"/>
        <v>107.982</v>
      </c>
      <c r="H565" s="147">
        <f t="shared" si="3"/>
        <v>5507.082</v>
      </c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3.5" customHeight="1">
      <c r="A566" s="144" t="s">
        <v>707</v>
      </c>
      <c r="B566" s="144" t="s">
        <v>713</v>
      </c>
      <c r="C566" s="145">
        <v>43546.0</v>
      </c>
      <c r="D566" s="146">
        <v>329.95</v>
      </c>
      <c r="E566" s="34">
        <v>4.0</v>
      </c>
      <c r="F566" s="146">
        <f t="shared" si="1"/>
        <v>1319.8</v>
      </c>
      <c r="G566" s="147">
        <f t="shared" si="2"/>
        <v>0</v>
      </c>
      <c r="H566" s="147">
        <f t="shared" si="3"/>
        <v>1319.8</v>
      </c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3.5" customHeight="1">
      <c r="A567" s="144" t="s">
        <v>704</v>
      </c>
      <c r="B567" s="144" t="s">
        <v>713</v>
      </c>
      <c r="C567" s="145">
        <v>43547.0</v>
      </c>
      <c r="D567" s="146">
        <v>299.95</v>
      </c>
      <c r="E567" s="34">
        <v>4.0</v>
      </c>
      <c r="F567" s="146">
        <f t="shared" si="1"/>
        <v>1199.8</v>
      </c>
      <c r="G567" s="147">
        <f t="shared" si="2"/>
        <v>0</v>
      </c>
      <c r="H567" s="147">
        <f t="shared" si="3"/>
        <v>1199.8</v>
      </c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3.5" customHeight="1">
      <c r="A568" s="144" t="s">
        <v>704</v>
      </c>
      <c r="B568" s="144" t="s">
        <v>713</v>
      </c>
      <c r="C568" s="145">
        <v>43548.0</v>
      </c>
      <c r="D568" s="146">
        <v>299.95</v>
      </c>
      <c r="E568" s="34">
        <v>6.0</v>
      </c>
      <c r="F568" s="146">
        <f t="shared" si="1"/>
        <v>1799.7</v>
      </c>
      <c r="G568" s="147">
        <f t="shared" si="2"/>
        <v>35.994</v>
      </c>
      <c r="H568" s="147">
        <f t="shared" si="3"/>
        <v>1835.694</v>
      </c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3.5" customHeight="1">
      <c r="A569" s="144" t="s">
        <v>712</v>
      </c>
      <c r="B569" s="144" t="s">
        <v>705</v>
      </c>
      <c r="C569" s="145">
        <v>43548.0</v>
      </c>
      <c r="D569" s="146">
        <v>649.99</v>
      </c>
      <c r="E569" s="34">
        <v>7.0</v>
      </c>
      <c r="F569" s="146">
        <f t="shared" si="1"/>
        <v>4549.93</v>
      </c>
      <c r="G569" s="147">
        <f t="shared" si="2"/>
        <v>90.9986</v>
      </c>
      <c r="H569" s="147">
        <f t="shared" si="3"/>
        <v>4640.9286</v>
      </c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3.5" customHeight="1">
      <c r="A570" s="144" t="s">
        <v>711</v>
      </c>
      <c r="B570" s="144" t="s">
        <v>713</v>
      </c>
      <c r="C570" s="145">
        <v>43550.0</v>
      </c>
      <c r="D570" s="146">
        <v>139.95</v>
      </c>
      <c r="E570" s="34">
        <v>14.0</v>
      </c>
      <c r="F570" s="146">
        <f t="shared" si="1"/>
        <v>1959.3</v>
      </c>
      <c r="G570" s="147">
        <f t="shared" si="2"/>
        <v>39.186</v>
      </c>
      <c r="H570" s="147">
        <f t="shared" si="3"/>
        <v>1998.486</v>
      </c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3.5" customHeight="1">
      <c r="A571" s="144" t="s">
        <v>709</v>
      </c>
      <c r="B571" s="144" t="s">
        <v>705</v>
      </c>
      <c r="C571" s="145">
        <v>43551.0</v>
      </c>
      <c r="D571" s="146">
        <v>64.95</v>
      </c>
      <c r="E571" s="34">
        <v>9.0</v>
      </c>
      <c r="F571" s="146">
        <f t="shared" si="1"/>
        <v>584.55</v>
      </c>
      <c r="G571" s="147">
        <f t="shared" si="2"/>
        <v>0</v>
      </c>
      <c r="H571" s="147">
        <f t="shared" si="3"/>
        <v>584.55</v>
      </c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3.5" customHeight="1">
      <c r="A572" s="144" t="s">
        <v>704</v>
      </c>
      <c r="B572" s="144" t="s">
        <v>714</v>
      </c>
      <c r="C572" s="145">
        <v>43551.0</v>
      </c>
      <c r="D572" s="146">
        <v>299.95</v>
      </c>
      <c r="E572" s="34">
        <v>10.0</v>
      </c>
      <c r="F572" s="146">
        <f t="shared" si="1"/>
        <v>2999.5</v>
      </c>
      <c r="G572" s="147">
        <f t="shared" si="2"/>
        <v>59.99</v>
      </c>
      <c r="H572" s="147">
        <f t="shared" si="3"/>
        <v>3059.49</v>
      </c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3.5" customHeight="1">
      <c r="A573" s="144" t="s">
        <v>707</v>
      </c>
      <c r="B573" s="144" t="s">
        <v>714</v>
      </c>
      <c r="C573" s="145">
        <v>43551.0</v>
      </c>
      <c r="D573" s="146">
        <v>329.95</v>
      </c>
      <c r="E573" s="34">
        <v>13.0</v>
      </c>
      <c r="F573" s="146">
        <f t="shared" si="1"/>
        <v>4289.35</v>
      </c>
      <c r="G573" s="147">
        <f t="shared" si="2"/>
        <v>85.787</v>
      </c>
      <c r="H573" s="147">
        <f t="shared" si="3"/>
        <v>4375.137</v>
      </c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3.5" customHeight="1">
      <c r="A574" s="144" t="s">
        <v>704</v>
      </c>
      <c r="B574" s="144" t="s">
        <v>713</v>
      </c>
      <c r="C574" s="145">
        <v>43552.0</v>
      </c>
      <c r="D574" s="146">
        <v>299.95</v>
      </c>
      <c r="E574" s="34">
        <v>4.0</v>
      </c>
      <c r="F574" s="146">
        <f t="shared" si="1"/>
        <v>1199.8</v>
      </c>
      <c r="G574" s="147">
        <f t="shared" si="2"/>
        <v>0</v>
      </c>
      <c r="H574" s="147">
        <f t="shared" si="3"/>
        <v>1199.8</v>
      </c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3.5" customHeight="1">
      <c r="A575" s="144" t="s">
        <v>712</v>
      </c>
      <c r="B575" s="144" t="s">
        <v>705</v>
      </c>
      <c r="C575" s="145">
        <v>43552.0</v>
      </c>
      <c r="D575" s="146">
        <v>649.99</v>
      </c>
      <c r="E575" s="34">
        <v>12.0</v>
      </c>
      <c r="F575" s="146">
        <f t="shared" si="1"/>
        <v>7799.88</v>
      </c>
      <c r="G575" s="147">
        <f t="shared" si="2"/>
        <v>155.9976</v>
      </c>
      <c r="H575" s="147">
        <f t="shared" si="3"/>
        <v>7955.8776</v>
      </c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3.5" customHeight="1">
      <c r="A576" s="144" t="s">
        <v>707</v>
      </c>
      <c r="B576" s="144" t="s">
        <v>710</v>
      </c>
      <c r="C576" s="145">
        <v>43553.0</v>
      </c>
      <c r="D576" s="146">
        <v>329.95</v>
      </c>
      <c r="E576" s="34">
        <v>6.0</v>
      </c>
      <c r="F576" s="146">
        <f t="shared" si="1"/>
        <v>1979.7</v>
      </c>
      <c r="G576" s="147">
        <f t="shared" si="2"/>
        <v>39.594</v>
      </c>
      <c r="H576" s="147">
        <f t="shared" si="3"/>
        <v>2019.294</v>
      </c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3.5" customHeight="1">
      <c r="A577" s="144" t="s">
        <v>711</v>
      </c>
      <c r="B577" s="144" t="s">
        <v>708</v>
      </c>
      <c r="C577" s="145">
        <v>43554.0</v>
      </c>
      <c r="D577" s="146">
        <v>139.95</v>
      </c>
      <c r="E577" s="34">
        <v>15.0</v>
      </c>
      <c r="F577" s="146">
        <f t="shared" si="1"/>
        <v>2099.25</v>
      </c>
      <c r="G577" s="147">
        <f t="shared" si="2"/>
        <v>41.985</v>
      </c>
      <c r="H577" s="147">
        <f t="shared" si="3"/>
        <v>2141.235</v>
      </c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3.5" customHeight="1">
      <c r="A578" s="144" t="s">
        <v>709</v>
      </c>
      <c r="B578" s="144" t="s">
        <v>713</v>
      </c>
      <c r="C578" s="145">
        <v>43554.0</v>
      </c>
      <c r="D578" s="146">
        <v>64.95</v>
      </c>
      <c r="E578" s="34">
        <v>2.0</v>
      </c>
      <c r="F578" s="146">
        <f t="shared" si="1"/>
        <v>129.9</v>
      </c>
      <c r="G578" s="147">
        <f t="shared" si="2"/>
        <v>0</v>
      </c>
      <c r="H578" s="147">
        <f t="shared" si="3"/>
        <v>129.9</v>
      </c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3.5" customHeight="1">
      <c r="A579" s="144" t="s">
        <v>711</v>
      </c>
      <c r="B579" s="144" t="s">
        <v>714</v>
      </c>
      <c r="C579" s="145">
        <v>43557.0</v>
      </c>
      <c r="D579" s="146">
        <v>139.95</v>
      </c>
      <c r="E579" s="34">
        <v>9.0</v>
      </c>
      <c r="F579" s="146">
        <f t="shared" si="1"/>
        <v>1259.55</v>
      </c>
      <c r="G579" s="147">
        <f t="shared" si="2"/>
        <v>0</v>
      </c>
      <c r="H579" s="147">
        <f t="shared" si="3"/>
        <v>1259.55</v>
      </c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3.5" customHeight="1">
      <c r="A580" s="144" t="s">
        <v>704</v>
      </c>
      <c r="B580" s="144" t="s">
        <v>713</v>
      </c>
      <c r="C580" s="145">
        <v>43558.0</v>
      </c>
      <c r="D580" s="146">
        <v>299.95</v>
      </c>
      <c r="E580" s="34">
        <v>10.0</v>
      </c>
      <c r="F580" s="146">
        <f t="shared" si="1"/>
        <v>2999.5</v>
      </c>
      <c r="G580" s="147">
        <f t="shared" si="2"/>
        <v>59.99</v>
      </c>
      <c r="H580" s="147">
        <f t="shared" si="3"/>
        <v>3059.49</v>
      </c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3.5" customHeight="1">
      <c r="A581" s="144" t="s">
        <v>707</v>
      </c>
      <c r="B581" s="144" t="s">
        <v>710</v>
      </c>
      <c r="C581" s="145">
        <v>43558.0</v>
      </c>
      <c r="D581" s="146">
        <v>329.95</v>
      </c>
      <c r="E581" s="34">
        <v>4.0</v>
      </c>
      <c r="F581" s="146">
        <f t="shared" si="1"/>
        <v>1319.8</v>
      </c>
      <c r="G581" s="147">
        <f t="shared" si="2"/>
        <v>0</v>
      </c>
      <c r="H581" s="147">
        <f t="shared" si="3"/>
        <v>1319.8</v>
      </c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3.5" customHeight="1">
      <c r="A582" s="144" t="s">
        <v>707</v>
      </c>
      <c r="B582" s="144" t="s">
        <v>713</v>
      </c>
      <c r="C582" s="145">
        <v>43558.0</v>
      </c>
      <c r="D582" s="146">
        <v>329.95</v>
      </c>
      <c r="E582" s="34">
        <v>10.0</v>
      </c>
      <c r="F582" s="146">
        <f t="shared" si="1"/>
        <v>3299.5</v>
      </c>
      <c r="G582" s="147">
        <f t="shared" si="2"/>
        <v>65.99</v>
      </c>
      <c r="H582" s="147">
        <f t="shared" si="3"/>
        <v>3365.49</v>
      </c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3.5" customHeight="1">
      <c r="A583" s="144" t="s">
        <v>704</v>
      </c>
      <c r="B583" s="144" t="s">
        <v>708</v>
      </c>
      <c r="C583" s="145">
        <v>43559.0</v>
      </c>
      <c r="D583" s="146">
        <v>299.95</v>
      </c>
      <c r="E583" s="34">
        <v>4.0</v>
      </c>
      <c r="F583" s="146">
        <f t="shared" si="1"/>
        <v>1199.8</v>
      </c>
      <c r="G583" s="147">
        <f t="shared" si="2"/>
        <v>0</v>
      </c>
      <c r="H583" s="147">
        <f t="shared" si="3"/>
        <v>1199.8</v>
      </c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3.5" customHeight="1">
      <c r="A584" s="144" t="s">
        <v>707</v>
      </c>
      <c r="B584" s="144" t="s">
        <v>713</v>
      </c>
      <c r="C584" s="145">
        <v>43560.0</v>
      </c>
      <c r="D584" s="146">
        <v>329.95</v>
      </c>
      <c r="E584" s="34">
        <v>6.0</v>
      </c>
      <c r="F584" s="146">
        <f t="shared" si="1"/>
        <v>1979.7</v>
      </c>
      <c r="G584" s="147">
        <f t="shared" si="2"/>
        <v>39.594</v>
      </c>
      <c r="H584" s="147">
        <f t="shared" si="3"/>
        <v>2019.294</v>
      </c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3.5" customHeight="1">
      <c r="A585" s="144" t="s">
        <v>707</v>
      </c>
      <c r="B585" s="144" t="s">
        <v>708</v>
      </c>
      <c r="C585" s="145">
        <v>43560.0</v>
      </c>
      <c r="D585" s="146">
        <v>329.95</v>
      </c>
      <c r="E585" s="34">
        <v>6.0</v>
      </c>
      <c r="F585" s="146">
        <f t="shared" si="1"/>
        <v>1979.7</v>
      </c>
      <c r="G585" s="147">
        <f t="shared" si="2"/>
        <v>39.594</v>
      </c>
      <c r="H585" s="147">
        <f t="shared" si="3"/>
        <v>2019.294</v>
      </c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3.5" customHeight="1">
      <c r="A586" s="144" t="s">
        <v>711</v>
      </c>
      <c r="B586" s="144" t="s">
        <v>705</v>
      </c>
      <c r="C586" s="145">
        <v>43562.0</v>
      </c>
      <c r="D586" s="146">
        <v>139.95</v>
      </c>
      <c r="E586" s="34">
        <v>8.0</v>
      </c>
      <c r="F586" s="146">
        <f t="shared" si="1"/>
        <v>1119.6</v>
      </c>
      <c r="G586" s="147">
        <f t="shared" si="2"/>
        <v>0</v>
      </c>
      <c r="H586" s="147">
        <f t="shared" si="3"/>
        <v>1119.6</v>
      </c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3.5" customHeight="1">
      <c r="A587" s="144" t="s">
        <v>704</v>
      </c>
      <c r="B587" s="144" t="s">
        <v>708</v>
      </c>
      <c r="C587" s="145">
        <v>43562.0</v>
      </c>
      <c r="D587" s="146">
        <v>299.95</v>
      </c>
      <c r="E587" s="34">
        <v>4.0</v>
      </c>
      <c r="F587" s="146">
        <f t="shared" si="1"/>
        <v>1199.8</v>
      </c>
      <c r="G587" s="147">
        <f t="shared" si="2"/>
        <v>0</v>
      </c>
      <c r="H587" s="147">
        <f t="shared" si="3"/>
        <v>1199.8</v>
      </c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3.5" customHeight="1">
      <c r="A588" s="144" t="s">
        <v>707</v>
      </c>
      <c r="B588" s="144" t="s">
        <v>710</v>
      </c>
      <c r="C588" s="145">
        <v>43562.0</v>
      </c>
      <c r="D588" s="146">
        <v>329.95</v>
      </c>
      <c r="E588" s="34">
        <v>7.0</v>
      </c>
      <c r="F588" s="146">
        <f t="shared" si="1"/>
        <v>2309.65</v>
      </c>
      <c r="G588" s="147">
        <f t="shared" si="2"/>
        <v>46.193</v>
      </c>
      <c r="H588" s="147">
        <f t="shared" si="3"/>
        <v>2355.843</v>
      </c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3.5" customHeight="1">
      <c r="A589" s="144" t="s">
        <v>707</v>
      </c>
      <c r="B589" s="144" t="s">
        <v>705</v>
      </c>
      <c r="C589" s="145">
        <v>43562.0</v>
      </c>
      <c r="D589" s="146">
        <v>329.95</v>
      </c>
      <c r="E589" s="34">
        <v>15.0</v>
      </c>
      <c r="F589" s="146">
        <f t="shared" si="1"/>
        <v>4949.25</v>
      </c>
      <c r="G589" s="147">
        <f t="shared" si="2"/>
        <v>98.985</v>
      </c>
      <c r="H589" s="147">
        <f t="shared" si="3"/>
        <v>5048.235</v>
      </c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3.5" customHeight="1">
      <c r="A590" s="144" t="s">
        <v>707</v>
      </c>
      <c r="B590" s="144" t="s">
        <v>713</v>
      </c>
      <c r="C590" s="145">
        <v>43565.0</v>
      </c>
      <c r="D590" s="146">
        <v>329.95</v>
      </c>
      <c r="E590" s="34">
        <v>12.0</v>
      </c>
      <c r="F590" s="146">
        <f t="shared" si="1"/>
        <v>3959.4</v>
      </c>
      <c r="G590" s="147">
        <f t="shared" si="2"/>
        <v>79.188</v>
      </c>
      <c r="H590" s="147">
        <f t="shared" si="3"/>
        <v>4038.588</v>
      </c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3.5" customHeight="1">
      <c r="A591" s="144" t="s">
        <v>712</v>
      </c>
      <c r="B591" s="144" t="s">
        <v>714</v>
      </c>
      <c r="C591" s="145">
        <v>43566.0</v>
      </c>
      <c r="D591" s="146">
        <v>649.99</v>
      </c>
      <c r="E591" s="34">
        <v>9.0</v>
      </c>
      <c r="F591" s="146">
        <f t="shared" si="1"/>
        <v>5849.91</v>
      </c>
      <c r="G591" s="147">
        <f t="shared" si="2"/>
        <v>116.9982</v>
      </c>
      <c r="H591" s="147">
        <f t="shared" si="3"/>
        <v>5966.9082</v>
      </c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3.5" customHeight="1">
      <c r="A592" s="144" t="s">
        <v>709</v>
      </c>
      <c r="B592" s="144" t="s">
        <v>708</v>
      </c>
      <c r="C592" s="145">
        <v>43568.0</v>
      </c>
      <c r="D592" s="146">
        <v>64.95</v>
      </c>
      <c r="E592" s="34">
        <v>7.0</v>
      </c>
      <c r="F592" s="146">
        <f t="shared" si="1"/>
        <v>454.65</v>
      </c>
      <c r="G592" s="147">
        <f t="shared" si="2"/>
        <v>0</v>
      </c>
      <c r="H592" s="147">
        <f t="shared" si="3"/>
        <v>454.65</v>
      </c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3.5" customHeight="1">
      <c r="A593" s="144" t="s">
        <v>704</v>
      </c>
      <c r="B593" s="144" t="s">
        <v>708</v>
      </c>
      <c r="C593" s="145">
        <v>43568.0</v>
      </c>
      <c r="D593" s="146">
        <v>299.95</v>
      </c>
      <c r="E593" s="34">
        <v>12.0</v>
      </c>
      <c r="F593" s="146">
        <f t="shared" si="1"/>
        <v>3599.4</v>
      </c>
      <c r="G593" s="147">
        <f t="shared" si="2"/>
        <v>71.988</v>
      </c>
      <c r="H593" s="147">
        <f t="shared" si="3"/>
        <v>3671.388</v>
      </c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3.5" customHeight="1">
      <c r="A594" s="144" t="s">
        <v>712</v>
      </c>
      <c r="B594" s="144" t="s">
        <v>708</v>
      </c>
      <c r="C594" s="145">
        <v>43568.0</v>
      </c>
      <c r="D594" s="146">
        <v>649.99</v>
      </c>
      <c r="E594" s="34">
        <v>13.0</v>
      </c>
      <c r="F594" s="146">
        <f t="shared" si="1"/>
        <v>8449.87</v>
      </c>
      <c r="G594" s="147">
        <f t="shared" si="2"/>
        <v>168.9974</v>
      </c>
      <c r="H594" s="147">
        <f t="shared" si="3"/>
        <v>8618.8674</v>
      </c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3.5" customHeight="1">
      <c r="A595" s="144" t="s">
        <v>711</v>
      </c>
      <c r="B595" s="144" t="s">
        <v>710</v>
      </c>
      <c r="C595" s="145">
        <v>43572.0</v>
      </c>
      <c r="D595" s="146">
        <v>139.95</v>
      </c>
      <c r="E595" s="34">
        <v>1.0</v>
      </c>
      <c r="F595" s="146">
        <f t="shared" si="1"/>
        <v>139.95</v>
      </c>
      <c r="G595" s="147">
        <f t="shared" si="2"/>
        <v>0</v>
      </c>
      <c r="H595" s="147">
        <f t="shared" si="3"/>
        <v>139.95</v>
      </c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3.5" customHeight="1">
      <c r="A596" s="144" t="s">
        <v>709</v>
      </c>
      <c r="B596" s="144" t="s">
        <v>705</v>
      </c>
      <c r="C596" s="145">
        <v>43572.0</v>
      </c>
      <c r="D596" s="146">
        <v>64.95</v>
      </c>
      <c r="E596" s="34">
        <v>7.0</v>
      </c>
      <c r="F596" s="146">
        <f t="shared" si="1"/>
        <v>454.65</v>
      </c>
      <c r="G596" s="147">
        <f t="shared" si="2"/>
        <v>0</v>
      </c>
      <c r="H596" s="147">
        <f t="shared" si="3"/>
        <v>454.65</v>
      </c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3.5" customHeight="1">
      <c r="A597" s="144" t="s">
        <v>711</v>
      </c>
      <c r="B597" s="144" t="s">
        <v>713</v>
      </c>
      <c r="C597" s="145">
        <v>43573.0</v>
      </c>
      <c r="D597" s="146">
        <v>139.95</v>
      </c>
      <c r="E597" s="34">
        <v>12.0</v>
      </c>
      <c r="F597" s="146">
        <f t="shared" si="1"/>
        <v>1679.4</v>
      </c>
      <c r="G597" s="147">
        <f t="shared" si="2"/>
        <v>33.588</v>
      </c>
      <c r="H597" s="147">
        <f t="shared" si="3"/>
        <v>1712.988</v>
      </c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3.5" customHeight="1">
      <c r="A598" s="144" t="s">
        <v>712</v>
      </c>
      <c r="B598" s="144" t="s">
        <v>714</v>
      </c>
      <c r="C598" s="145">
        <v>43573.0</v>
      </c>
      <c r="D598" s="146">
        <v>649.99</v>
      </c>
      <c r="E598" s="34">
        <v>5.0</v>
      </c>
      <c r="F598" s="146">
        <f t="shared" si="1"/>
        <v>3249.95</v>
      </c>
      <c r="G598" s="147">
        <f t="shared" si="2"/>
        <v>64.999</v>
      </c>
      <c r="H598" s="147">
        <f t="shared" si="3"/>
        <v>3314.949</v>
      </c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3.5" customHeight="1">
      <c r="A599" s="144" t="s">
        <v>707</v>
      </c>
      <c r="B599" s="144" t="s">
        <v>713</v>
      </c>
      <c r="C599" s="145">
        <v>43574.0</v>
      </c>
      <c r="D599" s="146">
        <v>329.95</v>
      </c>
      <c r="E599" s="34">
        <v>2.0</v>
      </c>
      <c r="F599" s="146">
        <f t="shared" si="1"/>
        <v>659.9</v>
      </c>
      <c r="G599" s="147">
        <f t="shared" si="2"/>
        <v>0</v>
      </c>
      <c r="H599" s="147">
        <f t="shared" si="3"/>
        <v>659.9</v>
      </c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3.5" customHeight="1">
      <c r="A600" s="144" t="s">
        <v>712</v>
      </c>
      <c r="B600" s="144" t="s">
        <v>708</v>
      </c>
      <c r="C600" s="145">
        <v>43575.0</v>
      </c>
      <c r="D600" s="146">
        <v>649.99</v>
      </c>
      <c r="E600" s="34">
        <v>14.0</v>
      </c>
      <c r="F600" s="146">
        <f t="shared" si="1"/>
        <v>9099.86</v>
      </c>
      <c r="G600" s="147">
        <f t="shared" si="2"/>
        <v>181.9972</v>
      </c>
      <c r="H600" s="147">
        <f t="shared" si="3"/>
        <v>9281.8572</v>
      </c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3.5" customHeight="1">
      <c r="A601" s="144" t="s">
        <v>709</v>
      </c>
      <c r="B601" s="144" t="s">
        <v>708</v>
      </c>
      <c r="C601" s="145">
        <v>43576.0</v>
      </c>
      <c r="D601" s="146">
        <v>64.95</v>
      </c>
      <c r="E601" s="34">
        <v>9.0</v>
      </c>
      <c r="F601" s="146">
        <f t="shared" si="1"/>
        <v>584.55</v>
      </c>
      <c r="G601" s="147">
        <f t="shared" si="2"/>
        <v>0</v>
      </c>
      <c r="H601" s="147">
        <f t="shared" si="3"/>
        <v>584.55</v>
      </c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3.5" customHeight="1">
      <c r="A602" s="144" t="s">
        <v>712</v>
      </c>
      <c r="B602" s="144" t="s">
        <v>713</v>
      </c>
      <c r="C602" s="145">
        <v>43578.0</v>
      </c>
      <c r="D602" s="146">
        <v>649.99</v>
      </c>
      <c r="E602" s="34">
        <v>10.0</v>
      </c>
      <c r="F602" s="146">
        <f t="shared" si="1"/>
        <v>6499.9</v>
      </c>
      <c r="G602" s="147">
        <f t="shared" si="2"/>
        <v>129.998</v>
      </c>
      <c r="H602" s="147">
        <f t="shared" si="3"/>
        <v>6629.898</v>
      </c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3.5" customHeight="1">
      <c r="A603" s="144" t="s">
        <v>712</v>
      </c>
      <c r="B603" s="144" t="s">
        <v>710</v>
      </c>
      <c r="C603" s="145">
        <v>43579.0</v>
      </c>
      <c r="D603" s="146">
        <v>649.99</v>
      </c>
      <c r="E603" s="34">
        <v>8.0</v>
      </c>
      <c r="F603" s="146">
        <f t="shared" si="1"/>
        <v>5199.92</v>
      </c>
      <c r="G603" s="147">
        <f t="shared" si="2"/>
        <v>103.9984</v>
      </c>
      <c r="H603" s="147">
        <f t="shared" si="3"/>
        <v>5303.9184</v>
      </c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3.5" customHeight="1">
      <c r="A604" s="144" t="s">
        <v>709</v>
      </c>
      <c r="B604" s="144" t="s">
        <v>708</v>
      </c>
      <c r="C604" s="145">
        <v>43580.0</v>
      </c>
      <c r="D604" s="146">
        <v>64.95</v>
      </c>
      <c r="E604" s="34">
        <v>6.0</v>
      </c>
      <c r="F604" s="146">
        <f t="shared" si="1"/>
        <v>389.7</v>
      </c>
      <c r="G604" s="147">
        <f t="shared" si="2"/>
        <v>0</v>
      </c>
      <c r="H604" s="147">
        <f t="shared" si="3"/>
        <v>389.7</v>
      </c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3.5" customHeight="1">
      <c r="A605" s="144" t="s">
        <v>712</v>
      </c>
      <c r="B605" s="144" t="s">
        <v>705</v>
      </c>
      <c r="C605" s="145">
        <v>43580.0</v>
      </c>
      <c r="D605" s="146">
        <v>649.99</v>
      </c>
      <c r="E605" s="34">
        <v>11.0</v>
      </c>
      <c r="F605" s="146">
        <f t="shared" si="1"/>
        <v>7149.89</v>
      </c>
      <c r="G605" s="147">
        <f t="shared" si="2"/>
        <v>142.9978</v>
      </c>
      <c r="H605" s="147">
        <f t="shared" si="3"/>
        <v>7292.8878</v>
      </c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3.5" customHeight="1">
      <c r="A606" s="144" t="s">
        <v>712</v>
      </c>
      <c r="B606" s="144" t="s">
        <v>714</v>
      </c>
      <c r="C606" s="145">
        <v>43581.0</v>
      </c>
      <c r="D606" s="146">
        <v>649.99</v>
      </c>
      <c r="E606" s="34">
        <v>9.0</v>
      </c>
      <c r="F606" s="146">
        <f t="shared" si="1"/>
        <v>5849.91</v>
      </c>
      <c r="G606" s="147">
        <f t="shared" si="2"/>
        <v>116.9982</v>
      </c>
      <c r="H606" s="147">
        <f t="shared" si="3"/>
        <v>5966.9082</v>
      </c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3.5" customHeight="1">
      <c r="A607" s="144" t="s">
        <v>707</v>
      </c>
      <c r="B607" s="144" t="s">
        <v>708</v>
      </c>
      <c r="C607" s="145">
        <v>43582.0</v>
      </c>
      <c r="D607" s="146">
        <v>329.95</v>
      </c>
      <c r="E607" s="34">
        <v>4.0</v>
      </c>
      <c r="F607" s="146">
        <f t="shared" si="1"/>
        <v>1319.8</v>
      </c>
      <c r="G607" s="147">
        <f t="shared" si="2"/>
        <v>0</v>
      </c>
      <c r="H607" s="147">
        <f t="shared" si="3"/>
        <v>1319.8</v>
      </c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3.5" customHeight="1">
      <c r="A608" s="144" t="s">
        <v>711</v>
      </c>
      <c r="B608" s="144" t="s">
        <v>714</v>
      </c>
      <c r="C608" s="145">
        <v>43583.0</v>
      </c>
      <c r="D608" s="146">
        <v>139.95</v>
      </c>
      <c r="E608" s="34">
        <v>1.0</v>
      </c>
      <c r="F608" s="146">
        <f t="shared" si="1"/>
        <v>139.95</v>
      </c>
      <c r="G608" s="147">
        <f t="shared" si="2"/>
        <v>0</v>
      </c>
      <c r="H608" s="147">
        <f t="shared" si="3"/>
        <v>139.95</v>
      </c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3.5" customHeight="1">
      <c r="A609" s="144" t="s">
        <v>712</v>
      </c>
      <c r="B609" s="144" t="s">
        <v>705</v>
      </c>
      <c r="C609" s="145">
        <v>43583.0</v>
      </c>
      <c r="D609" s="146">
        <v>649.99</v>
      </c>
      <c r="E609" s="34">
        <v>20.0</v>
      </c>
      <c r="F609" s="146">
        <f t="shared" si="1"/>
        <v>12999.8</v>
      </c>
      <c r="G609" s="147">
        <f t="shared" si="2"/>
        <v>259.996</v>
      </c>
      <c r="H609" s="147">
        <f t="shared" si="3"/>
        <v>13259.796</v>
      </c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3.5" customHeight="1">
      <c r="A610" s="144" t="s">
        <v>704</v>
      </c>
      <c r="B610" s="144" t="s">
        <v>710</v>
      </c>
      <c r="C610" s="145">
        <v>43585.0</v>
      </c>
      <c r="D610" s="146">
        <v>299.95</v>
      </c>
      <c r="E610" s="34">
        <v>10.0</v>
      </c>
      <c r="F610" s="146">
        <f t="shared" si="1"/>
        <v>2999.5</v>
      </c>
      <c r="G610" s="147">
        <f t="shared" si="2"/>
        <v>59.99</v>
      </c>
      <c r="H610" s="147">
        <f t="shared" si="3"/>
        <v>3059.49</v>
      </c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3.5" customHeight="1">
      <c r="A611" s="144" t="s">
        <v>704</v>
      </c>
      <c r="B611" s="144" t="s">
        <v>708</v>
      </c>
      <c r="C611" s="145">
        <v>43585.0</v>
      </c>
      <c r="D611" s="146">
        <v>299.95</v>
      </c>
      <c r="E611" s="34">
        <v>1.0</v>
      </c>
      <c r="F611" s="146">
        <f t="shared" si="1"/>
        <v>299.95</v>
      </c>
      <c r="G611" s="147">
        <f t="shared" si="2"/>
        <v>0</v>
      </c>
      <c r="H611" s="147">
        <f t="shared" si="3"/>
        <v>299.95</v>
      </c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3.5" customHeight="1">
      <c r="A612" s="144" t="s">
        <v>711</v>
      </c>
      <c r="B612" s="144" t="s">
        <v>710</v>
      </c>
      <c r="C612" s="145">
        <v>43586.0</v>
      </c>
      <c r="D612" s="146">
        <v>139.95</v>
      </c>
      <c r="E612" s="34">
        <v>7.0</v>
      </c>
      <c r="F612" s="146">
        <f t="shared" si="1"/>
        <v>979.65</v>
      </c>
      <c r="G612" s="147">
        <f t="shared" si="2"/>
        <v>0</v>
      </c>
      <c r="H612" s="147">
        <f t="shared" si="3"/>
        <v>979.65</v>
      </c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3.5" customHeight="1">
      <c r="A613" s="144" t="s">
        <v>709</v>
      </c>
      <c r="B613" s="144" t="s">
        <v>713</v>
      </c>
      <c r="C613" s="145">
        <v>43586.0</v>
      </c>
      <c r="D613" s="146">
        <v>64.95</v>
      </c>
      <c r="E613" s="34">
        <v>11.0</v>
      </c>
      <c r="F613" s="146">
        <f t="shared" si="1"/>
        <v>714.45</v>
      </c>
      <c r="G613" s="147">
        <f t="shared" si="2"/>
        <v>0</v>
      </c>
      <c r="H613" s="147">
        <f t="shared" si="3"/>
        <v>714.45</v>
      </c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3.5" customHeight="1">
      <c r="A614" s="144" t="s">
        <v>709</v>
      </c>
      <c r="B614" s="144" t="s">
        <v>714</v>
      </c>
      <c r="C614" s="145">
        <v>43586.0</v>
      </c>
      <c r="D614" s="146">
        <v>64.95</v>
      </c>
      <c r="E614" s="34">
        <v>7.0</v>
      </c>
      <c r="F614" s="146">
        <f t="shared" si="1"/>
        <v>454.65</v>
      </c>
      <c r="G614" s="147">
        <f t="shared" si="2"/>
        <v>0</v>
      </c>
      <c r="H614" s="147">
        <f t="shared" si="3"/>
        <v>454.65</v>
      </c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3.5" customHeight="1">
      <c r="A615" s="144" t="s">
        <v>704</v>
      </c>
      <c r="B615" s="144" t="s">
        <v>714</v>
      </c>
      <c r="C615" s="145">
        <v>43586.0</v>
      </c>
      <c r="D615" s="146">
        <v>299.95</v>
      </c>
      <c r="E615" s="34">
        <v>9.0</v>
      </c>
      <c r="F615" s="146">
        <f t="shared" si="1"/>
        <v>2699.55</v>
      </c>
      <c r="G615" s="147">
        <f t="shared" si="2"/>
        <v>53.991</v>
      </c>
      <c r="H615" s="147">
        <f t="shared" si="3"/>
        <v>2753.541</v>
      </c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3.5" customHeight="1">
      <c r="A616" s="144" t="s">
        <v>711</v>
      </c>
      <c r="B616" s="144" t="s">
        <v>713</v>
      </c>
      <c r="C616" s="145">
        <v>43587.0</v>
      </c>
      <c r="D616" s="146">
        <v>139.95</v>
      </c>
      <c r="E616" s="34">
        <v>3.0</v>
      </c>
      <c r="F616" s="146">
        <f t="shared" si="1"/>
        <v>419.85</v>
      </c>
      <c r="G616" s="147">
        <f t="shared" si="2"/>
        <v>0</v>
      </c>
      <c r="H616" s="147">
        <f t="shared" si="3"/>
        <v>419.85</v>
      </c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3.5" customHeight="1">
      <c r="A617" s="144" t="s">
        <v>709</v>
      </c>
      <c r="B617" s="144" t="s">
        <v>705</v>
      </c>
      <c r="C617" s="145">
        <v>43590.0</v>
      </c>
      <c r="D617" s="146">
        <v>64.95</v>
      </c>
      <c r="E617" s="34">
        <v>8.0</v>
      </c>
      <c r="F617" s="146">
        <f t="shared" si="1"/>
        <v>519.6</v>
      </c>
      <c r="G617" s="147">
        <f t="shared" si="2"/>
        <v>0</v>
      </c>
      <c r="H617" s="147">
        <f t="shared" si="3"/>
        <v>519.6</v>
      </c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3.5" customHeight="1">
      <c r="A618" s="144" t="s">
        <v>704</v>
      </c>
      <c r="B618" s="144" t="s">
        <v>710</v>
      </c>
      <c r="C618" s="145">
        <v>43590.0</v>
      </c>
      <c r="D618" s="146">
        <v>299.95</v>
      </c>
      <c r="E618" s="34">
        <v>10.0</v>
      </c>
      <c r="F618" s="146">
        <f t="shared" si="1"/>
        <v>2999.5</v>
      </c>
      <c r="G618" s="147">
        <f t="shared" si="2"/>
        <v>59.99</v>
      </c>
      <c r="H618" s="147">
        <f t="shared" si="3"/>
        <v>3059.49</v>
      </c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3.5" customHeight="1">
      <c r="A619" s="144" t="s">
        <v>704</v>
      </c>
      <c r="B619" s="144" t="s">
        <v>713</v>
      </c>
      <c r="C619" s="145">
        <v>43590.0</v>
      </c>
      <c r="D619" s="146">
        <v>299.95</v>
      </c>
      <c r="E619" s="34">
        <v>2.0</v>
      </c>
      <c r="F619" s="146">
        <f t="shared" si="1"/>
        <v>599.9</v>
      </c>
      <c r="G619" s="147">
        <f t="shared" si="2"/>
        <v>0</v>
      </c>
      <c r="H619" s="147">
        <f t="shared" si="3"/>
        <v>599.9</v>
      </c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3.5" customHeight="1">
      <c r="A620" s="144" t="s">
        <v>707</v>
      </c>
      <c r="B620" s="144" t="s">
        <v>713</v>
      </c>
      <c r="C620" s="145">
        <v>43590.0</v>
      </c>
      <c r="D620" s="146">
        <v>329.95</v>
      </c>
      <c r="E620" s="34">
        <v>8.0</v>
      </c>
      <c r="F620" s="146">
        <f t="shared" si="1"/>
        <v>2639.6</v>
      </c>
      <c r="G620" s="147">
        <f t="shared" si="2"/>
        <v>52.792</v>
      </c>
      <c r="H620" s="147">
        <f t="shared" si="3"/>
        <v>2692.392</v>
      </c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3.5" customHeight="1">
      <c r="A621" s="144" t="s">
        <v>711</v>
      </c>
      <c r="B621" s="144" t="s">
        <v>713</v>
      </c>
      <c r="C621" s="145">
        <v>43592.0</v>
      </c>
      <c r="D621" s="146">
        <v>139.95</v>
      </c>
      <c r="E621" s="34">
        <v>14.0</v>
      </c>
      <c r="F621" s="146">
        <f t="shared" si="1"/>
        <v>1959.3</v>
      </c>
      <c r="G621" s="147">
        <f t="shared" si="2"/>
        <v>39.186</v>
      </c>
      <c r="H621" s="147">
        <f t="shared" si="3"/>
        <v>1998.486</v>
      </c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3.5" customHeight="1">
      <c r="A622" s="144" t="s">
        <v>709</v>
      </c>
      <c r="B622" s="144" t="s">
        <v>713</v>
      </c>
      <c r="C622" s="145">
        <v>43592.0</v>
      </c>
      <c r="D622" s="146">
        <v>64.95</v>
      </c>
      <c r="E622" s="34">
        <v>10.0</v>
      </c>
      <c r="F622" s="146">
        <f t="shared" si="1"/>
        <v>649.5</v>
      </c>
      <c r="G622" s="147">
        <f t="shared" si="2"/>
        <v>0</v>
      </c>
      <c r="H622" s="147">
        <f t="shared" si="3"/>
        <v>649.5</v>
      </c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3.5" customHeight="1">
      <c r="A623" s="144" t="s">
        <v>707</v>
      </c>
      <c r="B623" s="144" t="s">
        <v>708</v>
      </c>
      <c r="C623" s="145">
        <v>43592.0</v>
      </c>
      <c r="D623" s="146">
        <v>329.95</v>
      </c>
      <c r="E623" s="34">
        <v>5.0</v>
      </c>
      <c r="F623" s="146">
        <f t="shared" si="1"/>
        <v>1649.75</v>
      </c>
      <c r="G623" s="147">
        <f t="shared" si="2"/>
        <v>32.995</v>
      </c>
      <c r="H623" s="147">
        <f t="shared" si="3"/>
        <v>1682.745</v>
      </c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3.5" customHeight="1">
      <c r="A624" s="144" t="s">
        <v>709</v>
      </c>
      <c r="B624" s="144" t="s">
        <v>713</v>
      </c>
      <c r="C624" s="145">
        <v>43593.0</v>
      </c>
      <c r="D624" s="146">
        <v>64.95</v>
      </c>
      <c r="E624" s="34">
        <v>15.0</v>
      </c>
      <c r="F624" s="146">
        <f t="shared" si="1"/>
        <v>974.25</v>
      </c>
      <c r="G624" s="147">
        <f t="shared" si="2"/>
        <v>0</v>
      </c>
      <c r="H624" s="147">
        <f t="shared" si="3"/>
        <v>974.25</v>
      </c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3.5" customHeight="1">
      <c r="A625" s="144" t="s">
        <v>704</v>
      </c>
      <c r="B625" s="144" t="s">
        <v>713</v>
      </c>
      <c r="C625" s="145">
        <v>43593.0</v>
      </c>
      <c r="D625" s="146">
        <v>299.95</v>
      </c>
      <c r="E625" s="34">
        <v>12.0</v>
      </c>
      <c r="F625" s="146">
        <f t="shared" si="1"/>
        <v>3599.4</v>
      </c>
      <c r="G625" s="147">
        <f t="shared" si="2"/>
        <v>71.988</v>
      </c>
      <c r="H625" s="147">
        <f t="shared" si="3"/>
        <v>3671.388</v>
      </c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3.5" customHeight="1">
      <c r="A626" s="144" t="s">
        <v>711</v>
      </c>
      <c r="B626" s="144" t="s">
        <v>714</v>
      </c>
      <c r="C626" s="145">
        <v>43595.0</v>
      </c>
      <c r="D626" s="146">
        <v>139.95</v>
      </c>
      <c r="E626" s="34">
        <v>2.0</v>
      </c>
      <c r="F626" s="146">
        <f t="shared" si="1"/>
        <v>279.9</v>
      </c>
      <c r="G626" s="147">
        <f t="shared" si="2"/>
        <v>0</v>
      </c>
      <c r="H626" s="147">
        <f t="shared" si="3"/>
        <v>279.9</v>
      </c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3.5" customHeight="1">
      <c r="A627" s="144" t="s">
        <v>704</v>
      </c>
      <c r="B627" s="144" t="s">
        <v>705</v>
      </c>
      <c r="C627" s="145">
        <v>43597.0</v>
      </c>
      <c r="D627" s="146">
        <v>299.95</v>
      </c>
      <c r="E627" s="34">
        <v>11.0</v>
      </c>
      <c r="F627" s="146">
        <f t="shared" si="1"/>
        <v>3299.45</v>
      </c>
      <c r="G627" s="147">
        <f t="shared" si="2"/>
        <v>65.989</v>
      </c>
      <c r="H627" s="147">
        <f t="shared" si="3"/>
        <v>3365.439</v>
      </c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3.5" customHeight="1">
      <c r="A628" s="144" t="s">
        <v>712</v>
      </c>
      <c r="B628" s="144" t="s">
        <v>705</v>
      </c>
      <c r="C628" s="145">
        <v>43597.0</v>
      </c>
      <c r="D628" s="146">
        <v>649.99</v>
      </c>
      <c r="E628" s="34">
        <v>14.0</v>
      </c>
      <c r="F628" s="146">
        <f t="shared" si="1"/>
        <v>9099.86</v>
      </c>
      <c r="G628" s="147">
        <f t="shared" si="2"/>
        <v>181.9972</v>
      </c>
      <c r="H628" s="147">
        <f t="shared" si="3"/>
        <v>9281.8572</v>
      </c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3.5" customHeight="1">
      <c r="A629" s="144" t="s">
        <v>709</v>
      </c>
      <c r="B629" s="144" t="s">
        <v>705</v>
      </c>
      <c r="C629" s="145">
        <v>43599.0</v>
      </c>
      <c r="D629" s="146">
        <v>64.95</v>
      </c>
      <c r="E629" s="34">
        <v>17.0</v>
      </c>
      <c r="F629" s="146">
        <f t="shared" si="1"/>
        <v>1104.15</v>
      </c>
      <c r="G629" s="147">
        <f t="shared" si="2"/>
        <v>0</v>
      </c>
      <c r="H629" s="147">
        <f t="shared" si="3"/>
        <v>1104.15</v>
      </c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3.5" customHeight="1">
      <c r="A630" s="144" t="s">
        <v>704</v>
      </c>
      <c r="B630" s="144" t="s">
        <v>713</v>
      </c>
      <c r="C630" s="145">
        <v>43599.0</v>
      </c>
      <c r="D630" s="146">
        <v>299.95</v>
      </c>
      <c r="E630" s="34">
        <v>8.0</v>
      </c>
      <c r="F630" s="146">
        <f t="shared" si="1"/>
        <v>2399.6</v>
      </c>
      <c r="G630" s="147">
        <f t="shared" si="2"/>
        <v>47.992</v>
      </c>
      <c r="H630" s="147">
        <f t="shared" si="3"/>
        <v>2447.592</v>
      </c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3.5" customHeight="1">
      <c r="A631" s="144" t="s">
        <v>711</v>
      </c>
      <c r="B631" s="144" t="s">
        <v>714</v>
      </c>
      <c r="C631" s="145">
        <v>43600.0</v>
      </c>
      <c r="D631" s="146">
        <v>139.95</v>
      </c>
      <c r="E631" s="34">
        <v>13.0</v>
      </c>
      <c r="F631" s="146">
        <f t="shared" si="1"/>
        <v>1819.35</v>
      </c>
      <c r="G631" s="147">
        <f t="shared" si="2"/>
        <v>36.387</v>
      </c>
      <c r="H631" s="147">
        <f t="shared" si="3"/>
        <v>1855.737</v>
      </c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3.5" customHeight="1">
      <c r="A632" s="144" t="s">
        <v>704</v>
      </c>
      <c r="B632" s="144" t="s">
        <v>708</v>
      </c>
      <c r="C632" s="145">
        <v>43600.0</v>
      </c>
      <c r="D632" s="146">
        <v>299.95</v>
      </c>
      <c r="E632" s="34">
        <v>8.0</v>
      </c>
      <c r="F632" s="146">
        <f t="shared" si="1"/>
        <v>2399.6</v>
      </c>
      <c r="G632" s="147">
        <f t="shared" si="2"/>
        <v>47.992</v>
      </c>
      <c r="H632" s="147">
        <f t="shared" si="3"/>
        <v>2447.592</v>
      </c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3.5" customHeight="1">
      <c r="A633" s="144" t="s">
        <v>712</v>
      </c>
      <c r="B633" s="144" t="s">
        <v>713</v>
      </c>
      <c r="C633" s="145">
        <v>43600.0</v>
      </c>
      <c r="D633" s="146">
        <v>649.99</v>
      </c>
      <c r="E633" s="34">
        <v>13.0</v>
      </c>
      <c r="F633" s="146">
        <f t="shared" si="1"/>
        <v>8449.87</v>
      </c>
      <c r="G633" s="147">
        <f t="shared" si="2"/>
        <v>168.9974</v>
      </c>
      <c r="H633" s="147">
        <f t="shared" si="3"/>
        <v>8618.8674</v>
      </c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3.5" customHeight="1">
      <c r="A634" s="144" t="s">
        <v>711</v>
      </c>
      <c r="B634" s="144" t="s">
        <v>713</v>
      </c>
      <c r="C634" s="145">
        <v>43601.0</v>
      </c>
      <c r="D634" s="146">
        <v>139.95</v>
      </c>
      <c r="E634" s="34">
        <v>6.0</v>
      </c>
      <c r="F634" s="146">
        <f t="shared" si="1"/>
        <v>839.7</v>
      </c>
      <c r="G634" s="147">
        <f t="shared" si="2"/>
        <v>0</v>
      </c>
      <c r="H634" s="147">
        <f t="shared" si="3"/>
        <v>839.7</v>
      </c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3.5" customHeight="1">
      <c r="A635" s="144" t="s">
        <v>709</v>
      </c>
      <c r="B635" s="144" t="s">
        <v>713</v>
      </c>
      <c r="C635" s="145">
        <v>43603.0</v>
      </c>
      <c r="D635" s="146">
        <v>64.95</v>
      </c>
      <c r="E635" s="34">
        <v>2.0</v>
      </c>
      <c r="F635" s="146">
        <f t="shared" si="1"/>
        <v>129.9</v>
      </c>
      <c r="G635" s="147">
        <f t="shared" si="2"/>
        <v>0</v>
      </c>
      <c r="H635" s="147">
        <f t="shared" si="3"/>
        <v>129.9</v>
      </c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3.5" customHeight="1">
      <c r="A636" s="144" t="s">
        <v>707</v>
      </c>
      <c r="B636" s="144" t="s">
        <v>705</v>
      </c>
      <c r="C636" s="145">
        <v>43603.0</v>
      </c>
      <c r="D636" s="146">
        <v>329.95</v>
      </c>
      <c r="E636" s="34">
        <v>7.0</v>
      </c>
      <c r="F636" s="146">
        <f t="shared" si="1"/>
        <v>2309.65</v>
      </c>
      <c r="G636" s="147">
        <f t="shared" si="2"/>
        <v>46.193</v>
      </c>
      <c r="H636" s="147">
        <f t="shared" si="3"/>
        <v>2355.843</v>
      </c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3.5" customHeight="1">
      <c r="A637" s="144" t="s">
        <v>712</v>
      </c>
      <c r="B637" s="144" t="s">
        <v>705</v>
      </c>
      <c r="C637" s="145">
        <v>43604.0</v>
      </c>
      <c r="D637" s="146">
        <v>649.99</v>
      </c>
      <c r="E637" s="34">
        <v>7.0</v>
      </c>
      <c r="F637" s="146">
        <f t="shared" si="1"/>
        <v>4549.93</v>
      </c>
      <c r="G637" s="147">
        <f t="shared" si="2"/>
        <v>90.9986</v>
      </c>
      <c r="H637" s="147">
        <f t="shared" si="3"/>
        <v>4640.9286</v>
      </c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3.5" customHeight="1">
      <c r="A638" s="144" t="s">
        <v>711</v>
      </c>
      <c r="B638" s="144" t="s">
        <v>710</v>
      </c>
      <c r="C638" s="145">
        <v>43606.0</v>
      </c>
      <c r="D638" s="146">
        <v>139.95</v>
      </c>
      <c r="E638" s="34">
        <v>14.0</v>
      </c>
      <c r="F638" s="146">
        <f t="shared" si="1"/>
        <v>1959.3</v>
      </c>
      <c r="G638" s="147">
        <f t="shared" si="2"/>
        <v>39.186</v>
      </c>
      <c r="H638" s="147">
        <f t="shared" si="3"/>
        <v>1998.486</v>
      </c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3.5" customHeight="1">
      <c r="A639" s="144" t="s">
        <v>711</v>
      </c>
      <c r="B639" s="144" t="s">
        <v>710</v>
      </c>
      <c r="C639" s="145">
        <v>43606.0</v>
      </c>
      <c r="D639" s="146">
        <v>139.95</v>
      </c>
      <c r="E639" s="34">
        <v>12.0</v>
      </c>
      <c r="F639" s="146">
        <f t="shared" si="1"/>
        <v>1679.4</v>
      </c>
      <c r="G639" s="147">
        <f t="shared" si="2"/>
        <v>33.588</v>
      </c>
      <c r="H639" s="147">
        <f t="shared" si="3"/>
        <v>1712.988</v>
      </c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3.5" customHeight="1">
      <c r="A640" s="144" t="s">
        <v>711</v>
      </c>
      <c r="B640" s="144" t="s">
        <v>708</v>
      </c>
      <c r="C640" s="145">
        <v>43606.0</v>
      </c>
      <c r="D640" s="146">
        <v>139.95</v>
      </c>
      <c r="E640" s="34">
        <v>13.0</v>
      </c>
      <c r="F640" s="146">
        <f t="shared" si="1"/>
        <v>1819.35</v>
      </c>
      <c r="G640" s="147">
        <f t="shared" si="2"/>
        <v>36.387</v>
      </c>
      <c r="H640" s="147">
        <f t="shared" si="3"/>
        <v>1855.737</v>
      </c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3.5" customHeight="1">
      <c r="A641" s="144" t="s">
        <v>704</v>
      </c>
      <c r="B641" s="144" t="s">
        <v>714</v>
      </c>
      <c r="C641" s="145">
        <v>43606.0</v>
      </c>
      <c r="D641" s="146">
        <v>299.95</v>
      </c>
      <c r="E641" s="34">
        <v>10.0</v>
      </c>
      <c r="F641" s="146">
        <f t="shared" si="1"/>
        <v>2999.5</v>
      </c>
      <c r="G641" s="147">
        <f t="shared" si="2"/>
        <v>59.99</v>
      </c>
      <c r="H641" s="147">
        <f t="shared" si="3"/>
        <v>3059.49</v>
      </c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3.5" customHeight="1">
      <c r="A642" s="144" t="s">
        <v>709</v>
      </c>
      <c r="B642" s="144" t="s">
        <v>714</v>
      </c>
      <c r="C642" s="145">
        <v>43607.0</v>
      </c>
      <c r="D642" s="146">
        <v>64.95</v>
      </c>
      <c r="E642" s="34">
        <v>2.0</v>
      </c>
      <c r="F642" s="146">
        <f t="shared" si="1"/>
        <v>129.9</v>
      </c>
      <c r="G642" s="147">
        <f t="shared" si="2"/>
        <v>0</v>
      </c>
      <c r="H642" s="147">
        <f t="shared" si="3"/>
        <v>129.9</v>
      </c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3.5" customHeight="1">
      <c r="A643" s="144" t="s">
        <v>704</v>
      </c>
      <c r="B643" s="144" t="s">
        <v>713</v>
      </c>
      <c r="C643" s="145">
        <v>43607.0</v>
      </c>
      <c r="D643" s="146">
        <v>299.95</v>
      </c>
      <c r="E643" s="34">
        <v>5.0</v>
      </c>
      <c r="F643" s="146">
        <f t="shared" si="1"/>
        <v>1499.75</v>
      </c>
      <c r="G643" s="147">
        <f t="shared" si="2"/>
        <v>0</v>
      </c>
      <c r="H643" s="147">
        <f t="shared" si="3"/>
        <v>1499.75</v>
      </c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3.5" customHeight="1">
      <c r="A644" s="144" t="s">
        <v>712</v>
      </c>
      <c r="B644" s="144" t="s">
        <v>705</v>
      </c>
      <c r="C644" s="145">
        <v>43607.0</v>
      </c>
      <c r="D644" s="146">
        <v>649.99</v>
      </c>
      <c r="E644" s="34">
        <v>20.0</v>
      </c>
      <c r="F644" s="146">
        <f t="shared" si="1"/>
        <v>12999.8</v>
      </c>
      <c r="G644" s="147">
        <f t="shared" si="2"/>
        <v>259.996</v>
      </c>
      <c r="H644" s="147">
        <f t="shared" si="3"/>
        <v>13259.796</v>
      </c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3.5" customHeight="1">
      <c r="A645" s="144" t="s">
        <v>712</v>
      </c>
      <c r="B645" s="144" t="s">
        <v>708</v>
      </c>
      <c r="C645" s="145">
        <v>43607.0</v>
      </c>
      <c r="D645" s="146">
        <v>649.99</v>
      </c>
      <c r="E645" s="34">
        <v>4.0</v>
      </c>
      <c r="F645" s="146">
        <f t="shared" si="1"/>
        <v>2599.96</v>
      </c>
      <c r="G645" s="147">
        <f t="shared" si="2"/>
        <v>51.9992</v>
      </c>
      <c r="H645" s="147">
        <f t="shared" si="3"/>
        <v>2651.9592</v>
      </c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3.5" customHeight="1">
      <c r="A646" s="144" t="s">
        <v>712</v>
      </c>
      <c r="B646" s="144" t="s">
        <v>708</v>
      </c>
      <c r="C646" s="145">
        <v>43607.0</v>
      </c>
      <c r="D646" s="146">
        <v>649.99</v>
      </c>
      <c r="E646" s="34">
        <v>2.0</v>
      </c>
      <c r="F646" s="146">
        <f t="shared" si="1"/>
        <v>1299.98</v>
      </c>
      <c r="G646" s="147">
        <f t="shared" si="2"/>
        <v>0</v>
      </c>
      <c r="H646" s="147">
        <f t="shared" si="3"/>
        <v>1299.98</v>
      </c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3.5" customHeight="1">
      <c r="A647" s="144" t="s">
        <v>711</v>
      </c>
      <c r="B647" s="144" t="s">
        <v>705</v>
      </c>
      <c r="C647" s="145">
        <v>43609.0</v>
      </c>
      <c r="D647" s="146">
        <v>139.95</v>
      </c>
      <c r="E647" s="34">
        <v>17.0</v>
      </c>
      <c r="F647" s="146">
        <f t="shared" si="1"/>
        <v>2379.15</v>
      </c>
      <c r="G647" s="147">
        <f t="shared" si="2"/>
        <v>47.583</v>
      </c>
      <c r="H647" s="147">
        <f t="shared" si="3"/>
        <v>2426.733</v>
      </c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3.5" customHeight="1">
      <c r="A648" s="144" t="s">
        <v>711</v>
      </c>
      <c r="B648" s="144" t="s">
        <v>713</v>
      </c>
      <c r="C648" s="145">
        <v>43609.0</v>
      </c>
      <c r="D648" s="146">
        <v>139.95</v>
      </c>
      <c r="E648" s="34">
        <v>13.0</v>
      </c>
      <c r="F648" s="146">
        <f t="shared" si="1"/>
        <v>1819.35</v>
      </c>
      <c r="G648" s="147">
        <f t="shared" si="2"/>
        <v>36.387</v>
      </c>
      <c r="H648" s="147">
        <f t="shared" si="3"/>
        <v>1855.737</v>
      </c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3.5" customHeight="1">
      <c r="A649" s="144" t="s">
        <v>707</v>
      </c>
      <c r="B649" s="144" t="s">
        <v>714</v>
      </c>
      <c r="C649" s="145">
        <v>43610.0</v>
      </c>
      <c r="D649" s="146">
        <v>329.95</v>
      </c>
      <c r="E649" s="34">
        <v>9.0</v>
      </c>
      <c r="F649" s="146">
        <f t="shared" si="1"/>
        <v>2969.55</v>
      </c>
      <c r="G649" s="147">
        <f t="shared" si="2"/>
        <v>59.391</v>
      </c>
      <c r="H649" s="147">
        <f t="shared" si="3"/>
        <v>3028.941</v>
      </c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3.5" customHeight="1">
      <c r="A650" s="144" t="s">
        <v>704</v>
      </c>
      <c r="B650" s="144" t="s">
        <v>714</v>
      </c>
      <c r="C650" s="145">
        <v>43611.0</v>
      </c>
      <c r="D650" s="146">
        <v>299.95</v>
      </c>
      <c r="E650" s="34">
        <v>9.0</v>
      </c>
      <c r="F650" s="146">
        <f t="shared" si="1"/>
        <v>2699.55</v>
      </c>
      <c r="G650" s="147">
        <f t="shared" si="2"/>
        <v>53.991</v>
      </c>
      <c r="H650" s="147">
        <f t="shared" si="3"/>
        <v>2753.541</v>
      </c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3.5" customHeight="1">
      <c r="A651" s="144" t="s">
        <v>712</v>
      </c>
      <c r="B651" s="144" t="s">
        <v>705</v>
      </c>
      <c r="C651" s="145">
        <v>43611.0</v>
      </c>
      <c r="D651" s="146">
        <v>649.99</v>
      </c>
      <c r="E651" s="34">
        <v>8.0</v>
      </c>
      <c r="F651" s="146">
        <f t="shared" si="1"/>
        <v>5199.92</v>
      </c>
      <c r="G651" s="147">
        <f t="shared" si="2"/>
        <v>103.9984</v>
      </c>
      <c r="H651" s="147">
        <f t="shared" si="3"/>
        <v>5303.9184</v>
      </c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3.5" customHeight="1">
      <c r="A652" s="144" t="s">
        <v>712</v>
      </c>
      <c r="B652" s="144" t="s">
        <v>714</v>
      </c>
      <c r="C652" s="145">
        <v>43611.0</v>
      </c>
      <c r="D652" s="146">
        <v>649.99</v>
      </c>
      <c r="E652" s="34">
        <v>12.0</v>
      </c>
      <c r="F652" s="146">
        <f t="shared" si="1"/>
        <v>7799.88</v>
      </c>
      <c r="G652" s="147">
        <f t="shared" si="2"/>
        <v>155.9976</v>
      </c>
      <c r="H652" s="147">
        <f t="shared" si="3"/>
        <v>7955.8776</v>
      </c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3.5" customHeight="1">
      <c r="A653" s="144" t="s">
        <v>707</v>
      </c>
      <c r="B653" s="144" t="s">
        <v>705</v>
      </c>
      <c r="C653" s="145">
        <v>43611.0</v>
      </c>
      <c r="D653" s="146">
        <v>329.95</v>
      </c>
      <c r="E653" s="34">
        <v>20.0</v>
      </c>
      <c r="F653" s="146">
        <f t="shared" si="1"/>
        <v>6599</v>
      </c>
      <c r="G653" s="147">
        <f t="shared" si="2"/>
        <v>131.98</v>
      </c>
      <c r="H653" s="147">
        <f t="shared" si="3"/>
        <v>6730.98</v>
      </c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3.5" customHeight="1">
      <c r="A654" s="144" t="s">
        <v>709</v>
      </c>
      <c r="B654" s="144" t="s">
        <v>714</v>
      </c>
      <c r="C654" s="145">
        <v>43613.0</v>
      </c>
      <c r="D654" s="146">
        <v>64.95</v>
      </c>
      <c r="E654" s="34">
        <v>3.0</v>
      </c>
      <c r="F654" s="146">
        <f t="shared" si="1"/>
        <v>194.85</v>
      </c>
      <c r="G654" s="147">
        <f t="shared" si="2"/>
        <v>0</v>
      </c>
      <c r="H654" s="147">
        <f t="shared" si="3"/>
        <v>194.85</v>
      </c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3.5" customHeight="1">
      <c r="A655" s="144" t="s">
        <v>711</v>
      </c>
      <c r="B655" s="144" t="s">
        <v>705</v>
      </c>
      <c r="C655" s="145">
        <v>43614.0</v>
      </c>
      <c r="D655" s="146">
        <v>139.95</v>
      </c>
      <c r="E655" s="34">
        <v>14.0</v>
      </c>
      <c r="F655" s="146">
        <f t="shared" si="1"/>
        <v>1959.3</v>
      </c>
      <c r="G655" s="147">
        <f t="shared" si="2"/>
        <v>39.186</v>
      </c>
      <c r="H655" s="147">
        <f t="shared" si="3"/>
        <v>1998.486</v>
      </c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3.5" customHeight="1">
      <c r="A656" s="144" t="s">
        <v>711</v>
      </c>
      <c r="B656" s="144" t="s">
        <v>713</v>
      </c>
      <c r="C656" s="145">
        <v>43614.0</v>
      </c>
      <c r="D656" s="146">
        <v>139.95</v>
      </c>
      <c r="E656" s="34">
        <v>4.0</v>
      </c>
      <c r="F656" s="146">
        <f t="shared" si="1"/>
        <v>559.8</v>
      </c>
      <c r="G656" s="147">
        <f t="shared" si="2"/>
        <v>0</v>
      </c>
      <c r="H656" s="147">
        <f t="shared" si="3"/>
        <v>559.8</v>
      </c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3.5" customHeight="1">
      <c r="A657" s="144" t="s">
        <v>712</v>
      </c>
      <c r="B657" s="144" t="s">
        <v>713</v>
      </c>
      <c r="C657" s="145">
        <v>43614.0</v>
      </c>
      <c r="D657" s="146">
        <v>649.99</v>
      </c>
      <c r="E657" s="34">
        <v>10.0</v>
      </c>
      <c r="F657" s="146">
        <f t="shared" si="1"/>
        <v>6499.9</v>
      </c>
      <c r="G657" s="147">
        <f t="shared" si="2"/>
        <v>129.998</v>
      </c>
      <c r="H657" s="147">
        <f t="shared" si="3"/>
        <v>6629.898</v>
      </c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3.5" customHeight="1">
      <c r="A658" s="144" t="s">
        <v>711</v>
      </c>
      <c r="B658" s="144" t="s">
        <v>705</v>
      </c>
      <c r="C658" s="145">
        <v>43617.0</v>
      </c>
      <c r="D658" s="146">
        <v>139.95</v>
      </c>
      <c r="E658" s="34">
        <v>6.0</v>
      </c>
      <c r="F658" s="146">
        <f t="shared" si="1"/>
        <v>839.7</v>
      </c>
      <c r="G658" s="147">
        <f t="shared" si="2"/>
        <v>0</v>
      </c>
      <c r="H658" s="147">
        <f t="shared" si="3"/>
        <v>839.7</v>
      </c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3.5" customHeight="1">
      <c r="A659" s="144" t="s">
        <v>704</v>
      </c>
      <c r="B659" s="144" t="s">
        <v>710</v>
      </c>
      <c r="C659" s="145">
        <v>43617.0</v>
      </c>
      <c r="D659" s="146">
        <v>299.95</v>
      </c>
      <c r="E659" s="34">
        <v>2.0</v>
      </c>
      <c r="F659" s="146">
        <f t="shared" si="1"/>
        <v>599.9</v>
      </c>
      <c r="G659" s="147">
        <f t="shared" si="2"/>
        <v>0</v>
      </c>
      <c r="H659" s="147">
        <f t="shared" si="3"/>
        <v>599.9</v>
      </c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3.5" customHeight="1">
      <c r="A660" s="144" t="s">
        <v>707</v>
      </c>
      <c r="B660" s="144" t="s">
        <v>710</v>
      </c>
      <c r="C660" s="145">
        <v>43620.0</v>
      </c>
      <c r="D660" s="146">
        <v>329.95</v>
      </c>
      <c r="E660" s="34">
        <v>7.0</v>
      </c>
      <c r="F660" s="146">
        <f t="shared" si="1"/>
        <v>2309.65</v>
      </c>
      <c r="G660" s="147">
        <f t="shared" si="2"/>
        <v>46.193</v>
      </c>
      <c r="H660" s="147">
        <f t="shared" si="3"/>
        <v>2355.843</v>
      </c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3.5" customHeight="1">
      <c r="A661" s="144" t="s">
        <v>712</v>
      </c>
      <c r="B661" s="144" t="s">
        <v>708</v>
      </c>
      <c r="C661" s="145">
        <v>43621.0</v>
      </c>
      <c r="D661" s="146">
        <v>649.99</v>
      </c>
      <c r="E661" s="34">
        <v>3.0</v>
      </c>
      <c r="F661" s="146">
        <f t="shared" si="1"/>
        <v>1949.97</v>
      </c>
      <c r="G661" s="147">
        <f t="shared" si="2"/>
        <v>38.9994</v>
      </c>
      <c r="H661" s="147">
        <f t="shared" si="3"/>
        <v>1988.9694</v>
      </c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3.5" customHeight="1">
      <c r="A662" s="144" t="s">
        <v>704</v>
      </c>
      <c r="B662" s="144" t="s">
        <v>705</v>
      </c>
      <c r="C662" s="145">
        <v>43623.0</v>
      </c>
      <c r="D662" s="146">
        <v>299.95</v>
      </c>
      <c r="E662" s="34">
        <v>8.0</v>
      </c>
      <c r="F662" s="146">
        <f t="shared" si="1"/>
        <v>2399.6</v>
      </c>
      <c r="G662" s="147">
        <f t="shared" si="2"/>
        <v>47.992</v>
      </c>
      <c r="H662" s="147">
        <f t="shared" si="3"/>
        <v>2447.592</v>
      </c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3.5" customHeight="1">
      <c r="A663" s="144" t="s">
        <v>707</v>
      </c>
      <c r="B663" s="144" t="s">
        <v>714</v>
      </c>
      <c r="C663" s="145">
        <v>43623.0</v>
      </c>
      <c r="D663" s="146">
        <v>329.95</v>
      </c>
      <c r="E663" s="34">
        <v>9.0</v>
      </c>
      <c r="F663" s="146">
        <f t="shared" si="1"/>
        <v>2969.55</v>
      </c>
      <c r="G663" s="147">
        <f t="shared" si="2"/>
        <v>59.391</v>
      </c>
      <c r="H663" s="147">
        <f t="shared" si="3"/>
        <v>3028.941</v>
      </c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3.5" customHeight="1">
      <c r="A664" s="144" t="s">
        <v>712</v>
      </c>
      <c r="B664" s="144" t="s">
        <v>705</v>
      </c>
      <c r="C664" s="145">
        <v>43624.0</v>
      </c>
      <c r="D664" s="146">
        <v>649.99</v>
      </c>
      <c r="E664" s="34">
        <v>11.0</v>
      </c>
      <c r="F664" s="146">
        <f t="shared" si="1"/>
        <v>7149.89</v>
      </c>
      <c r="G664" s="147">
        <f t="shared" si="2"/>
        <v>142.9978</v>
      </c>
      <c r="H664" s="147">
        <f t="shared" si="3"/>
        <v>7292.8878</v>
      </c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3.5" customHeight="1">
      <c r="A665" s="144" t="s">
        <v>707</v>
      </c>
      <c r="B665" s="144" t="s">
        <v>708</v>
      </c>
      <c r="C665" s="145">
        <v>43624.0</v>
      </c>
      <c r="D665" s="146">
        <v>329.95</v>
      </c>
      <c r="E665" s="34">
        <v>11.0</v>
      </c>
      <c r="F665" s="146">
        <f t="shared" si="1"/>
        <v>3629.45</v>
      </c>
      <c r="G665" s="147">
        <f t="shared" si="2"/>
        <v>72.589</v>
      </c>
      <c r="H665" s="147">
        <f t="shared" si="3"/>
        <v>3702.039</v>
      </c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3.5" customHeight="1">
      <c r="A666" s="144" t="s">
        <v>709</v>
      </c>
      <c r="B666" s="144" t="s">
        <v>714</v>
      </c>
      <c r="C666" s="145">
        <v>43628.0</v>
      </c>
      <c r="D666" s="146">
        <v>64.95</v>
      </c>
      <c r="E666" s="34">
        <v>11.0</v>
      </c>
      <c r="F666" s="146">
        <f t="shared" si="1"/>
        <v>714.45</v>
      </c>
      <c r="G666" s="147">
        <f t="shared" si="2"/>
        <v>0</v>
      </c>
      <c r="H666" s="147">
        <f t="shared" si="3"/>
        <v>714.45</v>
      </c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3.5" customHeight="1">
      <c r="A667" s="144" t="s">
        <v>709</v>
      </c>
      <c r="B667" s="144" t="s">
        <v>714</v>
      </c>
      <c r="C667" s="145">
        <v>43628.0</v>
      </c>
      <c r="D667" s="146">
        <v>64.95</v>
      </c>
      <c r="E667" s="34">
        <v>11.0</v>
      </c>
      <c r="F667" s="146">
        <f t="shared" si="1"/>
        <v>714.45</v>
      </c>
      <c r="G667" s="147">
        <f t="shared" si="2"/>
        <v>0</v>
      </c>
      <c r="H667" s="147">
        <f t="shared" si="3"/>
        <v>714.45</v>
      </c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3.5" customHeight="1">
      <c r="A668" s="144" t="s">
        <v>712</v>
      </c>
      <c r="B668" s="144" t="s">
        <v>710</v>
      </c>
      <c r="C668" s="145">
        <v>43628.0</v>
      </c>
      <c r="D668" s="146">
        <v>649.99</v>
      </c>
      <c r="E668" s="34">
        <v>1.0</v>
      </c>
      <c r="F668" s="146">
        <f t="shared" si="1"/>
        <v>649.99</v>
      </c>
      <c r="G668" s="147">
        <f t="shared" si="2"/>
        <v>0</v>
      </c>
      <c r="H668" s="147">
        <f t="shared" si="3"/>
        <v>649.99</v>
      </c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3.5" customHeight="1">
      <c r="A669" s="144" t="s">
        <v>704</v>
      </c>
      <c r="B669" s="144" t="s">
        <v>713</v>
      </c>
      <c r="C669" s="145">
        <v>43630.0</v>
      </c>
      <c r="D669" s="146">
        <v>299.95</v>
      </c>
      <c r="E669" s="34">
        <v>1.0</v>
      </c>
      <c r="F669" s="146">
        <f t="shared" si="1"/>
        <v>299.95</v>
      </c>
      <c r="G669" s="147">
        <f t="shared" si="2"/>
        <v>0</v>
      </c>
      <c r="H669" s="147">
        <f t="shared" si="3"/>
        <v>299.95</v>
      </c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3.5" customHeight="1">
      <c r="A670" s="144" t="s">
        <v>712</v>
      </c>
      <c r="B670" s="144" t="s">
        <v>710</v>
      </c>
      <c r="C670" s="145">
        <v>43630.0</v>
      </c>
      <c r="D670" s="146">
        <v>649.99</v>
      </c>
      <c r="E670" s="34">
        <v>1.0</v>
      </c>
      <c r="F670" s="146">
        <f t="shared" si="1"/>
        <v>649.99</v>
      </c>
      <c r="G670" s="147">
        <f t="shared" si="2"/>
        <v>0</v>
      </c>
      <c r="H670" s="147">
        <f t="shared" si="3"/>
        <v>649.99</v>
      </c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3.5" customHeight="1">
      <c r="A671" s="144" t="s">
        <v>707</v>
      </c>
      <c r="B671" s="144" t="s">
        <v>710</v>
      </c>
      <c r="C671" s="145">
        <v>43630.0</v>
      </c>
      <c r="D671" s="146">
        <v>329.95</v>
      </c>
      <c r="E671" s="34">
        <v>3.0</v>
      </c>
      <c r="F671" s="146">
        <f t="shared" si="1"/>
        <v>989.85</v>
      </c>
      <c r="G671" s="147">
        <f t="shared" si="2"/>
        <v>0</v>
      </c>
      <c r="H671" s="147">
        <f t="shared" si="3"/>
        <v>989.85</v>
      </c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3.5" customHeight="1">
      <c r="A672" s="144" t="s">
        <v>704</v>
      </c>
      <c r="B672" s="144" t="s">
        <v>710</v>
      </c>
      <c r="C672" s="145">
        <v>43632.0</v>
      </c>
      <c r="D672" s="146">
        <v>299.95</v>
      </c>
      <c r="E672" s="34">
        <v>7.0</v>
      </c>
      <c r="F672" s="146">
        <f t="shared" si="1"/>
        <v>2099.65</v>
      </c>
      <c r="G672" s="147">
        <f t="shared" si="2"/>
        <v>41.993</v>
      </c>
      <c r="H672" s="147">
        <f t="shared" si="3"/>
        <v>2141.643</v>
      </c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3.5" customHeight="1">
      <c r="A673" s="144" t="s">
        <v>712</v>
      </c>
      <c r="B673" s="144" t="s">
        <v>710</v>
      </c>
      <c r="C673" s="145">
        <v>43632.0</v>
      </c>
      <c r="D673" s="146">
        <v>649.99</v>
      </c>
      <c r="E673" s="34">
        <v>12.0</v>
      </c>
      <c r="F673" s="146">
        <f t="shared" si="1"/>
        <v>7799.88</v>
      </c>
      <c r="G673" s="147">
        <f t="shared" si="2"/>
        <v>155.9976</v>
      </c>
      <c r="H673" s="147">
        <f t="shared" si="3"/>
        <v>7955.8776</v>
      </c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3.5" customHeight="1">
      <c r="A674" s="144" t="s">
        <v>712</v>
      </c>
      <c r="B674" s="144" t="s">
        <v>705</v>
      </c>
      <c r="C674" s="145">
        <v>43635.0</v>
      </c>
      <c r="D674" s="146">
        <v>649.99</v>
      </c>
      <c r="E674" s="34">
        <v>19.0</v>
      </c>
      <c r="F674" s="146">
        <f t="shared" si="1"/>
        <v>12349.81</v>
      </c>
      <c r="G674" s="147">
        <f t="shared" si="2"/>
        <v>246.9962</v>
      </c>
      <c r="H674" s="147">
        <f t="shared" si="3"/>
        <v>12596.8062</v>
      </c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3.5" customHeight="1">
      <c r="A675" s="144" t="s">
        <v>709</v>
      </c>
      <c r="B675" s="144" t="s">
        <v>714</v>
      </c>
      <c r="C675" s="145">
        <v>43636.0</v>
      </c>
      <c r="D675" s="146">
        <v>64.95</v>
      </c>
      <c r="E675" s="34">
        <v>3.0</v>
      </c>
      <c r="F675" s="146">
        <f t="shared" si="1"/>
        <v>194.85</v>
      </c>
      <c r="G675" s="147">
        <f t="shared" si="2"/>
        <v>0</v>
      </c>
      <c r="H675" s="147">
        <f t="shared" si="3"/>
        <v>194.85</v>
      </c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3.5" customHeight="1">
      <c r="A676" s="144" t="s">
        <v>712</v>
      </c>
      <c r="B676" s="144" t="s">
        <v>705</v>
      </c>
      <c r="C676" s="145">
        <v>43636.0</v>
      </c>
      <c r="D676" s="146">
        <v>649.99</v>
      </c>
      <c r="E676" s="34">
        <v>16.0</v>
      </c>
      <c r="F676" s="146">
        <f t="shared" si="1"/>
        <v>10399.84</v>
      </c>
      <c r="G676" s="147">
        <f t="shared" si="2"/>
        <v>207.9968</v>
      </c>
      <c r="H676" s="147">
        <f t="shared" si="3"/>
        <v>10607.8368</v>
      </c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3.5" customHeight="1">
      <c r="A677" s="144" t="s">
        <v>712</v>
      </c>
      <c r="B677" s="144" t="s">
        <v>705</v>
      </c>
      <c r="C677" s="145">
        <v>43636.0</v>
      </c>
      <c r="D677" s="146">
        <v>649.99</v>
      </c>
      <c r="E677" s="34">
        <v>17.0</v>
      </c>
      <c r="F677" s="146">
        <f t="shared" si="1"/>
        <v>11049.83</v>
      </c>
      <c r="G677" s="147">
        <f t="shared" si="2"/>
        <v>220.9966</v>
      </c>
      <c r="H677" s="147">
        <f t="shared" si="3"/>
        <v>11270.8266</v>
      </c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3.5" customHeight="1">
      <c r="A678" s="144" t="s">
        <v>712</v>
      </c>
      <c r="B678" s="144" t="s">
        <v>714</v>
      </c>
      <c r="C678" s="145">
        <v>43636.0</v>
      </c>
      <c r="D678" s="146">
        <v>649.99</v>
      </c>
      <c r="E678" s="34">
        <v>8.0</v>
      </c>
      <c r="F678" s="146">
        <f t="shared" si="1"/>
        <v>5199.92</v>
      </c>
      <c r="G678" s="147">
        <f t="shared" si="2"/>
        <v>103.9984</v>
      </c>
      <c r="H678" s="147">
        <f t="shared" si="3"/>
        <v>5303.9184</v>
      </c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3.5" customHeight="1">
      <c r="A679" s="144" t="s">
        <v>709</v>
      </c>
      <c r="B679" s="144" t="s">
        <v>713</v>
      </c>
      <c r="C679" s="145">
        <v>43637.0</v>
      </c>
      <c r="D679" s="146">
        <v>64.95</v>
      </c>
      <c r="E679" s="34">
        <v>15.0</v>
      </c>
      <c r="F679" s="146">
        <f t="shared" si="1"/>
        <v>974.25</v>
      </c>
      <c r="G679" s="147">
        <f t="shared" si="2"/>
        <v>0</v>
      </c>
      <c r="H679" s="147">
        <f t="shared" si="3"/>
        <v>974.25</v>
      </c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3.5" customHeight="1">
      <c r="A680" s="144" t="s">
        <v>711</v>
      </c>
      <c r="B680" s="144" t="s">
        <v>710</v>
      </c>
      <c r="C680" s="145">
        <v>43638.0</v>
      </c>
      <c r="D680" s="146">
        <v>139.95</v>
      </c>
      <c r="E680" s="34">
        <v>13.0</v>
      </c>
      <c r="F680" s="146">
        <f t="shared" si="1"/>
        <v>1819.35</v>
      </c>
      <c r="G680" s="147">
        <f t="shared" si="2"/>
        <v>36.387</v>
      </c>
      <c r="H680" s="147">
        <f t="shared" si="3"/>
        <v>1855.737</v>
      </c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3.5" customHeight="1">
      <c r="A681" s="144" t="s">
        <v>711</v>
      </c>
      <c r="B681" s="144" t="s">
        <v>713</v>
      </c>
      <c r="C681" s="145">
        <v>43638.0</v>
      </c>
      <c r="D681" s="146">
        <v>139.95</v>
      </c>
      <c r="E681" s="34">
        <v>3.0</v>
      </c>
      <c r="F681" s="146">
        <f t="shared" si="1"/>
        <v>419.85</v>
      </c>
      <c r="G681" s="147">
        <f t="shared" si="2"/>
        <v>0</v>
      </c>
      <c r="H681" s="147">
        <f t="shared" si="3"/>
        <v>419.85</v>
      </c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3.5" customHeight="1">
      <c r="A682" s="144" t="s">
        <v>709</v>
      </c>
      <c r="B682" s="144" t="s">
        <v>710</v>
      </c>
      <c r="C682" s="145">
        <v>43639.0</v>
      </c>
      <c r="D682" s="146">
        <v>64.95</v>
      </c>
      <c r="E682" s="34">
        <v>6.0</v>
      </c>
      <c r="F682" s="146">
        <f t="shared" si="1"/>
        <v>389.7</v>
      </c>
      <c r="G682" s="147">
        <f t="shared" si="2"/>
        <v>0</v>
      </c>
      <c r="H682" s="147">
        <f t="shared" si="3"/>
        <v>389.7</v>
      </c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3.5" customHeight="1">
      <c r="A683" s="144" t="s">
        <v>704</v>
      </c>
      <c r="B683" s="144" t="s">
        <v>708</v>
      </c>
      <c r="C683" s="145">
        <v>43639.0</v>
      </c>
      <c r="D683" s="146">
        <v>299.95</v>
      </c>
      <c r="E683" s="34">
        <v>5.0</v>
      </c>
      <c r="F683" s="146">
        <f t="shared" si="1"/>
        <v>1499.75</v>
      </c>
      <c r="G683" s="147">
        <f t="shared" si="2"/>
        <v>0</v>
      </c>
      <c r="H683" s="147">
        <f t="shared" si="3"/>
        <v>1499.75</v>
      </c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3.5" customHeight="1">
      <c r="A684" s="144" t="s">
        <v>704</v>
      </c>
      <c r="B684" s="144" t="s">
        <v>708</v>
      </c>
      <c r="C684" s="145">
        <v>43641.0</v>
      </c>
      <c r="D684" s="146">
        <v>299.95</v>
      </c>
      <c r="E684" s="34">
        <v>2.0</v>
      </c>
      <c r="F684" s="146">
        <f t="shared" si="1"/>
        <v>599.9</v>
      </c>
      <c r="G684" s="147">
        <f t="shared" si="2"/>
        <v>0</v>
      </c>
      <c r="H684" s="147">
        <f t="shared" si="3"/>
        <v>599.9</v>
      </c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3.5" customHeight="1">
      <c r="A685" s="144" t="s">
        <v>707</v>
      </c>
      <c r="B685" s="144" t="s">
        <v>708</v>
      </c>
      <c r="C685" s="145">
        <v>43641.0</v>
      </c>
      <c r="D685" s="146">
        <v>329.95</v>
      </c>
      <c r="E685" s="34">
        <v>15.0</v>
      </c>
      <c r="F685" s="146">
        <f t="shared" si="1"/>
        <v>4949.25</v>
      </c>
      <c r="G685" s="147">
        <f t="shared" si="2"/>
        <v>98.985</v>
      </c>
      <c r="H685" s="147">
        <f t="shared" si="3"/>
        <v>5048.235</v>
      </c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3.5" customHeight="1">
      <c r="A686" s="144" t="s">
        <v>709</v>
      </c>
      <c r="B686" s="144" t="s">
        <v>710</v>
      </c>
      <c r="C686" s="145">
        <v>43642.0</v>
      </c>
      <c r="D686" s="146">
        <v>64.95</v>
      </c>
      <c r="E686" s="34">
        <v>4.0</v>
      </c>
      <c r="F686" s="146">
        <f t="shared" si="1"/>
        <v>259.8</v>
      </c>
      <c r="G686" s="147">
        <f t="shared" si="2"/>
        <v>0</v>
      </c>
      <c r="H686" s="147">
        <f t="shared" si="3"/>
        <v>259.8</v>
      </c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3.5" customHeight="1">
      <c r="A687" s="144" t="s">
        <v>709</v>
      </c>
      <c r="B687" s="144" t="s">
        <v>708</v>
      </c>
      <c r="C687" s="145">
        <v>43642.0</v>
      </c>
      <c r="D687" s="146">
        <v>64.95</v>
      </c>
      <c r="E687" s="34">
        <v>8.0</v>
      </c>
      <c r="F687" s="146">
        <f t="shared" si="1"/>
        <v>519.6</v>
      </c>
      <c r="G687" s="147">
        <f t="shared" si="2"/>
        <v>0</v>
      </c>
      <c r="H687" s="147">
        <f t="shared" si="3"/>
        <v>519.6</v>
      </c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3.5" customHeight="1">
      <c r="A688" s="144" t="s">
        <v>707</v>
      </c>
      <c r="B688" s="144" t="s">
        <v>705</v>
      </c>
      <c r="C688" s="145">
        <v>43642.0</v>
      </c>
      <c r="D688" s="146">
        <v>329.95</v>
      </c>
      <c r="E688" s="34">
        <v>9.0</v>
      </c>
      <c r="F688" s="146">
        <f t="shared" si="1"/>
        <v>2969.55</v>
      </c>
      <c r="G688" s="147">
        <f t="shared" si="2"/>
        <v>59.391</v>
      </c>
      <c r="H688" s="147">
        <f t="shared" si="3"/>
        <v>3028.941</v>
      </c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3.5" customHeight="1">
      <c r="A689" s="144" t="s">
        <v>712</v>
      </c>
      <c r="B689" s="144" t="s">
        <v>705</v>
      </c>
      <c r="C689" s="145">
        <v>43643.0</v>
      </c>
      <c r="D689" s="146">
        <v>649.99</v>
      </c>
      <c r="E689" s="34">
        <v>10.0</v>
      </c>
      <c r="F689" s="146">
        <f t="shared" si="1"/>
        <v>6499.9</v>
      </c>
      <c r="G689" s="147">
        <f t="shared" si="2"/>
        <v>129.998</v>
      </c>
      <c r="H689" s="147">
        <f t="shared" si="3"/>
        <v>6629.898</v>
      </c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3.5" customHeight="1">
      <c r="A690" s="144" t="s">
        <v>709</v>
      </c>
      <c r="B690" s="144" t="s">
        <v>710</v>
      </c>
      <c r="C690" s="145">
        <v>43644.0</v>
      </c>
      <c r="D690" s="146">
        <v>64.95</v>
      </c>
      <c r="E690" s="34">
        <v>4.0</v>
      </c>
      <c r="F690" s="146">
        <f t="shared" si="1"/>
        <v>259.8</v>
      </c>
      <c r="G690" s="147">
        <f t="shared" si="2"/>
        <v>0</v>
      </c>
      <c r="H690" s="147">
        <f t="shared" si="3"/>
        <v>259.8</v>
      </c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3.5" customHeight="1">
      <c r="A691" s="144" t="s">
        <v>707</v>
      </c>
      <c r="B691" s="144" t="s">
        <v>713</v>
      </c>
      <c r="C691" s="145">
        <v>43644.0</v>
      </c>
      <c r="D691" s="146">
        <v>329.95</v>
      </c>
      <c r="E691" s="34">
        <v>13.0</v>
      </c>
      <c r="F691" s="146">
        <f t="shared" si="1"/>
        <v>4289.35</v>
      </c>
      <c r="G691" s="147">
        <f t="shared" si="2"/>
        <v>85.787</v>
      </c>
      <c r="H691" s="147">
        <f t="shared" si="3"/>
        <v>4375.137</v>
      </c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3.5" customHeight="1">
      <c r="A692" s="144" t="s">
        <v>711</v>
      </c>
      <c r="B692" s="144" t="s">
        <v>705</v>
      </c>
      <c r="C692" s="145">
        <v>43646.0</v>
      </c>
      <c r="D692" s="146">
        <v>139.95</v>
      </c>
      <c r="E692" s="34">
        <v>8.0</v>
      </c>
      <c r="F692" s="146">
        <f t="shared" si="1"/>
        <v>1119.6</v>
      </c>
      <c r="G692" s="147">
        <f t="shared" si="2"/>
        <v>0</v>
      </c>
      <c r="H692" s="147">
        <f t="shared" si="3"/>
        <v>1119.6</v>
      </c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3.5" customHeight="1">
      <c r="A693" s="144" t="s">
        <v>711</v>
      </c>
      <c r="B693" s="144" t="s">
        <v>714</v>
      </c>
      <c r="C693" s="145">
        <v>43648.0</v>
      </c>
      <c r="D693" s="146">
        <v>139.95</v>
      </c>
      <c r="E693" s="34">
        <v>3.0</v>
      </c>
      <c r="F693" s="146">
        <f t="shared" si="1"/>
        <v>419.85</v>
      </c>
      <c r="G693" s="147">
        <f t="shared" si="2"/>
        <v>0</v>
      </c>
      <c r="H693" s="147">
        <f t="shared" si="3"/>
        <v>419.85</v>
      </c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3.5" customHeight="1">
      <c r="A694" s="144" t="s">
        <v>709</v>
      </c>
      <c r="B694" s="144" t="s">
        <v>708</v>
      </c>
      <c r="C694" s="145">
        <v>43648.0</v>
      </c>
      <c r="D694" s="146">
        <v>64.95</v>
      </c>
      <c r="E694" s="34">
        <v>10.0</v>
      </c>
      <c r="F694" s="146">
        <f t="shared" si="1"/>
        <v>649.5</v>
      </c>
      <c r="G694" s="147">
        <f t="shared" si="2"/>
        <v>0</v>
      </c>
      <c r="H694" s="147">
        <f t="shared" si="3"/>
        <v>649.5</v>
      </c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3.5" customHeight="1">
      <c r="A695" s="144" t="s">
        <v>709</v>
      </c>
      <c r="B695" s="144" t="s">
        <v>714</v>
      </c>
      <c r="C695" s="145">
        <v>43648.0</v>
      </c>
      <c r="D695" s="146">
        <v>64.95</v>
      </c>
      <c r="E695" s="34">
        <v>15.0</v>
      </c>
      <c r="F695" s="146">
        <f t="shared" si="1"/>
        <v>974.25</v>
      </c>
      <c r="G695" s="147">
        <f t="shared" si="2"/>
        <v>0</v>
      </c>
      <c r="H695" s="147">
        <f t="shared" si="3"/>
        <v>974.25</v>
      </c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3.5" customHeight="1">
      <c r="A696" s="144" t="s">
        <v>704</v>
      </c>
      <c r="B696" s="144" t="s">
        <v>708</v>
      </c>
      <c r="C696" s="145">
        <v>43648.0</v>
      </c>
      <c r="D696" s="146">
        <v>299.95</v>
      </c>
      <c r="E696" s="34">
        <v>7.0</v>
      </c>
      <c r="F696" s="146">
        <f t="shared" si="1"/>
        <v>2099.65</v>
      </c>
      <c r="G696" s="147">
        <f t="shared" si="2"/>
        <v>41.993</v>
      </c>
      <c r="H696" s="147">
        <f t="shared" si="3"/>
        <v>2141.643</v>
      </c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3.5" customHeight="1">
      <c r="A697" s="144" t="s">
        <v>711</v>
      </c>
      <c r="B697" s="144" t="s">
        <v>705</v>
      </c>
      <c r="C697" s="145">
        <v>43649.0</v>
      </c>
      <c r="D697" s="146">
        <v>139.95</v>
      </c>
      <c r="E697" s="34">
        <v>17.0</v>
      </c>
      <c r="F697" s="146">
        <f t="shared" si="1"/>
        <v>2379.15</v>
      </c>
      <c r="G697" s="147">
        <f t="shared" si="2"/>
        <v>47.583</v>
      </c>
      <c r="H697" s="147">
        <f t="shared" si="3"/>
        <v>2426.733</v>
      </c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3.5" customHeight="1">
      <c r="A698" s="144" t="s">
        <v>709</v>
      </c>
      <c r="B698" s="144" t="s">
        <v>710</v>
      </c>
      <c r="C698" s="145">
        <v>43649.0</v>
      </c>
      <c r="D698" s="146">
        <v>64.95</v>
      </c>
      <c r="E698" s="34">
        <v>3.0</v>
      </c>
      <c r="F698" s="146">
        <f t="shared" si="1"/>
        <v>194.85</v>
      </c>
      <c r="G698" s="147">
        <f t="shared" si="2"/>
        <v>0</v>
      </c>
      <c r="H698" s="147">
        <f t="shared" si="3"/>
        <v>194.85</v>
      </c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3.5" customHeight="1">
      <c r="A699" s="144" t="s">
        <v>709</v>
      </c>
      <c r="B699" s="144" t="s">
        <v>713</v>
      </c>
      <c r="C699" s="145">
        <v>43649.0</v>
      </c>
      <c r="D699" s="146">
        <v>64.95</v>
      </c>
      <c r="E699" s="34">
        <v>14.0</v>
      </c>
      <c r="F699" s="146">
        <f t="shared" si="1"/>
        <v>909.3</v>
      </c>
      <c r="G699" s="147">
        <f t="shared" si="2"/>
        <v>0</v>
      </c>
      <c r="H699" s="147">
        <f t="shared" si="3"/>
        <v>909.3</v>
      </c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3.5" customHeight="1">
      <c r="A700" s="144" t="s">
        <v>712</v>
      </c>
      <c r="B700" s="144" t="s">
        <v>714</v>
      </c>
      <c r="C700" s="145">
        <v>43649.0</v>
      </c>
      <c r="D700" s="146">
        <v>649.99</v>
      </c>
      <c r="E700" s="34">
        <v>5.0</v>
      </c>
      <c r="F700" s="146">
        <f t="shared" si="1"/>
        <v>3249.95</v>
      </c>
      <c r="G700" s="147">
        <f t="shared" si="2"/>
        <v>64.999</v>
      </c>
      <c r="H700" s="147">
        <f t="shared" si="3"/>
        <v>3314.949</v>
      </c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3.5" customHeight="1">
      <c r="A701" s="144" t="s">
        <v>704</v>
      </c>
      <c r="B701" s="144" t="s">
        <v>705</v>
      </c>
      <c r="C701" s="145">
        <v>43650.0</v>
      </c>
      <c r="D701" s="146">
        <v>299.95</v>
      </c>
      <c r="E701" s="34">
        <v>6.0</v>
      </c>
      <c r="F701" s="146">
        <f t="shared" si="1"/>
        <v>1799.7</v>
      </c>
      <c r="G701" s="147">
        <f t="shared" si="2"/>
        <v>35.994</v>
      </c>
      <c r="H701" s="147">
        <f t="shared" si="3"/>
        <v>1835.694</v>
      </c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3.5" customHeight="1">
      <c r="A702" s="144" t="s">
        <v>704</v>
      </c>
      <c r="B702" s="144" t="s">
        <v>705</v>
      </c>
      <c r="C702" s="145">
        <v>43651.0</v>
      </c>
      <c r="D702" s="146">
        <v>299.95</v>
      </c>
      <c r="E702" s="34">
        <v>9.0</v>
      </c>
      <c r="F702" s="146">
        <f t="shared" si="1"/>
        <v>2699.55</v>
      </c>
      <c r="G702" s="147">
        <f t="shared" si="2"/>
        <v>53.991</v>
      </c>
      <c r="H702" s="147">
        <f t="shared" si="3"/>
        <v>2753.541</v>
      </c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3.5" customHeight="1">
      <c r="A703" s="144" t="s">
        <v>704</v>
      </c>
      <c r="B703" s="144" t="s">
        <v>708</v>
      </c>
      <c r="C703" s="145">
        <v>43651.0</v>
      </c>
      <c r="D703" s="146">
        <v>299.95</v>
      </c>
      <c r="E703" s="34">
        <v>6.0</v>
      </c>
      <c r="F703" s="146">
        <f t="shared" si="1"/>
        <v>1799.7</v>
      </c>
      <c r="G703" s="147">
        <f t="shared" si="2"/>
        <v>35.994</v>
      </c>
      <c r="H703" s="147">
        <f t="shared" si="3"/>
        <v>1835.694</v>
      </c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3.5" customHeight="1">
      <c r="A704" s="144" t="s">
        <v>711</v>
      </c>
      <c r="B704" s="144" t="s">
        <v>708</v>
      </c>
      <c r="C704" s="145">
        <v>43652.0</v>
      </c>
      <c r="D704" s="146">
        <v>139.95</v>
      </c>
      <c r="E704" s="34">
        <v>4.0</v>
      </c>
      <c r="F704" s="146">
        <f t="shared" si="1"/>
        <v>559.8</v>
      </c>
      <c r="G704" s="147">
        <f t="shared" si="2"/>
        <v>0</v>
      </c>
      <c r="H704" s="147">
        <f t="shared" si="3"/>
        <v>559.8</v>
      </c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3.5" customHeight="1">
      <c r="A705" s="144" t="s">
        <v>712</v>
      </c>
      <c r="B705" s="144" t="s">
        <v>708</v>
      </c>
      <c r="C705" s="145">
        <v>43652.0</v>
      </c>
      <c r="D705" s="146">
        <v>649.99</v>
      </c>
      <c r="E705" s="34">
        <v>7.0</v>
      </c>
      <c r="F705" s="146">
        <f t="shared" si="1"/>
        <v>4549.93</v>
      </c>
      <c r="G705" s="147">
        <f t="shared" si="2"/>
        <v>90.9986</v>
      </c>
      <c r="H705" s="147">
        <f t="shared" si="3"/>
        <v>4640.9286</v>
      </c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3.5" customHeight="1">
      <c r="A706" s="144" t="s">
        <v>711</v>
      </c>
      <c r="B706" s="144" t="s">
        <v>705</v>
      </c>
      <c r="C706" s="145">
        <v>43653.0</v>
      </c>
      <c r="D706" s="146">
        <v>139.95</v>
      </c>
      <c r="E706" s="34">
        <v>13.0</v>
      </c>
      <c r="F706" s="146">
        <f t="shared" si="1"/>
        <v>1819.35</v>
      </c>
      <c r="G706" s="147">
        <f t="shared" si="2"/>
        <v>36.387</v>
      </c>
      <c r="H706" s="147">
        <f t="shared" si="3"/>
        <v>1855.737</v>
      </c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3.5" customHeight="1">
      <c r="A707" s="144" t="s">
        <v>709</v>
      </c>
      <c r="B707" s="144" t="s">
        <v>708</v>
      </c>
      <c r="C707" s="145">
        <v>43656.0</v>
      </c>
      <c r="D707" s="146">
        <v>64.95</v>
      </c>
      <c r="E707" s="34">
        <v>8.0</v>
      </c>
      <c r="F707" s="146">
        <f t="shared" si="1"/>
        <v>519.6</v>
      </c>
      <c r="G707" s="147">
        <f t="shared" si="2"/>
        <v>0</v>
      </c>
      <c r="H707" s="147">
        <f t="shared" si="3"/>
        <v>519.6</v>
      </c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3.5" customHeight="1">
      <c r="A708" s="144" t="s">
        <v>709</v>
      </c>
      <c r="B708" s="144" t="s">
        <v>708</v>
      </c>
      <c r="C708" s="145">
        <v>43656.0</v>
      </c>
      <c r="D708" s="146">
        <v>64.95</v>
      </c>
      <c r="E708" s="34">
        <v>12.0</v>
      </c>
      <c r="F708" s="146">
        <f t="shared" si="1"/>
        <v>779.4</v>
      </c>
      <c r="G708" s="147">
        <f t="shared" si="2"/>
        <v>0</v>
      </c>
      <c r="H708" s="147">
        <f t="shared" si="3"/>
        <v>779.4</v>
      </c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3.5" customHeight="1">
      <c r="A709" s="144" t="s">
        <v>709</v>
      </c>
      <c r="B709" s="144" t="s">
        <v>714</v>
      </c>
      <c r="C709" s="145">
        <v>43656.0</v>
      </c>
      <c r="D709" s="146">
        <v>64.95</v>
      </c>
      <c r="E709" s="34">
        <v>3.0</v>
      </c>
      <c r="F709" s="146">
        <f t="shared" si="1"/>
        <v>194.85</v>
      </c>
      <c r="G709" s="147">
        <f t="shared" si="2"/>
        <v>0</v>
      </c>
      <c r="H709" s="147">
        <f t="shared" si="3"/>
        <v>194.85</v>
      </c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3.5" customHeight="1">
      <c r="A710" s="144" t="s">
        <v>711</v>
      </c>
      <c r="B710" s="144" t="s">
        <v>713</v>
      </c>
      <c r="C710" s="145">
        <v>43657.0</v>
      </c>
      <c r="D710" s="146">
        <v>139.95</v>
      </c>
      <c r="E710" s="34">
        <v>4.0</v>
      </c>
      <c r="F710" s="146">
        <f t="shared" si="1"/>
        <v>559.8</v>
      </c>
      <c r="G710" s="147">
        <f t="shared" si="2"/>
        <v>0</v>
      </c>
      <c r="H710" s="147">
        <f t="shared" si="3"/>
        <v>559.8</v>
      </c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3.5" customHeight="1">
      <c r="A711" s="144" t="s">
        <v>709</v>
      </c>
      <c r="B711" s="144" t="s">
        <v>710</v>
      </c>
      <c r="C711" s="145">
        <v>43657.0</v>
      </c>
      <c r="D711" s="146">
        <v>64.95</v>
      </c>
      <c r="E711" s="34">
        <v>15.0</v>
      </c>
      <c r="F711" s="146">
        <f t="shared" si="1"/>
        <v>974.25</v>
      </c>
      <c r="G711" s="147">
        <f t="shared" si="2"/>
        <v>0</v>
      </c>
      <c r="H711" s="147">
        <f t="shared" si="3"/>
        <v>974.25</v>
      </c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3.5" customHeight="1">
      <c r="A712" s="144" t="s">
        <v>709</v>
      </c>
      <c r="B712" s="144" t="s">
        <v>713</v>
      </c>
      <c r="C712" s="145">
        <v>43658.0</v>
      </c>
      <c r="D712" s="146">
        <v>64.95</v>
      </c>
      <c r="E712" s="34">
        <v>12.0</v>
      </c>
      <c r="F712" s="146">
        <f t="shared" si="1"/>
        <v>779.4</v>
      </c>
      <c r="G712" s="147">
        <f t="shared" si="2"/>
        <v>0</v>
      </c>
      <c r="H712" s="147">
        <f t="shared" si="3"/>
        <v>779.4</v>
      </c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3.5" customHeight="1">
      <c r="A713" s="144" t="s">
        <v>704</v>
      </c>
      <c r="B713" s="144" t="s">
        <v>708</v>
      </c>
      <c r="C713" s="145">
        <v>43658.0</v>
      </c>
      <c r="D713" s="146">
        <v>299.95</v>
      </c>
      <c r="E713" s="34">
        <v>2.0</v>
      </c>
      <c r="F713" s="146">
        <f t="shared" si="1"/>
        <v>599.9</v>
      </c>
      <c r="G713" s="147">
        <f t="shared" si="2"/>
        <v>0</v>
      </c>
      <c r="H713" s="147">
        <f t="shared" si="3"/>
        <v>599.9</v>
      </c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3.5" customHeight="1">
      <c r="A714" s="144" t="s">
        <v>707</v>
      </c>
      <c r="B714" s="144" t="s">
        <v>708</v>
      </c>
      <c r="C714" s="145">
        <v>43659.0</v>
      </c>
      <c r="D714" s="146">
        <v>329.95</v>
      </c>
      <c r="E714" s="34">
        <v>5.0</v>
      </c>
      <c r="F714" s="146">
        <f t="shared" si="1"/>
        <v>1649.75</v>
      </c>
      <c r="G714" s="147">
        <f t="shared" si="2"/>
        <v>32.995</v>
      </c>
      <c r="H714" s="147">
        <f t="shared" si="3"/>
        <v>1682.745</v>
      </c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3.5" customHeight="1">
      <c r="A715" s="144" t="s">
        <v>707</v>
      </c>
      <c r="B715" s="144" t="s">
        <v>714</v>
      </c>
      <c r="C715" s="145">
        <v>43659.0</v>
      </c>
      <c r="D715" s="146">
        <v>329.95</v>
      </c>
      <c r="E715" s="34">
        <v>3.0</v>
      </c>
      <c r="F715" s="146">
        <f t="shared" si="1"/>
        <v>989.85</v>
      </c>
      <c r="G715" s="147">
        <f t="shared" si="2"/>
        <v>0</v>
      </c>
      <c r="H715" s="147">
        <f t="shared" si="3"/>
        <v>989.85</v>
      </c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3.5" customHeight="1">
      <c r="A716" s="144" t="s">
        <v>709</v>
      </c>
      <c r="B716" s="144" t="s">
        <v>713</v>
      </c>
      <c r="C716" s="145">
        <v>43660.0</v>
      </c>
      <c r="D716" s="146">
        <v>64.95</v>
      </c>
      <c r="E716" s="34">
        <v>3.0</v>
      </c>
      <c r="F716" s="146">
        <f t="shared" si="1"/>
        <v>194.85</v>
      </c>
      <c r="G716" s="147">
        <f t="shared" si="2"/>
        <v>0</v>
      </c>
      <c r="H716" s="147">
        <f t="shared" si="3"/>
        <v>194.85</v>
      </c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3.5" customHeight="1">
      <c r="A717" s="144" t="s">
        <v>711</v>
      </c>
      <c r="B717" s="144" t="s">
        <v>710</v>
      </c>
      <c r="C717" s="145">
        <v>43664.0</v>
      </c>
      <c r="D717" s="146">
        <v>139.95</v>
      </c>
      <c r="E717" s="34">
        <v>2.0</v>
      </c>
      <c r="F717" s="146">
        <f t="shared" si="1"/>
        <v>279.9</v>
      </c>
      <c r="G717" s="147">
        <f t="shared" si="2"/>
        <v>0</v>
      </c>
      <c r="H717" s="147">
        <f t="shared" si="3"/>
        <v>279.9</v>
      </c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3.5" customHeight="1">
      <c r="A718" s="144" t="s">
        <v>711</v>
      </c>
      <c r="B718" s="144" t="s">
        <v>710</v>
      </c>
      <c r="C718" s="145">
        <v>43664.0</v>
      </c>
      <c r="D718" s="146">
        <v>139.95</v>
      </c>
      <c r="E718" s="34">
        <v>2.0</v>
      </c>
      <c r="F718" s="146">
        <f t="shared" si="1"/>
        <v>279.9</v>
      </c>
      <c r="G718" s="147">
        <f t="shared" si="2"/>
        <v>0</v>
      </c>
      <c r="H718" s="147">
        <f t="shared" si="3"/>
        <v>279.9</v>
      </c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3.5" customHeight="1">
      <c r="A719" s="144" t="s">
        <v>709</v>
      </c>
      <c r="B719" s="144" t="s">
        <v>714</v>
      </c>
      <c r="C719" s="145">
        <v>43665.0</v>
      </c>
      <c r="D719" s="146">
        <v>64.95</v>
      </c>
      <c r="E719" s="34">
        <v>2.0</v>
      </c>
      <c r="F719" s="146">
        <f t="shared" si="1"/>
        <v>129.9</v>
      </c>
      <c r="G719" s="147">
        <f t="shared" si="2"/>
        <v>0</v>
      </c>
      <c r="H719" s="147">
        <f t="shared" si="3"/>
        <v>129.9</v>
      </c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3.5" customHeight="1">
      <c r="A720" s="144" t="s">
        <v>704</v>
      </c>
      <c r="B720" s="144" t="s">
        <v>714</v>
      </c>
      <c r="C720" s="145">
        <v>43666.0</v>
      </c>
      <c r="D720" s="146">
        <v>299.95</v>
      </c>
      <c r="E720" s="34">
        <v>6.0</v>
      </c>
      <c r="F720" s="146">
        <f t="shared" si="1"/>
        <v>1799.7</v>
      </c>
      <c r="G720" s="147">
        <f t="shared" si="2"/>
        <v>35.994</v>
      </c>
      <c r="H720" s="147">
        <f t="shared" si="3"/>
        <v>1835.694</v>
      </c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3.5" customHeight="1">
      <c r="A721" s="144" t="s">
        <v>711</v>
      </c>
      <c r="B721" s="144" t="s">
        <v>705</v>
      </c>
      <c r="C721" s="145">
        <v>43667.0</v>
      </c>
      <c r="D721" s="146">
        <v>139.95</v>
      </c>
      <c r="E721" s="34">
        <v>17.0</v>
      </c>
      <c r="F721" s="146">
        <f t="shared" si="1"/>
        <v>2379.15</v>
      </c>
      <c r="G721" s="147">
        <f t="shared" si="2"/>
        <v>47.583</v>
      </c>
      <c r="H721" s="147">
        <f t="shared" si="3"/>
        <v>2426.733</v>
      </c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3.5" customHeight="1">
      <c r="A722" s="144" t="s">
        <v>712</v>
      </c>
      <c r="B722" s="144" t="s">
        <v>708</v>
      </c>
      <c r="C722" s="145">
        <v>43669.0</v>
      </c>
      <c r="D722" s="146">
        <v>649.99</v>
      </c>
      <c r="E722" s="34">
        <v>10.0</v>
      </c>
      <c r="F722" s="146">
        <f t="shared" si="1"/>
        <v>6499.9</v>
      </c>
      <c r="G722" s="147">
        <f t="shared" si="2"/>
        <v>129.998</v>
      </c>
      <c r="H722" s="147">
        <f t="shared" si="3"/>
        <v>6629.898</v>
      </c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3.5" customHeight="1">
      <c r="A723" s="144" t="s">
        <v>707</v>
      </c>
      <c r="B723" s="144" t="s">
        <v>708</v>
      </c>
      <c r="C723" s="145">
        <v>43669.0</v>
      </c>
      <c r="D723" s="146">
        <v>329.95</v>
      </c>
      <c r="E723" s="34">
        <v>14.0</v>
      </c>
      <c r="F723" s="146">
        <f t="shared" si="1"/>
        <v>4619.3</v>
      </c>
      <c r="G723" s="147">
        <f t="shared" si="2"/>
        <v>92.386</v>
      </c>
      <c r="H723" s="147">
        <f t="shared" si="3"/>
        <v>4711.686</v>
      </c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3.5" customHeight="1">
      <c r="A724" s="144" t="s">
        <v>709</v>
      </c>
      <c r="B724" s="144" t="s">
        <v>713</v>
      </c>
      <c r="C724" s="145">
        <v>43670.0</v>
      </c>
      <c r="D724" s="146">
        <v>64.95</v>
      </c>
      <c r="E724" s="34">
        <v>10.0</v>
      </c>
      <c r="F724" s="146">
        <f t="shared" si="1"/>
        <v>649.5</v>
      </c>
      <c r="G724" s="147">
        <f t="shared" si="2"/>
        <v>0</v>
      </c>
      <c r="H724" s="147">
        <f t="shared" si="3"/>
        <v>649.5</v>
      </c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3.5" customHeight="1">
      <c r="A725" s="144" t="s">
        <v>704</v>
      </c>
      <c r="B725" s="144" t="s">
        <v>710</v>
      </c>
      <c r="C725" s="145">
        <v>43670.0</v>
      </c>
      <c r="D725" s="146">
        <v>299.95</v>
      </c>
      <c r="E725" s="34">
        <v>9.0</v>
      </c>
      <c r="F725" s="146">
        <f t="shared" si="1"/>
        <v>2699.55</v>
      </c>
      <c r="G725" s="147">
        <f t="shared" si="2"/>
        <v>53.991</v>
      </c>
      <c r="H725" s="147">
        <f t="shared" si="3"/>
        <v>2753.541</v>
      </c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3.5" customHeight="1">
      <c r="A726" s="144" t="s">
        <v>709</v>
      </c>
      <c r="B726" s="144" t="s">
        <v>705</v>
      </c>
      <c r="C726" s="145">
        <v>43672.0</v>
      </c>
      <c r="D726" s="146">
        <v>64.95</v>
      </c>
      <c r="E726" s="34">
        <v>8.0</v>
      </c>
      <c r="F726" s="146">
        <f t="shared" si="1"/>
        <v>519.6</v>
      </c>
      <c r="G726" s="147">
        <f t="shared" si="2"/>
        <v>0</v>
      </c>
      <c r="H726" s="147">
        <f t="shared" si="3"/>
        <v>519.6</v>
      </c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3.5" customHeight="1">
      <c r="A727" s="144" t="s">
        <v>709</v>
      </c>
      <c r="B727" s="144" t="s">
        <v>714</v>
      </c>
      <c r="C727" s="145">
        <v>43673.0</v>
      </c>
      <c r="D727" s="146">
        <v>64.95</v>
      </c>
      <c r="E727" s="34">
        <v>9.0</v>
      </c>
      <c r="F727" s="146">
        <f t="shared" si="1"/>
        <v>584.55</v>
      </c>
      <c r="G727" s="147">
        <f t="shared" si="2"/>
        <v>0</v>
      </c>
      <c r="H727" s="147">
        <f t="shared" si="3"/>
        <v>584.55</v>
      </c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3.5" customHeight="1">
      <c r="A728" s="144" t="s">
        <v>712</v>
      </c>
      <c r="B728" s="144" t="s">
        <v>708</v>
      </c>
      <c r="C728" s="145">
        <v>43674.0</v>
      </c>
      <c r="D728" s="146">
        <v>649.99</v>
      </c>
      <c r="E728" s="34">
        <v>7.0</v>
      </c>
      <c r="F728" s="146">
        <f t="shared" si="1"/>
        <v>4549.93</v>
      </c>
      <c r="G728" s="147">
        <f t="shared" si="2"/>
        <v>90.9986</v>
      </c>
      <c r="H728" s="147">
        <f t="shared" si="3"/>
        <v>4640.9286</v>
      </c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3.5" customHeight="1">
      <c r="A729" s="144" t="s">
        <v>712</v>
      </c>
      <c r="B729" s="144" t="s">
        <v>714</v>
      </c>
      <c r="C729" s="145">
        <v>43674.0</v>
      </c>
      <c r="D729" s="146">
        <v>649.99</v>
      </c>
      <c r="E729" s="34">
        <v>5.0</v>
      </c>
      <c r="F729" s="146">
        <f t="shared" si="1"/>
        <v>3249.95</v>
      </c>
      <c r="G729" s="147">
        <f t="shared" si="2"/>
        <v>64.999</v>
      </c>
      <c r="H729" s="147">
        <f t="shared" si="3"/>
        <v>3314.949</v>
      </c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3.5" customHeight="1">
      <c r="A730" s="144" t="s">
        <v>704</v>
      </c>
      <c r="B730" s="144" t="s">
        <v>708</v>
      </c>
      <c r="C730" s="145">
        <v>43676.0</v>
      </c>
      <c r="D730" s="146">
        <v>299.95</v>
      </c>
      <c r="E730" s="34">
        <v>8.0</v>
      </c>
      <c r="F730" s="146">
        <f t="shared" si="1"/>
        <v>2399.6</v>
      </c>
      <c r="G730" s="147">
        <f t="shared" si="2"/>
        <v>47.992</v>
      </c>
      <c r="H730" s="147">
        <f t="shared" si="3"/>
        <v>2447.592</v>
      </c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3.5" customHeight="1">
      <c r="A731" s="144" t="s">
        <v>711</v>
      </c>
      <c r="B731" s="144" t="s">
        <v>714</v>
      </c>
      <c r="C731" s="145">
        <v>43677.0</v>
      </c>
      <c r="D731" s="146">
        <v>139.95</v>
      </c>
      <c r="E731" s="34">
        <v>5.0</v>
      </c>
      <c r="F731" s="146">
        <f t="shared" si="1"/>
        <v>699.75</v>
      </c>
      <c r="G731" s="147">
        <f t="shared" si="2"/>
        <v>0</v>
      </c>
      <c r="H731" s="147">
        <f t="shared" si="3"/>
        <v>699.75</v>
      </c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3.5" customHeight="1">
      <c r="A732" s="144" t="s">
        <v>707</v>
      </c>
      <c r="B732" s="144" t="s">
        <v>708</v>
      </c>
      <c r="C732" s="145">
        <v>43677.0</v>
      </c>
      <c r="D732" s="146">
        <v>329.95</v>
      </c>
      <c r="E732" s="34">
        <v>10.0</v>
      </c>
      <c r="F732" s="146">
        <f t="shared" si="1"/>
        <v>3299.5</v>
      </c>
      <c r="G732" s="147">
        <f t="shared" si="2"/>
        <v>65.99</v>
      </c>
      <c r="H732" s="147">
        <f t="shared" si="3"/>
        <v>3365.49</v>
      </c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3.5" customHeight="1">
      <c r="A733" s="144" t="s">
        <v>709</v>
      </c>
      <c r="B733" s="144" t="s">
        <v>708</v>
      </c>
      <c r="C733" s="145">
        <v>43679.0</v>
      </c>
      <c r="D733" s="146">
        <v>64.95</v>
      </c>
      <c r="E733" s="34">
        <v>3.0</v>
      </c>
      <c r="F733" s="146">
        <f t="shared" si="1"/>
        <v>194.85</v>
      </c>
      <c r="G733" s="147">
        <f t="shared" si="2"/>
        <v>0</v>
      </c>
      <c r="H733" s="147">
        <f t="shared" si="3"/>
        <v>194.85</v>
      </c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3.5" customHeight="1">
      <c r="A734" s="144" t="s">
        <v>704</v>
      </c>
      <c r="B734" s="144" t="s">
        <v>710</v>
      </c>
      <c r="C734" s="145">
        <v>43679.0</v>
      </c>
      <c r="D734" s="146">
        <v>299.95</v>
      </c>
      <c r="E734" s="34">
        <v>10.0</v>
      </c>
      <c r="F734" s="146">
        <f t="shared" si="1"/>
        <v>2999.5</v>
      </c>
      <c r="G734" s="147">
        <f t="shared" si="2"/>
        <v>59.99</v>
      </c>
      <c r="H734" s="147">
        <f t="shared" si="3"/>
        <v>3059.49</v>
      </c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3.5" customHeight="1">
      <c r="A735" s="144" t="s">
        <v>704</v>
      </c>
      <c r="B735" s="144" t="s">
        <v>705</v>
      </c>
      <c r="C735" s="145">
        <v>43680.0</v>
      </c>
      <c r="D735" s="146">
        <v>299.95</v>
      </c>
      <c r="E735" s="34">
        <v>16.0</v>
      </c>
      <c r="F735" s="146">
        <f t="shared" si="1"/>
        <v>4799.2</v>
      </c>
      <c r="G735" s="147">
        <f t="shared" si="2"/>
        <v>95.984</v>
      </c>
      <c r="H735" s="147">
        <f t="shared" si="3"/>
        <v>4895.184</v>
      </c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3.5" customHeight="1">
      <c r="A736" s="144" t="s">
        <v>709</v>
      </c>
      <c r="B736" s="144" t="s">
        <v>710</v>
      </c>
      <c r="C736" s="145">
        <v>43681.0</v>
      </c>
      <c r="D736" s="146">
        <v>64.95</v>
      </c>
      <c r="E736" s="34">
        <v>8.0</v>
      </c>
      <c r="F736" s="146">
        <f t="shared" si="1"/>
        <v>519.6</v>
      </c>
      <c r="G736" s="147">
        <f t="shared" si="2"/>
        <v>0</v>
      </c>
      <c r="H736" s="147">
        <f t="shared" si="3"/>
        <v>519.6</v>
      </c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3.5" customHeight="1">
      <c r="A737" s="144" t="s">
        <v>707</v>
      </c>
      <c r="B737" s="144" t="s">
        <v>708</v>
      </c>
      <c r="C737" s="145">
        <v>43681.0</v>
      </c>
      <c r="D737" s="146">
        <v>329.95</v>
      </c>
      <c r="E737" s="34">
        <v>5.0</v>
      </c>
      <c r="F737" s="146">
        <f t="shared" si="1"/>
        <v>1649.75</v>
      </c>
      <c r="G737" s="147">
        <f t="shared" si="2"/>
        <v>32.995</v>
      </c>
      <c r="H737" s="147">
        <f t="shared" si="3"/>
        <v>1682.745</v>
      </c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3.5" customHeight="1">
      <c r="A738" s="144" t="s">
        <v>709</v>
      </c>
      <c r="B738" s="144" t="s">
        <v>710</v>
      </c>
      <c r="C738" s="145">
        <v>43684.0</v>
      </c>
      <c r="D738" s="146">
        <v>64.95</v>
      </c>
      <c r="E738" s="34">
        <v>13.0</v>
      </c>
      <c r="F738" s="146">
        <f t="shared" si="1"/>
        <v>844.35</v>
      </c>
      <c r="G738" s="147">
        <f t="shared" si="2"/>
        <v>0</v>
      </c>
      <c r="H738" s="147">
        <f t="shared" si="3"/>
        <v>844.35</v>
      </c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3.5" customHeight="1">
      <c r="A739" s="144" t="s">
        <v>709</v>
      </c>
      <c r="B739" s="144" t="s">
        <v>714</v>
      </c>
      <c r="C739" s="145">
        <v>43684.0</v>
      </c>
      <c r="D739" s="146">
        <v>64.95</v>
      </c>
      <c r="E739" s="34">
        <v>1.0</v>
      </c>
      <c r="F739" s="146">
        <f t="shared" si="1"/>
        <v>64.95</v>
      </c>
      <c r="G739" s="147">
        <f t="shared" si="2"/>
        <v>0</v>
      </c>
      <c r="H739" s="147">
        <f t="shared" si="3"/>
        <v>64.95</v>
      </c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3.5" customHeight="1">
      <c r="A740" s="144" t="s">
        <v>704</v>
      </c>
      <c r="B740" s="144" t="s">
        <v>710</v>
      </c>
      <c r="C740" s="145">
        <v>43684.0</v>
      </c>
      <c r="D740" s="146">
        <v>299.95</v>
      </c>
      <c r="E740" s="34">
        <v>11.0</v>
      </c>
      <c r="F740" s="146">
        <f t="shared" si="1"/>
        <v>3299.45</v>
      </c>
      <c r="G740" s="147">
        <f t="shared" si="2"/>
        <v>65.989</v>
      </c>
      <c r="H740" s="147">
        <f t="shared" si="3"/>
        <v>3365.439</v>
      </c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3.5" customHeight="1">
      <c r="A741" s="144" t="s">
        <v>712</v>
      </c>
      <c r="B741" s="144" t="s">
        <v>708</v>
      </c>
      <c r="C741" s="145">
        <v>43684.0</v>
      </c>
      <c r="D741" s="146">
        <v>649.99</v>
      </c>
      <c r="E741" s="34">
        <v>12.0</v>
      </c>
      <c r="F741" s="146">
        <f t="shared" si="1"/>
        <v>7799.88</v>
      </c>
      <c r="G741" s="147">
        <f t="shared" si="2"/>
        <v>155.9976</v>
      </c>
      <c r="H741" s="147">
        <f t="shared" si="3"/>
        <v>7955.8776</v>
      </c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3.5" customHeight="1">
      <c r="A742" s="144" t="s">
        <v>707</v>
      </c>
      <c r="B742" s="144" t="s">
        <v>710</v>
      </c>
      <c r="C742" s="145">
        <v>43684.0</v>
      </c>
      <c r="D742" s="146">
        <v>329.95</v>
      </c>
      <c r="E742" s="34">
        <v>13.0</v>
      </c>
      <c r="F742" s="146">
        <f t="shared" si="1"/>
        <v>4289.35</v>
      </c>
      <c r="G742" s="147">
        <f t="shared" si="2"/>
        <v>85.787</v>
      </c>
      <c r="H742" s="147">
        <f t="shared" si="3"/>
        <v>4375.137</v>
      </c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3.5" customHeight="1">
      <c r="A743" s="144" t="s">
        <v>711</v>
      </c>
      <c r="B743" s="144" t="s">
        <v>705</v>
      </c>
      <c r="C743" s="145">
        <v>43685.0</v>
      </c>
      <c r="D743" s="146">
        <v>139.95</v>
      </c>
      <c r="E743" s="34">
        <v>8.0</v>
      </c>
      <c r="F743" s="146">
        <f t="shared" si="1"/>
        <v>1119.6</v>
      </c>
      <c r="G743" s="147">
        <f t="shared" si="2"/>
        <v>0</v>
      </c>
      <c r="H743" s="147">
        <f t="shared" si="3"/>
        <v>1119.6</v>
      </c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3.5" customHeight="1">
      <c r="A744" s="144" t="s">
        <v>704</v>
      </c>
      <c r="B744" s="144" t="s">
        <v>714</v>
      </c>
      <c r="C744" s="145">
        <v>43685.0</v>
      </c>
      <c r="D744" s="146">
        <v>299.95</v>
      </c>
      <c r="E744" s="34">
        <v>7.0</v>
      </c>
      <c r="F744" s="146">
        <f t="shared" si="1"/>
        <v>2099.65</v>
      </c>
      <c r="G744" s="147">
        <f t="shared" si="2"/>
        <v>41.993</v>
      </c>
      <c r="H744" s="147">
        <f t="shared" si="3"/>
        <v>2141.643</v>
      </c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3.5" customHeight="1">
      <c r="A745" s="144" t="s">
        <v>711</v>
      </c>
      <c r="B745" s="144" t="s">
        <v>714</v>
      </c>
      <c r="C745" s="145">
        <v>43687.0</v>
      </c>
      <c r="D745" s="146">
        <v>139.95</v>
      </c>
      <c r="E745" s="34">
        <v>5.0</v>
      </c>
      <c r="F745" s="146">
        <f t="shared" si="1"/>
        <v>699.75</v>
      </c>
      <c r="G745" s="147">
        <f t="shared" si="2"/>
        <v>0</v>
      </c>
      <c r="H745" s="147">
        <f t="shared" si="3"/>
        <v>699.75</v>
      </c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3.5" customHeight="1">
      <c r="A746" s="144" t="s">
        <v>709</v>
      </c>
      <c r="B746" s="144" t="s">
        <v>714</v>
      </c>
      <c r="C746" s="145">
        <v>43687.0</v>
      </c>
      <c r="D746" s="146">
        <v>64.95</v>
      </c>
      <c r="E746" s="34">
        <v>8.0</v>
      </c>
      <c r="F746" s="146">
        <f t="shared" si="1"/>
        <v>519.6</v>
      </c>
      <c r="G746" s="147">
        <f t="shared" si="2"/>
        <v>0</v>
      </c>
      <c r="H746" s="147">
        <f t="shared" si="3"/>
        <v>519.6</v>
      </c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3.5" customHeight="1">
      <c r="A747" s="144" t="s">
        <v>712</v>
      </c>
      <c r="B747" s="144" t="s">
        <v>705</v>
      </c>
      <c r="C747" s="145">
        <v>43687.0</v>
      </c>
      <c r="D747" s="146">
        <v>649.99</v>
      </c>
      <c r="E747" s="34">
        <v>16.0</v>
      </c>
      <c r="F747" s="146">
        <f t="shared" si="1"/>
        <v>10399.84</v>
      </c>
      <c r="G747" s="147">
        <f t="shared" si="2"/>
        <v>207.9968</v>
      </c>
      <c r="H747" s="147">
        <f t="shared" si="3"/>
        <v>10607.8368</v>
      </c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3.5" customHeight="1">
      <c r="A748" s="144" t="s">
        <v>704</v>
      </c>
      <c r="B748" s="144" t="s">
        <v>708</v>
      </c>
      <c r="C748" s="145">
        <v>43688.0</v>
      </c>
      <c r="D748" s="146">
        <v>299.95</v>
      </c>
      <c r="E748" s="34">
        <v>3.0</v>
      </c>
      <c r="F748" s="146">
        <f t="shared" si="1"/>
        <v>899.85</v>
      </c>
      <c r="G748" s="147">
        <f t="shared" si="2"/>
        <v>0</v>
      </c>
      <c r="H748" s="147">
        <f t="shared" si="3"/>
        <v>899.85</v>
      </c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3.5" customHeight="1">
      <c r="A749" s="144" t="s">
        <v>707</v>
      </c>
      <c r="B749" s="144" t="s">
        <v>710</v>
      </c>
      <c r="C749" s="145">
        <v>43688.0</v>
      </c>
      <c r="D749" s="146">
        <v>329.95</v>
      </c>
      <c r="E749" s="34">
        <v>9.0</v>
      </c>
      <c r="F749" s="146">
        <f t="shared" si="1"/>
        <v>2969.55</v>
      </c>
      <c r="G749" s="147">
        <f t="shared" si="2"/>
        <v>59.391</v>
      </c>
      <c r="H749" s="147">
        <f t="shared" si="3"/>
        <v>3028.941</v>
      </c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3.5" customHeight="1">
      <c r="A750" s="144" t="s">
        <v>707</v>
      </c>
      <c r="B750" s="144" t="s">
        <v>713</v>
      </c>
      <c r="C750" s="145">
        <v>43688.0</v>
      </c>
      <c r="D750" s="146">
        <v>329.95</v>
      </c>
      <c r="E750" s="34">
        <v>8.0</v>
      </c>
      <c r="F750" s="146">
        <f t="shared" si="1"/>
        <v>2639.6</v>
      </c>
      <c r="G750" s="147">
        <f t="shared" si="2"/>
        <v>52.792</v>
      </c>
      <c r="H750" s="147">
        <f t="shared" si="3"/>
        <v>2692.392</v>
      </c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3.5" customHeight="1">
      <c r="A751" s="144" t="s">
        <v>707</v>
      </c>
      <c r="B751" s="144" t="s">
        <v>714</v>
      </c>
      <c r="C751" s="145">
        <v>43688.0</v>
      </c>
      <c r="D751" s="146">
        <v>329.95</v>
      </c>
      <c r="E751" s="34">
        <v>15.0</v>
      </c>
      <c r="F751" s="146">
        <f t="shared" si="1"/>
        <v>4949.25</v>
      </c>
      <c r="G751" s="147">
        <f t="shared" si="2"/>
        <v>98.985</v>
      </c>
      <c r="H751" s="147">
        <f t="shared" si="3"/>
        <v>5048.235</v>
      </c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3.5" customHeight="1">
      <c r="A752" s="144" t="s">
        <v>709</v>
      </c>
      <c r="B752" s="144" t="s">
        <v>708</v>
      </c>
      <c r="C752" s="145">
        <v>43691.0</v>
      </c>
      <c r="D752" s="146">
        <v>64.95</v>
      </c>
      <c r="E752" s="34">
        <v>7.0</v>
      </c>
      <c r="F752" s="146">
        <f t="shared" si="1"/>
        <v>454.65</v>
      </c>
      <c r="G752" s="147">
        <f t="shared" si="2"/>
        <v>0</v>
      </c>
      <c r="H752" s="147">
        <f t="shared" si="3"/>
        <v>454.65</v>
      </c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3.5" customHeight="1">
      <c r="A753" s="144" t="s">
        <v>712</v>
      </c>
      <c r="B753" s="144" t="s">
        <v>708</v>
      </c>
      <c r="C753" s="145">
        <v>43691.0</v>
      </c>
      <c r="D753" s="146">
        <v>649.99</v>
      </c>
      <c r="E753" s="34">
        <v>13.0</v>
      </c>
      <c r="F753" s="146">
        <f t="shared" si="1"/>
        <v>8449.87</v>
      </c>
      <c r="G753" s="147">
        <f t="shared" si="2"/>
        <v>168.9974</v>
      </c>
      <c r="H753" s="147">
        <f t="shared" si="3"/>
        <v>8618.8674</v>
      </c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3.5" customHeight="1">
      <c r="A754" s="144" t="s">
        <v>707</v>
      </c>
      <c r="B754" s="144" t="s">
        <v>714</v>
      </c>
      <c r="C754" s="145">
        <v>43691.0</v>
      </c>
      <c r="D754" s="146">
        <v>329.95</v>
      </c>
      <c r="E754" s="34">
        <v>1.0</v>
      </c>
      <c r="F754" s="146">
        <f t="shared" si="1"/>
        <v>329.95</v>
      </c>
      <c r="G754" s="147">
        <f t="shared" si="2"/>
        <v>0</v>
      </c>
      <c r="H754" s="147">
        <f t="shared" si="3"/>
        <v>329.95</v>
      </c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3.5" customHeight="1">
      <c r="A755" s="144" t="s">
        <v>711</v>
      </c>
      <c r="B755" s="144" t="s">
        <v>708</v>
      </c>
      <c r="C755" s="145">
        <v>43692.0</v>
      </c>
      <c r="D755" s="146">
        <v>139.95</v>
      </c>
      <c r="E755" s="34">
        <v>2.0</v>
      </c>
      <c r="F755" s="146">
        <f t="shared" si="1"/>
        <v>279.9</v>
      </c>
      <c r="G755" s="147">
        <f t="shared" si="2"/>
        <v>0</v>
      </c>
      <c r="H755" s="147">
        <f t="shared" si="3"/>
        <v>279.9</v>
      </c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3.5" customHeight="1">
      <c r="A756" s="144" t="s">
        <v>709</v>
      </c>
      <c r="B756" s="144" t="s">
        <v>710</v>
      </c>
      <c r="C756" s="145">
        <v>43692.0</v>
      </c>
      <c r="D756" s="146">
        <v>64.95</v>
      </c>
      <c r="E756" s="34">
        <v>13.0</v>
      </c>
      <c r="F756" s="146">
        <f t="shared" si="1"/>
        <v>844.35</v>
      </c>
      <c r="G756" s="147">
        <f t="shared" si="2"/>
        <v>0</v>
      </c>
      <c r="H756" s="147">
        <f t="shared" si="3"/>
        <v>844.35</v>
      </c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3.5" customHeight="1">
      <c r="A757" s="144" t="s">
        <v>704</v>
      </c>
      <c r="B757" s="144" t="s">
        <v>713</v>
      </c>
      <c r="C757" s="145">
        <v>43694.0</v>
      </c>
      <c r="D757" s="146">
        <v>299.95</v>
      </c>
      <c r="E757" s="34">
        <v>1.0</v>
      </c>
      <c r="F757" s="146">
        <f t="shared" si="1"/>
        <v>299.95</v>
      </c>
      <c r="G757" s="147">
        <f t="shared" si="2"/>
        <v>0</v>
      </c>
      <c r="H757" s="147">
        <f t="shared" si="3"/>
        <v>299.95</v>
      </c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3.5" customHeight="1">
      <c r="A758" s="144" t="s">
        <v>707</v>
      </c>
      <c r="B758" s="144" t="s">
        <v>708</v>
      </c>
      <c r="C758" s="145">
        <v>43695.0</v>
      </c>
      <c r="D758" s="146">
        <v>329.95</v>
      </c>
      <c r="E758" s="34">
        <v>1.0</v>
      </c>
      <c r="F758" s="146">
        <f t="shared" si="1"/>
        <v>329.95</v>
      </c>
      <c r="G758" s="147">
        <f t="shared" si="2"/>
        <v>0</v>
      </c>
      <c r="H758" s="147">
        <f t="shared" si="3"/>
        <v>329.95</v>
      </c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3.5" customHeight="1">
      <c r="A759" s="144" t="s">
        <v>709</v>
      </c>
      <c r="B759" s="144" t="s">
        <v>714</v>
      </c>
      <c r="C759" s="145">
        <v>43697.0</v>
      </c>
      <c r="D759" s="146">
        <v>64.95</v>
      </c>
      <c r="E759" s="34">
        <v>8.0</v>
      </c>
      <c r="F759" s="146">
        <f t="shared" si="1"/>
        <v>519.6</v>
      </c>
      <c r="G759" s="147">
        <f t="shared" si="2"/>
        <v>0</v>
      </c>
      <c r="H759" s="147">
        <f t="shared" si="3"/>
        <v>519.6</v>
      </c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3.5" customHeight="1">
      <c r="A760" s="144" t="s">
        <v>712</v>
      </c>
      <c r="B760" s="144" t="s">
        <v>713</v>
      </c>
      <c r="C760" s="145">
        <v>43698.0</v>
      </c>
      <c r="D760" s="146">
        <v>649.99</v>
      </c>
      <c r="E760" s="34">
        <v>10.0</v>
      </c>
      <c r="F760" s="146">
        <f t="shared" si="1"/>
        <v>6499.9</v>
      </c>
      <c r="G760" s="147">
        <f t="shared" si="2"/>
        <v>129.998</v>
      </c>
      <c r="H760" s="147">
        <f t="shared" si="3"/>
        <v>6629.898</v>
      </c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3.5" customHeight="1">
      <c r="A761" s="144" t="s">
        <v>709</v>
      </c>
      <c r="B761" s="144" t="s">
        <v>714</v>
      </c>
      <c r="C761" s="145">
        <v>43699.0</v>
      </c>
      <c r="D761" s="146">
        <v>64.95</v>
      </c>
      <c r="E761" s="34">
        <v>15.0</v>
      </c>
      <c r="F761" s="146">
        <f t="shared" si="1"/>
        <v>974.25</v>
      </c>
      <c r="G761" s="147">
        <f t="shared" si="2"/>
        <v>0</v>
      </c>
      <c r="H761" s="147">
        <f t="shared" si="3"/>
        <v>974.25</v>
      </c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3.5" customHeight="1">
      <c r="A762" s="144" t="s">
        <v>711</v>
      </c>
      <c r="B762" s="144" t="s">
        <v>713</v>
      </c>
      <c r="C762" s="145">
        <v>43700.0</v>
      </c>
      <c r="D762" s="146">
        <v>139.95</v>
      </c>
      <c r="E762" s="34">
        <v>13.0</v>
      </c>
      <c r="F762" s="146">
        <f t="shared" si="1"/>
        <v>1819.35</v>
      </c>
      <c r="G762" s="147">
        <f t="shared" si="2"/>
        <v>36.387</v>
      </c>
      <c r="H762" s="147">
        <f t="shared" si="3"/>
        <v>1855.737</v>
      </c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3.5" customHeight="1">
      <c r="A763" s="144" t="s">
        <v>711</v>
      </c>
      <c r="B763" s="144" t="s">
        <v>714</v>
      </c>
      <c r="C763" s="145">
        <v>43700.0</v>
      </c>
      <c r="D763" s="146">
        <v>139.95</v>
      </c>
      <c r="E763" s="34">
        <v>12.0</v>
      </c>
      <c r="F763" s="146">
        <f t="shared" si="1"/>
        <v>1679.4</v>
      </c>
      <c r="G763" s="147">
        <f t="shared" si="2"/>
        <v>33.588</v>
      </c>
      <c r="H763" s="147">
        <f t="shared" si="3"/>
        <v>1712.988</v>
      </c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3.5" customHeight="1">
      <c r="A764" s="144" t="s">
        <v>707</v>
      </c>
      <c r="B764" s="144" t="s">
        <v>710</v>
      </c>
      <c r="C764" s="145">
        <v>43701.0</v>
      </c>
      <c r="D764" s="146">
        <v>329.95</v>
      </c>
      <c r="E764" s="34">
        <v>5.0</v>
      </c>
      <c r="F764" s="146">
        <f t="shared" si="1"/>
        <v>1649.75</v>
      </c>
      <c r="G764" s="147">
        <f t="shared" si="2"/>
        <v>32.995</v>
      </c>
      <c r="H764" s="147">
        <f t="shared" si="3"/>
        <v>1682.745</v>
      </c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3.5" customHeight="1">
      <c r="A765" s="144" t="s">
        <v>704</v>
      </c>
      <c r="B765" s="144" t="s">
        <v>714</v>
      </c>
      <c r="C765" s="145">
        <v>43702.0</v>
      </c>
      <c r="D765" s="146">
        <v>299.95</v>
      </c>
      <c r="E765" s="34">
        <v>7.0</v>
      </c>
      <c r="F765" s="146">
        <f t="shared" si="1"/>
        <v>2099.65</v>
      </c>
      <c r="G765" s="147">
        <f t="shared" si="2"/>
        <v>41.993</v>
      </c>
      <c r="H765" s="147">
        <f t="shared" si="3"/>
        <v>2141.643</v>
      </c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3.5" customHeight="1">
      <c r="A766" s="144" t="s">
        <v>707</v>
      </c>
      <c r="B766" s="144" t="s">
        <v>708</v>
      </c>
      <c r="C766" s="145">
        <v>43705.0</v>
      </c>
      <c r="D766" s="146">
        <v>329.95</v>
      </c>
      <c r="E766" s="34">
        <v>5.0</v>
      </c>
      <c r="F766" s="146">
        <f t="shared" si="1"/>
        <v>1649.75</v>
      </c>
      <c r="G766" s="147">
        <f t="shared" si="2"/>
        <v>32.995</v>
      </c>
      <c r="H766" s="147">
        <f t="shared" si="3"/>
        <v>1682.745</v>
      </c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3.5" customHeight="1">
      <c r="A767" s="144" t="s">
        <v>707</v>
      </c>
      <c r="B767" s="144" t="s">
        <v>708</v>
      </c>
      <c r="C767" s="145">
        <v>43706.0</v>
      </c>
      <c r="D767" s="146">
        <v>329.95</v>
      </c>
      <c r="E767" s="34">
        <v>10.0</v>
      </c>
      <c r="F767" s="146">
        <f t="shared" si="1"/>
        <v>3299.5</v>
      </c>
      <c r="G767" s="147">
        <f t="shared" si="2"/>
        <v>65.99</v>
      </c>
      <c r="H767" s="147">
        <f t="shared" si="3"/>
        <v>3365.49</v>
      </c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3.5" customHeight="1">
      <c r="A768" s="144" t="s">
        <v>709</v>
      </c>
      <c r="B768" s="144" t="s">
        <v>708</v>
      </c>
      <c r="C768" s="145">
        <v>43707.0</v>
      </c>
      <c r="D768" s="146">
        <v>64.95</v>
      </c>
      <c r="E768" s="34">
        <v>7.0</v>
      </c>
      <c r="F768" s="146">
        <f t="shared" si="1"/>
        <v>454.65</v>
      </c>
      <c r="G768" s="147">
        <f t="shared" si="2"/>
        <v>0</v>
      </c>
      <c r="H768" s="147">
        <f t="shared" si="3"/>
        <v>454.65</v>
      </c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3.5" customHeight="1">
      <c r="A769" s="144" t="s">
        <v>712</v>
      </c>
      <c r="B769" s="144" t="s">
        <v>710</v>
      </c>
      <c r="C769" s="145">
        <v>43708.0</v>
      </c>
      <c r="D769" s="146">
        <v>649.99</v>
      </c>
      <c r="E769" s="34">
        <v>13.0</v>
      </c>
      <c r="F769" s="146">
        <f t="shared" si="1"/>
        <v>8449.87</v>
      </c>
      <c r="G769" s="147">
        <f t="shared" si="2"/>
        <v>168.9974</v>
      </c>
      <c r="H769" s="147">
        <f t="shared" si="3"/>
        <v>8618.8674</v>
      </c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3.5" customHeight="1">
      <c r="A770" s="144" t="s">
        <v>711</v>
      </c>
      <c r="B770" s="144" t="s">
        <v>713</v>
      </c>
      <c r="C770" s="145">
        <v>43709.0</v>
      </c>
      <c r="D770" s="146">
        <v>139.95</v>
      </c>
      <c r="E770" s="34">
        <v>3.0</v>
      </c>
      <c r="F770" s="146">
        <f t="shared" si="1"/>
        <v>419.85</v>
      </c>
      <c r="G770" s="147">
        <f t="shared" si="2"/>
        <v>0</v>
      </c>
      <c r="H770" s="147">
        <f t="shared" si="3"/>
        <v>419.85</v>
      </c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3.5" customHeight="1">
      <c r="A771" s="144" t="s">
        <v>704</v>
      </c>
      <c r="B771" s="144" t="s">
        <v>714</v>
      </c>
      <c r="C771" s="145">
        <v>43709.0</v>
      </c>
      <c r="D771" s="146">
        <v>299.95</v>
      </c>
      <c r="E771" s="34">
        <v>7.0</v>
      </c>
      <c r="F771" s="146">
        <f t="shared" si="1"/>
        <v>2099.65</v>
      </c>
      <c r="G771" s="147">
        <f t="shared" si="2"/>
        <v>41.993</v>
      </c>
      <c r="H771" s="147">
        <f t="shared" si="3"/>
        <v>2141.643</v>
      </c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3.5" customHeight="1">
      <c r="A772" s="144" t="s">
        <v>711</v>
      </c>
      <c r="B772" s="144" t="s">
        <v>710</v>
      </c>
      <c r="C772" s="145">
        <v>43712.0</v>
      </c>
      <c r="D772" s="146">
        <v>139.95</v>
      </c>
      <c r="E772" s="34">
        <v>1.0</v>
      </c>
      <c r="F772" s="146">
        <f t="shared" si="1"/>
        <v>139.95</v>
      </c>
      <c r="G772" s="147">
        <f t="shared" si="2"/>
        <v>0</v>
      </c>
      <c r="H772" s="147">
        <f t="shared" si="3"/>
        <v>139.95</v>
      </c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3.5" customHeight="1">
      <c r="A773" s="144" t="s">
        <v>711</v>
      </c>
      <c r="B773" s="144" t="s">
        <v>713</v>
      </c>
      <c r="C773" s="145">
        <v>43712.0</v>
      </c>
      <c r="D773" s="146">
        <v>139.95</v>
      </c>
      <c r="E773" s="34">
        <v>6.0</v>
      </c>
      <c r="F773" s="146">
        <f t="shared" si="1"/>
        <v>839.7</v>
      </c>
      <c r="G773" s="147">
        <f t="shared" si="2"/>
        <v>0</v>
      </c>
      <c r="H773" s="147">
        <f t="shared" si="3"/>
        <v>839.7</v>
      </c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3.5" customHeight="1">
      <c r="A774" s="144" t="s">
        <v>711</v>
      </c>
      <c r="B774" s="144" t="s">
        <v>713</v>
      </c>
      <c r="C774" s="145">
        <v>43712.0</v>
      </c>
      <c r="D774" s="146">
        <v>139.95</v>
      </c>
      <c r="E774" s="34">
        <v>15.0</v>
      </c>
      <c r="F774" s="146">
        <f t="shared" si="1"/>
        <v>2099.25</v>
      </c>
      <c r="G774" s="147">
        <f t="shared" si="2"/>
        <v>41.985</v>
      </c>
      <c r="H774" s="147">
        <f t="shared" si="3"/>
        <v>2141.235</v>
      </c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3.5" customHeight="1">
      <c r="A775" s="144" t="s">
        <v>709</v>
      </c>
      <c r="B775" s="144" t="s">
        <v>710</v>
      </c>
      <c r="C775" s="145">
        <v>43712.0</v>
      </c>
      <c r="D775" s="146">
        <v>64.95</v>
      </c>
      <c r="E775" s="34">
        <v>2.0</v>
      </c>
      <c r="F775" s="146">
        <f t="shared" si="1"/>
        <v>129.9</v>
      </c>
      <c r="G775" s="147">
        <f t="shared" si="2"/>
        <v>0</v>
      </c>
      <c r="H775" s="147">
        <f t="shared" si="3"/>
        <v>129.9</v>
      </c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3.5" customHeight="1">
      <c r="A776" s="144" t="s">
        <v>704</v>
      </c>
      <c r="B776" s="144" t="s">
        <v>710</v>
      </c>
      <c r="C776" s="145">
        <v>43712.0</v>
      </c>
      <c r="D776" s="146">
        <v>299.95</v>
      </c>
      <c r="E776" s="34">
        <v>9.0</v>
      </c>
      <c r="F776" s="146">
        <f t="shared" si="1"/>
        <v>2699.55</v>
      </c>
      <c r="G776" s="147">
        <f t="shared" si="2"/>
        <v>53.991</v>
      </c>
      <c r="H776" s="147">
        <f t="shared" si="3"/>
        <v>2753.541</v>
      </c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3.5" customHeight="1">
      <c r="A777" s="144" t="s">
        <v>707</v>
      </c>
      <c r="B777" s="144" t="s">
        <v>710</v>
      </c>
      <c r="C777" s="145">
        <v>43712.0</v>
      </c>
      <c r="D777" s="146">
        <v>329.95</v>
      </c>
      <c r="E777" s="34">
        <v>14.0</v>
      </c>
      <c r="F777" s="146">
        <f t="shared" si="1"/>
        <v>4619.3</v>
      </c>
      <c r="G777" s="147">
        <f t="shared" si="2"/>
        <v>92.386</v>
      </c>
      <c r="H777" s="147">
        <f t="shared" si="3"/>
        <v>4711.686</v>
      </c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3.5" customHeight="1">
      <c r="A778" s="144" t="s">
        <v>707</v>
      </c>
      <c r="B778" s="144" t="s">
        <v>714</v>
      </c>
      <c r="C778" s="145">
        <v>43712.0</v>
      </c>
      <c r="D778" s="146">
        <v>329.95</v>
      </c>
      <c r="E778" s="34">
        <v>8.0</v>
      </c>
      <c r="F778" s="146">
        <f t="shared" si="1"/>
        <v>2639.6</v>
      </c>
      <c r="G778" s="147">
        <f t="shared" si="2"/>
        <v>52.792</v>
      </c>
      <c r="H778" s="147">
        <f t="shared" si="3"/>
        <v>2692.392</v>
      </c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3.5" customHeight="1">
      <c r="A779" s="144" t="s">
        <v>709</v>
      </c>
      <c r="B779" s="144" t="s">
        <v>710</v>
      </c>
      <c r="C779" s="145">
        <v>43718.0</v>
      </c>
      <c r="D779" s="146">
        <v>64.95</v>
      </c>
      <c r="E779" s="34">
        <v>7.0</v>
      </c>
      <c r="F779" s="146">
        <f t="shared" si="1"/>
        <v>454.65</v>
      </c>
      <c r="G779" s="147">
        <f t="shared" si="2"/>
        <v>0</v>
      </c>
      <c r="H779" s="147">
        <f t="shared" si="3"/>
        <v>454.65</v>
      </c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3.5" customHeight="1">
      <c r="A780" s="144" t="s">
        <v>709</v>
      </c>
      <c r="B780" s="144" t="s">
        <v>714</v>
      </c>
      <c r="C780" s="145">
        <v>43718.0</v>
      </c>
      <c r="D780" s="146">
        <v>64.95</v>
      </c>
      <c r="E780" s="34">
        <v>15.0</v>
      </c>
      <c r="F780" s="146">
        <f t="shared" si="1"/>
        <v>974.25</v>
      </c>
      <c r="G780" s="147">
        <f t="shared" si="2"/>
        <v>0</v>
      </c>
      <c r="H780" s="147">
        <f t="shared" si="3"/>
        <v>974.25</v>
      </c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3.5" customHeight="1">
      <c r="A781" s="144" t="s">
        <v>707</v>
      </c>
      <c r="B781" s="144" t="s">
        <v>714</v>
      </c>
      <c r="C781" s="145">
        <v>43718.0</v>
      </c>
      <c r="D781" s="146">
        <v>329.95</v>
      </c>
      <c r="E781" s="34">
        <v>13.0</v>
      </c>
      <c r="F781" s="146">
        <f t="shared" si="1"/>
        <v>4289.35</v>
      </c>
      <c r="G781" s="147">
        <f t="shared" si="2"/>
        <v>85.787</v>
      </c>
      <c r="H781" s="147">
        <f t="shared" si="3"/>
        <v>4375.137</v>
      </c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3.5" customHeight="1">
      <c r="A782" s="144" t="s">
        <v>709</v>
      </c>
      <c r="B782" s="144" t="s">
        <v>708</v>
      </c>
      <c r="C782" s="145">
        <v>43720.0</v>
      </c>
      <c r="D782" s="146">
        <v>64.95</v>
      </c>
      <c r="E782" s="34">
        <v>1.0</v>
      </c>
      <c r="F782" s="146">
        <f t="shared" si="1"/>
        <v>64.95</v>
      </c>
      <c r="G782" s="147">
        <f t="shared" si="2"/>
        <v>0</v>
      </c>
      <c r="H782" s="147">
        <f t="shared" si="3"/>
        <v>64.95</v>
      </c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3.5" customHeight="1">
      <c r="A783" s="144" t="s">
        <v>711</v>
      </c>
      <c r="B783" s="144" t="s">
        <v>705</v>
      </c>
      <c r="C783" s="145">
        <v>43721.0</v>
      </c>
      <c r="D783" s="146">
        <v>139.95</v>
      </c>
      <c r="E783" s="34">
        <v>20.0</v>
      </c>
      <c r="F783" s="146">
        <f t="shared" si="1"/>
        <v>2799</v>
      </c>
      <c r="G783" s="147">
        <f t="shared" si="2"/>
        <v>55.98</v>
      </c>
      <c r="H783" s="147">
        <f t="shared" si="3"/>
        <v>2854.98</v>
      </c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3.5" customHeight="1">
      <c r="A784" s="144" t="s">
        <v>712</v>
      </c>
      <c r="B784" s="144" t="s">
        <v>714</v>
      </c>
      <c r="C784" s="145">
        <v>43721.0</v>
      </c>
      <c r="D784" s="146">
        <v>649.99</v>
      </c>
      <c r="E784" s="34">
        <v>9.0</v>
      </c>
      <c r="F784" s="146">
        <f t="shared" si="1"/>
        <v>5849.91</v>
      </c>
      <c r="G784" s="147">
        <f t="shared" si="2"/>
        <v>116.9982</v>
      </c>
      <c r="H784" s="147">
        <f t="shared" si="3"/>
        <v>5966.9082</v>
      </c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3.5" customHeight="1">
      <c r="A785" s="144" t="s">
        <v>707</v>
      </c>
      <c r="B785" s="144" t="s">
        <v>708</v>
      </c>
      <c r="C785" s="145">
        <v>43721.0</v>
      </c>
      <c r="D785" s="146">
        <v>329.95</v>
      </c>
      <c r="E785" s="34">
        <v>13.0</v>
      </c>
      <c r="F785" s="146">
        <f t="shared" si="1"/>
        <v>4289.35</v>
      </c>
      <c r="G785" s="147">
        <f t="shared" si="2"/>
        <v>85.787</v>
      </c>
      <c r="H785" s="147">
        <f t="shared" si="3"/>
        <v>4375.137</v>
      </c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3.5" customHeight="1">
      <c r="A786" s="144" t="s">
        <v>711</v>
      </c>
      <c r="B786" s="144" t="s">
        <v>705</v>
      </c>
      <c r="C786" s="145">
        <v>43726.0</v>
      </c>
      <c r="D786" s="146">
        <v>139.95</v>
      </c>
      <c r="E786" s="34">
        <v>20.0</v>
      </c>
      <c r="F786" s="146">
        <f t="shared" si="1"/>
        <v>2799</v>
      </c>
      <c r="G786" s="147">
        <f t="shared" si="2"/>
        <v>55.98</v>
      </c>
      <c r="H786" s="147">
        <f t="shared" si="3"/>
        <v>2854.98</v>
      </c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3.5" customHeight="1">
      <c r="A787" s="144" t="s">
        <v>711</v>
      </c>
      <c r="B787" s="144" t="s">
        <v>714</v>
      </c>
      <c r="C787" s="145">
        <v>43726.0</v>
      </c>
      <c r="D787" s="146">
        <v>139.95</v>
      </c>
      <c r="E787" s="34">
        <v>6.0</v>
      </c>
      <c r="F787" s="146">
        <f t="shared" si="1"/>
        <v>839.7</v>
      </c>
      <c r="G787" s="147">
        <f t="shared" si="2"/>
        <v>0</v>
      </c>
      <c r="H787" s="147">
        <f t="shared" si="3"/>
        <v>839.7</v>
      </c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3.5" customHeight="1">
      <c r="A788" s="144" t="s">
        <v>707</v>
      </c>
      <c r="B788" s="144" t="s">
        <v>710</v>
      </c>
      <c r="C788" s="145">
        <v>43726.0</v>
      </c>
      <c r="D788" s="146">
        <v>329.95</v>
      </c>
      <c r="E788" s="34">
        <v>8.0</v>
      </c>
      <c r="F788" s="146">
        <f t="shared" si="1"/>
        <v>2639.6</v>
      </c>
      <c r="G788" s="147">
        <f t="shared" si="2"/>
        <v>52.792</v>
      </c>
      <c r="H788" s="147">
        <f t="shared" si="3"/>
        <v>2692.392</v>
      </c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3.5" customHeight="1">
      <c r="A789" s="144" t="s">
        <v>707</v>
      </c>
      <c r="B789" s="144" t="s">
        <v>713</v>
      </c>
      <c r="C789" s="145">
        <v>43726.0</v>
      </c>
      <c r="D789" s="146">
        <v>329.95</v>
      </c>
      <c r="E789" s="34">
        <v>6.0</v>
      </c>
      <c r="F789" s="146">
        <f t="shared" si="1"/>
        <v>1979.7</v>
      </c>
      <c r="G789" s="147">
        <f t="shared" si="2"/>
        <v>39.594</v>
      </c>
      <c r="H789" s="147">
        <f t="shared" si="3"/>
        <v>2019.294</v>
      </c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3.5" customHeight="1">
      <c r="A790" s="144" t="s">
        <v>707</v>
      </c>
      <c r="B790" s="144" t="s">
        <v>714</v>
      </c>
      <c r="C790" s="145">
        <v>43726.0</v>
      </c>
      <c r="D790" s="146">
        <v>329.95</v>
      </c>
      <c r="E790" s="34">
        <v>6.0</v>
      </c>
      <c r="F790" s="146">
        <f t="shared" si="1"/>
        <v>1979.7</v>
      </c>
      <c r="G790" s="147">
        <f t="shared" si="2"/>
        <v>39.594</v>
      </c>
      <c r="H790" s="147">
        <f t="shared" si="3"/>
        <v>2019.294</v>
      </c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3.5" customHeight="1">
      <c r="A791" s="144" t="s">
        <v>712</v>
      </c>
      <c r="B791" s="144" t="s">
        <v>705</v>
      </c>
      <c r="C791" s="145">
        <v>43727.0</v>
      </c>
      <c r="D791" s="146">
        <v>649.99</v>
      </c>
      <c r="E791" s="34">
        <v>19.0</v>
      </c>
      <c r="F791" s="146">
        <f t="shared" si="1"/>
        <v>12349.81</v>
      </c>
      <c r="G791" s="147">
        <f t="shared" si="2"/>
        <v>246.9962</v>
      </c>
      <c r="H791" s="147">
        <f t="shared" si="3"/>
        <v>12596.8062</v>
      </c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3.5" customHeight="1">
      <c r="A792" s="144" t="s">
        <v>707</v>
      </c>
      <c r="B792" s="144" t="s">
        <v>714</v>
      </c>
      <c r="C792" s="145">
        <v>43727.0</v>
      </c>
      <c r="D792" s="146">
        <v>329.95</v>
      </c>
      <c r="E792" s="34">
        <v>10.0</v>
      </c>
      <c r="F792" s="146">
        <f t="shared" si="1"/>
        <v>3299.5</v>
      </c>
      <c r="G792" s="147">
        <f t="shared" si="2"/>
        <v>65.99</v>
      </c>
      <c r="H792" s="147">
        <f t="shared" si="3"/>
        <v>3365.49</v>
      </c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3.5" customHeight="1">
      <c r="A793" s="144" t="s">
        <v>711</v>
      </c>
      <c r="B793" s="144" t="s">
        <v>710</v>
      </c>
      <c r="C793" s="145">
        <v>43728.0</v>
      </c>
      <c r="D793" s="146">
        <v>139.95</v>
      </c>
      <c r="E793" s="34">
        <v>6.0</v>
      </c>
      <c r="F793" s="146">
        <f t="shared" si="1"/>
        <v>839.7</v>
      </c>
      <c r="G793" s="147">
        <f t="shared" si="2"/>
        <v>0</v>
      </c>
      <c r="H793" s="147">
        <f t="shared" si="3"/>
        <v>839.7</v>
      </c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3.5" customHeight="1">
      <c r="A794" s="144" t="s">
        <v>709</v>
      </c>
      <c r="B794" s="144" t="s">
        <v>714</v>
      </c>
      <c r="C794" s="145">
        <v>43729.0</v>
      </c>
      <c r="D794" s="146">
        <v>64.95</v>
      </c>
      <c r="E794" s="34">
        <v>7.0</v>
      </c>
      <c r="F794" s="146">
        <f t="shared" si="1"/>
        <v>454.65</v>
      </c>
      <c r="G794" s="147">
        <f t="shared" si="2"/>
        <v>0</v>
      </c>
      <c r="H794" s="147">
        <f t="shared" si="3"/>
        <v>454.65</v>
      </c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3.5" customHeight="1">
      <c r="A795" s="144" t="s">
        <v>711</v>
      </c>
      <c r="B795" s="144" t="s">
        <v>713</v>
      </c>
      <c r="C795" s="145">
        <v>43732.0</v>
      </c>
      <c r="D795" s="146">
        <v>139.95</v>
      </c>
      <c r="E795" s="34">
        <v>10.0</v>
      </c>
      <c r="F795" s="146">
        <f t="shared" si="1"/>
        <v>1399.5</v>
      </c>
      <c r="G795" s="147">
        <f t="shared" si="2"/>
        <v>0</v>
      </c>
      <c r="H795" s="147">
        <f t="shared" si="3"/>
        <v>1399.5</v>
      </c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3.5" customHeight="1">
      <c r="A796" s="144" t="s">
        <v>707</v>
      </c>
      <c r="B796" s="144" t="s">
        <v>710</v>
      </c>
      <c r="C796" s="145">
        <v>43732.0</v>
      </c>
      <c r="D796" s="146">
        <v>329.95</v>
      </c>
      <c r="E796" s="34">
        <v>13.0</v>
      </c>
      <c r="F796" s="146">
        <f t="shared" si="1"/>
        <v>4289.35</v>
      </c>
      <c r="G796" s="147">
        <f t="shared" si="2"/>
        <v>85.787</v>
      </c>
      <c r="H796" s="147">
        <f t="shared" si="3"/>
        <v>4375.137</v>
      </c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3.5" customHeight="1">
      <c r="A797" s="144" t="s">
        <v>711</v>
      </c>
      <c r="B797" s="144" t="s">
        <v>714</v>
      </c>
      <c r="C797" s="145">
        <v>43733.0</v>
      </c>
      <c r="D797" s="146">
        <v>139.95</v>
      </c>
      <c r="E797" s="34">
        <v>10.0</v>
      </c>
      <c r="F797" s="146">
        <f t="shared" si="1"/>
        <v>1399.5</v>
      </c>
      <c r="G797" s="147">
        <f t="shared" si="2"/>
        <v>0</v>
      </c>
      <c r="H797" s="147">
        <f t="shared" si="3"/>
        <v>1399.5</v>
      </c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3.5" customHeight="1">
      <c r="A798" s="144" t="s">
        <v>704</v>
      </c>
      <c r="B798" s="144" t="s">
        <v>708</v>
      </c>
      <c r="C798" s="145">
        <v>43733.0</v>
      </c>
      <c r="D798" s="146">
        <v>299.95</v>
      </c>
      <c r="E798" s="34">
        <v>3.0</v>
      </c>
      <c r="F798" s="146">
        <f t="shared" si="1"/>
        <v>899.85</v>
      </c>
      <c r="G798" s="147">
        <f t="shared" si="2"/>
        <v>0</v>
      </c>
      <c r="H798" s="147">
        <f t="shared" si="3"/>
        <v>899.85</v>
      </c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3.5" customHeight="1">
      <c r="A799" s="144" t="s">
        <v>712</v>
      </c>
      <c r="B799" s="144" t="s">
        <v>708</v>
      </c>
      <c r="C799" s="145">
        <v>43733.0</v>
      </c>
      <c r="D799" s="146">
        <v>649.99</v>
      </c>
      <c r="E799" s="34">
        <v>15.0</v>
      </c>
      <c r="F799" s="146">
        <f t="shared" si="1"/>
        <v>9749.85</v>
      </c>
      <c r="G799" s="147">
        <f t="shared" si="2"/>
        <v>194.997</v>
      </c>
      <c r="H799" s="147">
        <f t="shared" si="3"/>
        <v>9944.847</v>
      </c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3.5" customHeight="1">
      <c r="A800" s="144" t="s">
        <v>709</v>
      </c>
      <c r="B800" s="144" t="s">
        <v>714</v>
      </c>
      <c r="C800" s="145">
        <v>43734.0</v>
      </c>
      <c r="D800" s="146">
        <v>64.95</v>
      </c>
      <c r="E800" s="34">
        <v>11.0</v>
      </c>
      <c r="F800" s="146">
        <f t="shared" si="1"/>
        <v>714.45</v>
      </c>
      <c r="G800" s="147">
        <f t="shared" si="2"/>
        <v>0</v>
      </c>
      <c r="H800" s="147">
        <f t="shared" si="3"/>
        <v>714.45</v>
      </c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3.5" customHeight="1">
      <c r="A801" s="144" t="s">
        <v>712</v>
      </c>
      <c r="B801" s="144" t="s">
        <v>713</v>
      </c>
      <c r="C801" s="145">
        <v>43734.0</v>
      </c>
      <c r="D801" s="146">
        <v>649.99</v>
      </c>
      <c r="E801" s="34">
        <v>11.0</v>
      </c>
      <c r="F801" s="146">
        <f t="shared" si="1"/>
        <v>7149.89</v>
      </c>
      <c r="G801" s="147">
        <f t="shared" si="2"/>
        <v>142.9978</v>
      </c>
      <c r="H801" s="147">
        <f t="shared" si="3"/>
        <v>7292.8878</v>
      </c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3.5" customHeight="1">
      <c r="A802" s="144" t="s">
        <v>712</v>
      </c>
      <c r="B802" s="144" t="s">
        <v>708</v>
      </c>
      <c r="C802" s="145">
        <v>43734.0</v>
      </c>
      <c r="D802" s="146">
        <v>649.99</v>
      </c>
      <c r="E802" s="34">
        <v>4.0</v>
      </c>
      <c r="F802" s="146">
        <f t="shared" si="1"/>
        <v>2599.96</v>
      </c>
      <c r="G802" s="147">
        <f t="shared" si="2"/>
        <v>51.9992</v>
      </c>
      <c r="H802" s="147">
        <f t="shared" si="3"/>
        <v>2651.9592</v>
      </c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3.5" customHeight="1">
      <c r="A803" s="144" t="s">
        <v>707</v>
      </c>
      <c r="B803" s="144" t="s">
        <v>708</v>
      </c>
      <c r="C803" s="145">
        <v>43735.0</v>
      </c>
      <c r="D803" s="146">
        <v>329.95</v>
      </c>
      <c r="E803" s="34">
        <v>9.0</v>
      </c>
      <c r="F803" s="146">
        <f t="shared" si="1"/>
        <v>2969.55</v>
      </c>
      <c r="G803" s="147">
        <f t="shared" si="2"/>
        <v>59.391</v>
      </c>
      <c r="H803" s="147">
        <f t="shared" si="3"/>
        <v>3028.941</v>
      </c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3.5" customHeight="1">
      <c r="A804" s="144" t="s">
        <v>709</v>
      </c>
      <c r="B804" s="144" t="s">
        <v>705</v>
      </c>
      <c r="C804" s="145">
        <v>43736.0</v>
      </c>
      <c r="D804" s="146">
        <v>64.95</v>
      </c>
      <c r="E804" s="34">
        <v>19.0</v>
      </c>
      <c r="F804" s="146">
        <f t="shared" si="1"/>
        <v>1234.05</v>
      </c>
      <c r="G804" s="147">
        <f t="shared" si="2"/>
        <v>0</v>
      </c>
      <c r="H804" s="147">
        <f t="shared" si="3"/>
        <v>1234.05</v>
      </c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3.5" customHeight="1">
      <c r="A805" s="144" t="s">
        <v>712</v>
      </c>
      <c r="B805" s="144" t="s">
        <v>710</v>
      </c>
      <c r="C805" s="145">
        <v>43736.0</v>
      </c>
      <c r="D805" s="146">
        <v>649.99</v>
      </c>
      <c r="E805" s="34">
        <v>9.0</v>
      </c>
      <c r="F805" s="146">
        <f t="shared" si="1"/>
        <v>5849.91</v>
      </c>
      <c r="G805" s="147">
        <f t="shared" si="2"/>
        <v>116.9982</v>
      </c>
      <c r="H805" s="147">
        <f t="shared" si="3"/>
        <v>5966.9082</v>
      </c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3.5" customHeight="1">
      <c r="A806" s="144" t="s">
        <v>712</v>
      </c>
      <c r="B806" s="144" t="s">
        <v>705</v>
      </c>
      <c r="C806" s="145">
        <v>43739.0</v>
      </c>
      <c r="D806" s="146">
        <v>649.99</v>
      </c>
      <c r="E806" s="34">
        <v>14.0</v>
      </c>
      <c r="F806" s="146">
        <f t="shared" si="1"/>
        <v>9099.86</v>
      </c>
      <c r="G806" s="147">
        <f t="shared" si="2"/>
        <v>181.9972</v>
      </c>
      <c r="H806" s="147">
        <f t="shared" si="3"/>
        <v>9281.8572</v>
      </c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3.5" customHeight="1">
      <c r="A807" s="144" t="s">
        <v>711</v>
      </c>
      <c r="B807" s="144" t="s">
        <v>710</v>
      </c>
      <c r="C807" s="145">
        <v>43740.0</v>
      </c>
      <c r="D807" s="146">
        <v>139.95</v>
      </c>
      <c r="E807" s="34">
        <v>1.0</v>
      </c>
      <c r="F807" s="146">
        <f t="shared" si="1"/>
        <v>139.95</v>
      </c>
      <c r="G807" s="147">
        <f t="shared" si="2"/>
        <v>0</v>
      </c>
      <c r="H807" s="147">
        <f t="shared" si="3"/>
        <v>139.95</v>
      </c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3.5" customHeight="1">
      <c r="A808" s="144" t="s">
        <v>711</v>
      </c>
      <c r="B808" s="144" t="s">
        <v>710</v>
      </c>
      <c r="C808" s="145">
        <v>43740.0</v>
      </c>
      <c r="D808" s="146">
        <v>139.95</v>
      </c>
      <c r="E808" s="34">
        <v>1.0</v>
      </c>
      <c r="F808" s="146">
        <f t="shared" si="1"/>
        <v>139.95</v>
      </c>
      <c r="G808" s="147">
        <f t="shared" si="2"/>
        <v>0</v>
      </c>
      <c r="H808" s="147">
        <f t="shared" si="3"/>
        <v>139.95</v>
      </c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3.5" customHeight="1">
      <c r="A809" s="144" t="s">
        <v>709</v>
      </c>
      <c r="B809" s="144" t="s">
        <v>713</v>
      </c>
      <c r="C809" s="145">
        <v>43740.0</v>
      </c>
      <c r="D809" s="146">
        <v>64.95</v>
      </c>
      <c r="E809" s="34">
        <v>15.0</v>
      </c>
      <c r="F809" s="146">
        <f t="shared" si="1"/>
        <v>974.25</v>
      </c>
      <c r="G809" s="147">
        <f t="shared" si="2"/>
        <v>0</v>
      </c>
      <c r="H809" s="147">
        <f t="shared" si="3"/>
        <v>974.25</v>
      </c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3.5" customHeight="1">
      <c r="A810" s="144" t="s">
        <v>707</v>
      </c>
      <c r="B810" s="144" t="s">
        <v>705</v>
      </c>
      <c r="C810" s="145">
        <v>43740.0</v>
      </c>
      <c r="D810" s="146">
        <v>329.95</v>
      </c>
      <c r="E810" s="34">
        <v>12.0</v>
      </c>
      <c r="F810" s="146">
        <f t="shared" si="1"/>
        <v>3959.4</v>
      </c>
      <c r="G810" s="147">
        <f t="shared" si="2"/>
        <v>79.188</v>
      </c>
      <c r="H810" s="147">
        <f t="shared" si="3"/>
        <v>4038.588</v>
      </c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3.5" customHeight="1">
      <c r="A811" s="144" t="s">
        <v>711</v>
      </c>
      <c r="B811" s="144" t="s">
        <v>705</v>
      </c>
      <c r="C811" s="145">
        <v>43741.0</v>
      </c>
      <c r="D811" s="146">
        <v>139.95</v>
      </c>
      <c r="E811" s="34">
        <v>6.0</v>
      </c>
      <c r="F811" s="146">
        <f t="shared" si="1"/>
        <v>839.7</v>
      </c>
      <c r="G811" s="147">
        <f t="shared" si="2"/>
        <v>0</v>
      </c>
      <c r="H811" s="147">
        <f t="shared" si="3"/>
        <v>839.7</v>
      </c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3.5" customHeight="1">
      <c r="A812" s="144" t="s">
        <v>711</v>
      </c>
      <c r="B812" s="144" t="s">
        <v>714</v>
      </c>
      <c r="C812" s="145">
        <v>43741.0</v>
      </c>
      <c r="D812" s="146">
        <v>139.95</v>
      </c>
      <c r="E812" s="34">
        <v>14.0</v>
      </c>
      <c r="F812" s="146">
        <f t="shared" si="1"/>
        <v>1959.3</v>
      </c>
      <c r="G812" s="147">
        <f t="shared" si="2"/>
        <v>39.186</v>
      </c>
      <c r="H812" s="147">
        <f t="shared" si="3"/>
        <v>1998.486</v>
      </c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3.5" customHeight="1">
      <c r="A813" s="144" t="s">
        <v>712</v>
      </c>
      <c r="B813" s="144" t="s">
        <v>713</v>
      </c>
      <c r="C813" s="145">
        <v>43741.0</v>
      </c>
      <c r="D813" s="146">
        <v>649.99</v>
      </c>
      <c r="E813" s="34">
        <v>15.0</v>
      </c>
      <c r="F813" s="146">
        <f t="shared" si="1"/>
        <v>9749.85</v>
      </c>
      <c r="G813" s="147">
        <f t="shared" si="2"/>
        <v>194.997</v>
      </c>
      <c r="H813" s="147">
        <f t="shared" si="3"/>
        <v>9944.847</v>
      </c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3.5" customHeight="1">
      <c r="A814" s="144" t="s">
        <v>707</v>
      </c>
      <c r="B814" s="144" t="s">
        <v>714</v>
      </c>
      <c r="C814" s="145">
        <v>43741.0</v>
      </c>
      <c r="D814" s="146">
        <v>329.95</v>
      </c>
      <c r="E814" s="34">
        <v>1.0</v>
      </c>
      <c r="F814" s="146">
        <f t="shared" si="1"/>
        <v>329.95</v>
      </c>
      <c r="G814" s="147">
        <f t="shared" si="2"/>
        <v>0</v>
      </c>
      <c r="H814" s="147">
        <f t="shared" si="3"/>
        <v>329.95</v>
      </c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3.5" customHeight="1">
      <c r="A815" s="144" t="s">
        <v>711</v>
      </c>
      <c r="B815" s="144" t="s">
        <v>714</v>
      </c>
      <c r="C815" s="145">
        <v>43742.0</v>
      </c>
      <c r="D815" s="146">
        <v>139.95</v>
      </c>
      <c r="E815" s="34">
        <v>12.0</v>
      </c>
      <c r="F815" s="146">
        <f t="shared" si="1"/>
        <v>1679.4</v>
      </c>
      <c r="G815" s="147">
        <f t="shared" si="2"/>
        <v>33.588</v>
      </c>
      <c r="H815" s="147">
        <f t="shared" si="3"/>
        <v>1712.988</v>
      </c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3.5" customHeight="1">
      <c r="A816" s="144" t="s">
        <v>711</v>
      </c>
      <c r="B816" s="144" t="s">
        <v>705</v>
      </c>
      <c r="C816" s="145">
        <v>43743.0</v>
      </c>
      <c r="D816" s="146">
        <v>139.95</v>
      </c>
      <c r="E816" s="34">
        <v>8.0</v>
      </c>
      <c r="F816" s="146">
        <f t="shared" si="1"/>
        <v>1119.6</v>
      </c>
      <c r="G816" s="147">
        <f t="shared" si="2"/>
        <v>0</v>
      </c>
      <c r="H816" s="147">
        <f t="shared" si="3"/>
        <v>1119.6</v>
      </c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3.5" customHeight="1">
      <c r="A817" s="144" t="s">
        <v>711</v>
      </c>
      <c r="B817" s="144" t="s">
        <v>710</v>
      </c>
      <c r="C817" s="145">
        <v>43744.0</v>
      </c>
      <c r="D817" s="146">
        <v>139.95</v>
      </c>
      <c r="E817" s="34">
        <v>10.0</v>
      </c>
      <c r="F817" s="146">
        <f t="shared" si="1"/>
        <v>1399.5</v>
      </c>
      <c r="G817" s="147">
        <f t="shared" si="2"/>
        <v>0</v>
      </c>
      <c r="H817" s="147">
        <f t="shared" si="3"/>
        <v>1399.5</v>
      </c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3.5" customHeight="1">
      <c r="A818" s="144" t="s">
        <v>704</v>
      </c>
      <c r="B818" s="144" t="s">
        <v>710</v>
      </c>
      <c r="C818" s="145">
        <v>43746.0</v>
      </c>
      <c r="D818" s="146">
        <v>299.95</v>
      </c>
      <c r="E818" s="34">
        <v>4.0</v>
      </c>
      <c r="F818" s="146">
        <f t="shared" si="1"/>
        <v>1199.8</v>
      </c>
      <c r="G818" s="147">
        <f t="shared" si="2"/>
        <v>0</v>
      </c>
      <c r="H818" s="147">
        <f t="shared" si="3"/>
        <v>1199.8</v>
      </c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3.5" customHeight="1">
      <c r="A819" s="144" t="s">
        <v>707</v>
      </c>
      <c r="B819" s="144" t="s">
        <v>714</v>
      </c>
      <c r="C819" s="145">
        <v>43746.0</v>
      </c>
      <c r="D819" s="146">
        <v>329.95</v>
      </c>
      <c r="E819" s="34">
        <v>1.0</v>
      </c>
      <c r="F819" s="146">
        <f t="shared" si="1"/>
        <v>329.95</v>
      </c>
      <c r="G819" s="147">
        <f t="shared" si="2"/>
        <v>0</v>
      </c>
      <c r="H819" s="147">
        <f t="shared" si="3"/>
        <v>329.95</v>
      </c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3.5" customHeight="1">
      <c r="A820" s="144" t="s">
        <v>712</v>
      </c>
      <c r="B820" s="144" t="s">
        <v>713</v>
      </c>
      <c r="C820" s="145">
        <v>43747.0</v>
      </c>
      <c r="D820" s="146">
        <v>649.99</v>
      </c>
      <c r="E820" s="34">
        <v>3.0</v>
      </c>
      <c r="F820" s="146">
        <f t="shared" si="1"/>
        <v>1949.97</v>
      </c>
      <c r="G820" s="147">
        <f t="shared" si="2"/>
        <v>38.9994</v>
      </c>
      <c r="H820" s="147">
        <f t="shared" si="3"/>
        <v>1988.9694</v>
      </c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3.5" customHeight="1">
      <c r="A821" s="144" t="s">
        <v>704</v>
      </c>
      <c r="B821" s="144" t="s">
        <v>713</v>
      </c>
      <c r="C821" s="145">
        <v>43751.0</v>
      </c>
      <c r="D821" s="146">
        <v>299.95</v>
      </c>
      <c r="E821" s="34">
        <v>8.0</v>
      </c>
      <c r="F821" s="146">
        <f t="shared" si="1"/>
        <v>2399.6</v>
      </c>
      <c r="G821" s="147">
        <f t="shared" si="2"/>
        <v>47.992</v>
      </c>
      <c r="H821" s="147">
        <f t="shared" si="3"/>
        <v>2447.592</v>
      </c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3.5" customHeight="1">
      <c r="A822" s="144" t="s">
        <v>712</v>
      </c>
      <c r="B822" s="144" t="s">
        <v>705</v>
      </c>
      <c r="C822" s="145">
        <v>43753.0</v>
      </c>
      <c r="D822" s="146">
        <v>649.99</v>
      </c>
      <c r="E822" s="34">
        <v>11.0</v>
      </c>
      <c r="F822" s="146">
        <f t="shared" si="1"/>
        <v>7149.89</v>
      </c>
      <c r="G822" s="147">
        <f t="shared" si="2"/>
        <v>142.9978</v>
      </c>
      <c r="H822" s="147">
        <f t="shared" si="3"/>
        <v>7292.8878</v>
      </c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3.5" customHeight="1">
      <c r="A823" s="144" t="s">
        <v>704</v>
      </c>
      <c r="B823" s="144" t="s">
        <v>708</v>
      </c>
      <c r="C823" s="145">
        <v>43757.0</v>
      </c>
      <c r="D823" s="146">
        <v>299.95</v>
      </c>
      <c r="E823" s="34">
        <v>1.0</v>
      </c>
      <c r="F823" s="146">
        <f t="shared" si="1"/>
        <v>299.95</v>
      </c>
      <c r="G823" s="147">
        <f t="shared" si="2"/>
        <v>0</v>
      </c>
      <c r="H823" s="147">
        <f t="shared" si="3"/>
        <v>299.95</v>
      </c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3.5" customHeight="1">
      <c r="A824" s="144" t="s">
        <v>707</v>
      </c>
      <c r="B824" s="144" t="s">
        <v>710</v>
      </c>
      <c r="C824" s="145">
        <v>43757.0</v>
      </c>
      <c r="D824" s="146">
        <v>329.95</v>
      </c>
      <c r="E824" s="34">
        <v>6.0</v>
      </c>
      <c r="F824" s="146">
        <f t="shared" si="1"/>
        <v>1979.7</v>
      </c>
      <c r="G824" s="147">
        <f t="shared" si="2"/>
        <v>39.594</v>
      </c>
      <c r="H824" s="147">
        <f t="shared" si="3"/>
        <v>2019.294</v>
      </c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3.5" customHeight="1">
      <c r="A825" s="144" t="s">
        <v>711</v>
      </c>
      <c r="B825" s="144" t="s">
        <v>708</v>
      </c>
      <c r="C825" s="145">
        <v>43758.0</v>
      </c>
      <c r="D825" s="146">
        <v>139.95</v>
      </c>
      <c r="E825" s="34">
        <v>1.0</v>
      </c>
      <c r="F825" s="146">
        <f t="shared" si="1"/>
        <v>139.95</v>
      </c>
      <c r="G825" s="147">
        <f t="shared" si="2"/>
        <v>0</v>
      </c>
      <c r="H825" s="147">
        <f t="shared" si="3"/>
        <v>139.95</v>
      </c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3.5" customHeight="1">
      <c r="A826" s="144" t="s">
        <v>707</v>
      </c>
      <c r="B826" s="144" t="s">
        <v>705</v>
      </c>
      <c r="C826" s="145">
        <v>43758.0</v>
      </c>
      <c r="D826" s="146">
        <v>329.95</v>
      </c>
      <c r="E826" s="34">
        <v>18.0</v>
      </c>
      <c r="F826" s="146">
        <f t="shared" si="1"/>
        <v>5939.1</v>
      </c>
      <c r="G826" s="147">
        <f t="shared" si="2"/>
        <v>118.782</v>
      </c>
      <c r="H826" s="147">
        <f t="shared" si="3"/>
        <v>6057.882</v>
      </c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3.5" customHeight="1">
      <c r="A827" s="144" t="s">
        <v>707</v>
      </c>
      <c r="B827" s="144" t="s">
        <v>705</v>
      </c>
      <c r="C827" s="145">
        <v>43760.0</v>
      </c>
      <c r="D827" s="146">
        <v>329.95</v>
      </c>
      <c r="E827" s="34">
        <v>16.0</v>
      </c>
      <c r="F827" s="146">
        <f t="shared" si="1"/>
        <v>5279.2</v>
      </c>
      <c r="G827" s="147">
        <f t="shared" si="2"/>
        <v>105.584</v>
      </c>
      <c r="H827" s="147">
        <f t="shared" si="3"/>
        <v>5384.784</v>
      </c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3.5" customHeight="1">
      <c r="A828" s="144" t="s">
        <v>711</v>
      </c>
      <c r="B828" s="144" t="s">
        <v>705</v>
      </c>
      <c r="C828" s="145">
        <v>43761.0</v>
      </c>
      <c r="D828" s="146">
        <v>139.95</v>
      </c>
      <c r="E828" s="34">
        <v>18.0</v>
      </c>
      <c r="F828" s="146">
        <f t="shared" si="1"/>
        <v>2519.1</v>
      </c>
      <c r="G828" s="147">
        <f t="shared" si="2"/>
        <v>50.382</v>
      </c>
      <c r="H828" s="147">
        <f t="shared" si="3"/>
        <v>2569.482</v>
      </c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3.5" customHeight="1">
      <c r="A829" s="144" t="s">
        <v>709</v>
      </c>
      <c r="B829" s="144" t="s">
        <v>713</v>
      </c>
      <c r="C829" s="145">
        <v>43761.0</v>
      </c>
      <c r="D829" s="146">
        <v>64.95</v>
      </c>
      <c r="E829" s="34">
        <v>8.0</v>
      </c>
      <c r="F829" s="146">
        <f t="shared" si="1"/>
        <v>519.6</v>
      </c>
      <c r="G829" s="147">
        <f t="shared" si="2"/>
        <v>0</v>
      </c>
      <c r="H829" s="147">
        <f t="shared" si="3"/>
        <v>519.6</v>
      </c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3.5" customHeight="1">
      <c r="A830" s="144" t="s">
        <v>712</v>
      </c>
      <c r="B830" s="144" t="s">
        <v>708</v>
      </c>
      <c r="C830" s="145">
        <v>43761.0</v>
      </c>
      <c r="D830" s="146">
        <v>649.99</v>
      </c>
      <c r="E830" s="34">
        <v>13.0</v>
      </c>
      <c r="F830" s="146">
        <f t="shared" si="1"/>
        <v>8449.87</v>
      </c>
      <c r="G830" s="147">
        <f t="shared" si="2"/>
        <v>168.9974</v>
      </c>
      <c r="H830" s="147">
        <f t="shared" si="3"/>
        <v>8618.8674</v>
      </c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3.5" customHeight="1">
      <c r="A831" s="144" t="s">
        <v>712</v>
      </c>
      <c r="B831" s="144" t="s">
        <v>708</v>
      </c>
      <c r="C831" s="145">
        <v>43761.0</v>
      </c>
      <c r="D831" s="146">
        <v>649.99</v>
      </c>
      <c r="E831" s="34">
        <v>5.0</v>
      </c>
      <c r="F831" s="146">
        <f t="shared" si="1"/>
        <v>3249.95</v>
      </c>
      <c r="G831" s="147">
        <f t="shared" si="2"/>
        <v>64.999</v>
      </c>
      <c r="H831" s="147">
        <f t="shared" si="3"/>
        <v>3314.949</v>
      </c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3.5" customHeight="1">
      <c r="A832" s="144" t="s">
        <v>711</v>
      </c>
      <c r="B832" s="144" t="s">
        <v>710</v>
      </c>
      <c r="C832" s="145">
        <v>43764.0</v>
      </c>
      <c r="D832" s="146">
        <v>139.95</v>
      </c>
      <c r="E832" s="34">
        <v>2.0</v>
      </c>
      <c r="F832" s="146">
        <f t="shared" si="1"/>
        <v>279.9</v>
      </c>
      <c r="G832" s="147">
        <f t="shared" si="2"/>
        <v>0</v>
      </c>
      <c r="H832" s="147">
        <f t="shared" si="3"/>
        <v>279.9</v>
      </c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3.5" customHeight="1">
      <c r="A833" s="144" t="s">
        <v>711</v>
      </c>
      <c r="B833" s="144" t="s">
        <v>708</v>
      </c>
      <c r="C833" s="145">
        <v>43765.0</v>
      </c>
      <c r="D833" s="146">
        <v>139.95</v>
      </c>
      <c r="E833" s="34">
        <v>13.0</v>
      </c>
      <c r="F833" s="146">
        <f t="shared" si="1"/>
        <v>1819.35</v>
      </c>
      <c r="G833" s="147">
        <f t="shared" si="2"/>
        <v>36.387</v>
      </c>
      <c r="H833" s="147">
        <f t="shared" si="3"/>
        <v>1855.737</v>
      </c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3.5" customHeight="1">
      <c r="A834" s="144" t="s">
        <v>712</v>
      </c>
      <c r="B834" s="144" t="s">
        <v>705</v>
      </c>
      <c r="C834" s="145">
        <v>43767.0</v>
      </c>
      <c r="D834" s="146">
        <v>649.99</v>
      </c>
      <c r="E834" s="34">
        <v>8.0</v>
      </c>
      <c r="F834" s="146">
        <f t="shared" si="1"/>
        <v>5199.92</v>
      </c>
      <c r="G834" s="147">
        <f t="shared" si="2"/>
        <v>103.9984</v>
      </c>
      <c r="H834" s="147">
        <f t="shared" si="3"/>
        <v>5303.9184</v>
      </c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3.5" customHeight="1">
      <c r="A835" s="144" t="s">
        <v>704</v>
      </c>
      <c r="B835" s="144" t="s">
        <v>708</v>
      </c>
      <c r="C835" s="145">
        <v>43768.0</v>
      </c>
      <c r="D835" s="146">
        <v>299.95</v>
      </c>
      <c r="E835" s="34">
        <v>11.0</v>
      </c>
      <c r="F835" s="146">
        <f t="shared" si="1"/>
        <v>3299.45</v>
      </c>
      <c r="G835" s="147">
        <f t="shared" si="2"/>
        <v>65.989</v>
      </c>
      <c r="H835" s="147">
        <f t="shared" si="3"/>
        <v>3365.439</v>
      </c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3.5" customHeight="1">
      <c r="A836" s="144" t="s">
        <v>712</v>
      </c>
      <c r="B836" s="144" t="s">
        <v>710</v>
      </c>
      <c r="C836" s="145">
        <v>43768.0</v>
      </c>
      <c r="D836" s="146">
        <v>649.99</v>
      </c>
      <c r="E836" s="34">
        <v>7.0</v>
      </c>
      <c r="F836" s="146">
        <f t="shared" si="1"/>
        <v>4549.93</v>
      </c>
      <c r="G836" s="147">
        <f t="shared" si="2"/>
        <v>90.9986</v>
      </c>
      <c r="H836" s="147">
        <f t="shared" si="3"/>
        <v>4640.9286</v>
      </c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3.5" customHeight="1">
      <c r="A837" s="144" t="s">
        <v>707</v>
      </c>
      <c r="B837" s="144" t="s">
        <v>714</v>
      </c>
      <c r="C837" s="145">
        <v>43768.0</v>
      </c>
      <c r="D837" s="146">
        <v>329.95</v>
      </c>
      <c r="E837" s="34">
        <v>11.0</v>
      </c>
      <c r="F837" s="146">
        <f t="shared" si="1"/>
        <v>3629.45</v>
      </c>
      <c r="G837" s="147">
        <f t="shared" si="2"/>
        <v>72.589</v>
      </c>
      <c r="H837" s="147">
        <f t="shared" si="3"/>
        <v>3702.039</v>
      </c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3.5" customHeight="1">
      <c r="A838" s="144" t="s">
        <v>709</v>
      </c>
      <c r="B838" s="144" t="s">
        <v>710</v>
      </c>
      <c r="C838" s="145">
        <v>43769.0</v>
      </c>
      <c r="D838" s="146">
        <v>64.95</v>
      </c>
      <c r="E838" s="34">
        <v>1.0</v>
      </c>
      <c r="F838" s="146">
        <f t="shared" si="1"/>
        <v>64.95</v>
      </c>
      <c r="G838" s="147">
        <f t="shared" si="2"/>
        <v>0</v>
      </c>
      <c r="H838" s="147">
        <f t="shared" si="3"/>
        <v>64.95</v>
      </c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3.5" customHeight="1">
      <c r="A839" s="144" t="s">
        <v>712</v>
      </c>
      <c r="B839" s="144" t="s">
        <v>710</v>
      </c>
      <c r="C839" s="145">
        <v>43769.0</v>
      </c>
      <c r="D839" s="146">
        <v>649.99</v>
      </c>
      <c r="E839" s="34">
        <v>13.0</v>
      </c>
      <c r="F839" s="146">
        <f t="shared" si="1"/>
        <v>8449.87</v>
      </c>
      <c r="G839" s="147">
        <f t="shared" si="2"/>
        <v>168.9974</v>
      </c>
      <c r="H839" s="147">
        <f t="shared" si="3"/>
        <v>8618.8674</v>
      </c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3.5" customHeight="1">
      <c r="A840" s="144" t="s">
        <v>707</v>
      </c>
      <c r="B840" s="144" t="s">
        <v>708</v>
      </c>
      <c r="C840" s="145">
        <v>43769.0</v>
      </c>
      <c r="D840" s="146">
        <v>329.95</v>
      </c>
      <c r="E840" s="34">
        <v>8.0</v>
      </c>
      <c r="F840" s="146">
        <f t="shared" si="1"/>
        <v>2639.6</v>
      </c>
      <c r="G840" s="147">
        <f t="shared" si="2"/>
        <v>52.792</v>
      </c>
      <c r="H840" s="147">
        <f t="shared" si="3"/>
        <v>2692.392</v>
      </c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3.5" customHeight="1">
      <c r="A841" s="144" t="s">
        <v>711</v>
      </c>
      <c r="B841" s="144" t="s">
        <v>713</v>
      </c>
      <c r="C841" s="145">
        <v>43770.0</v>
      </c>
      <c r="D841" s="146">
        <v>139.95</v>
      </c>
      <c r="E841" s="34">
        <v>7.0</v>
      </c>
      <c r="F841" s="146">
        <f t="shared" si="1"/>
        <v>979.65</v>
      </c>
      <c r="G841" s="147">
        <f t="shared" si="2"/>
        <v>0</v>
      </c>
      <c r="H841" s="147">
        <f t="shared" si="3"/>
        <v>979.65</v>
      </c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3.5" customHeight="1">
      <c r="A842" s="144" t="s">
        <v>704</v>
      </c>
      <c r="B842" s="144" t="s">
        <v>705</v>
      </c>
      <c r="C842" s="145">
        <v>43770.0</v>
      </c>
      <c r="D842" s="146">
        <v>299.95</v>
      </c>
      <c r="E842" s="34">
        <v>17.0</v>
      </c>
      <c r="F842" s="146">
        <f t="shared" si="1"/>
        <v>5099.15</v>
      </c>
      <c r="G842" s="147">
        <f t="shared" si="2"/>
        <v>101.983</v>
      </c>
      <c r="H842" s="147">
        <f t="shared" si="3"/>
        <v>5201.133</v>
      </c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3.5" customHeight="1">
      <c r="A843" s="144" t="s">
        <v>712</v>
      </c>
      <c r="B843" s="144" t="s">
        <v>710</v>
      </c>
      <c r="C843" s="145">
        <v>43770.0</v>
      </c>
      <c r="D843" s="146">
        <v>649.99</v>
      </c>
      <c r="E843" s="34">
        <v>2.0</v>
      </c>
      <c r="F843" s="146">
        <f t="shared" si="1"/>
        <v>1299.98</v>
      </c>
      <c r="G843" s="147">
        <f t="shared" si="2"/>
        <v>0</v>
      </c>
      <c r="H843" s="147">
        <f t="shared" si="3"/>
        <v>1299.98</v>
      </c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3.5" customHeight="1">
      <c r="A844" s="144" t="s">
        <v>704</v>
      </c>
      <c r="B844" s="144" t="s">
        <v>713</v>
      </c>
      <c r="C844" s="145">
        <v>43771.0</v>
      </c>
      <c r="D844" s="146">
        <v>299.95</v>
      </c>
      <c r="E844" s="34">
        <v>6.0</v>
      </c>
      <c r="F844" s="146">
        <f t="shared" si="1"/>
        <v>1799.7</v>
      </c>
      <c r="G844" s="147">
        <f t="shared" si="2"/>
        <v>35.994</v>
      </c>
      <c r="H844" s="147">
        <f t="shared" si="3"/>
        <v>1835.694</v>
      </c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3.5" customHeight="1">
      <c r="A845" s="144" t="s">
        <v>711</v>
      </c>
      <c r="B845" s="144" t="s">
        <v>705</v>
      </c>
      <c r="C845" s="145">
        <v>43772.0</v>
      </c>
      <c r="D845" s="146">
        <v>139.95</v>
      </c>
      <c r="E845" s="34">
        <v>9.0</v>
      </c>
      <c r="F845" s="146">
        <f t="shared" si="1"/>
        <v>1259.55</v>
      </c>
      <c r="G845" s="147">
        <f t="shared" si="2"/>
        <v>0</v>
      </c>
      <c r="H845" s="147">
        <f t="shared" si="3"/>
        <v>1259.55</v>
      </c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3.5" customHeight="1">
      <c r="A846" s="144" t="s">
        <v>711</v>
      </c>
      <c r="B846" s="144" t="s">
        <v>714</v>
      </c>
      <c r="C846" s="145">
        <v>43772.0</v>
      </c>
      <c r="D846" s="146">
        <v>139.95</v>
      </c>
      <c r="E846" s="34">
        <v>9.0</v>
      </c>
      <c r="F846" s="146">
        <f t="shared" si="1"/>
        <v>1259.55</v>
      </c>
      <c r="G846" s="147">
        <f t="shared" si="2"/>
        <v>0</v>
      </c>
      <c r="H846" s="147">
        <f t="shared" si="3"/>
        <v>1259.55</v>
      </c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3.5" customHeight="1">
      <c r="A847" s="144" t="s">
        <v>711</v>
      </c>
      <c r="B847" s="144" t="s">
        <v>708</v>
      </c>
      <c r="C847" s="145">
        <v>43775.0</v>
      </c>
      <c r="D847" s="146">
        <v>139.95</v>
      </c>
      <c r="E847" s="34">
        <v>13.0</v>
      </c>
      <c r="F847" s="146">
        <f t="shared" si="1"/>
        <v>1819.35</v>
      </c>
      <c r="G847" s="147">
        <f t="shared" si="2"/>
        <v>36.387</v>
      </c>
      <c r="H847" s="147">
        <f t="shared" si="3"/>
        <v>1855.737</v>
      </c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3.5" customHeight="1">
      <c r="A848" s="144" t="s">
        <v>709</v>
      </c>
      <c r="B848" s="144" t="s">
        <v>713</v>
      </c>
      <c r="C848" s="145">
        <v>43775.0</v>
      </c>
      <c r="D848" s="146">
        <v>64.95</v>
      </c>
      <c r="E848" s="34">
        <v>1.0</v>
      </c>
      <c r="F848" s="146">
        <f t="shared" si="1"/>
        <v>64.95</v>
      </c>
      <c r="G848" s="147">
        <f t="shared" si="2"/>
        <v>0</v>
      </c>
      <c r="H848" s="147">
        <f t="shared" si="3"/>
        <v>64.95</v>
      </c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3.5" customHeight="1">
      <c r="A849" s="144" t="s">
        <v>704</v>
      </c>
      <c r="B849" s="144" t="s">
        <v>713</v>
      </c>
      <c r="C849" s="145">
        <v>43775.0</v>
      </c>
      <c r="D849" s="146">
        <v>299.95</v>
      </c>
      <c r="E849" s="34">
        <v>10.0</v>
      </c>
      <c r="F849" s="146">
        <f t="shared" si="1"/>
        <v>2999.5</v>
      </c>
      <c r="G849" s="147">
        <f t="shared" si="2"/>
        <v>59.99</v>
      </c>
      <c r="H849" s="147">
        <f t="shared" si="3"/>
        <v>3059.49</v>
      </c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3.5" customHeight="1">
      <c r="A850" s="144" t="s">
        <v>712</v>
      </c>
      <c r="B850" s="144" t="s">
        <v>713</v>
      </c>
      <c r="C850" s="145">
        <v>43776.0</v>
      </c>
      <c r="D850" s="146">
        <v>649.99</v>
      </c>
      <c r="E850" s="34">
        <v>1.0</v>
      </c>
      <c r="F850" s="146">
        <f t="shared" si="1"/>
        <v>649.99</v>
      </c>
      <c r="G850" s="147">
        <f t="shared" si="2"/>
        <v>0</v>
      </c>
      <c r="H850" s="147">
        <f t="shared" si="3"/>
        <v>649.99</v>
      </c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3.5" customHeight="1">
      <c r="A851" s="144" t="s">
        <v>712</v>
      </c>
      <c r="B851" s="144" t="s">
        <v>710</v>
      </c>
      <c r="C851" s="145">
        <v>43777.0</v>
      </c>
      <c r="D851" s="146">
        <v>649.99</v>
      </c>
      <c r="E851" s="34">
        <v>7.0</v>
      </c>
      <c r="F851" s="146">
        <f t="shared" si="1"/>
        <v>4549.93</v>
      </c>
      <c r="G851" s="147">
        <f t="shared" si="2"/>
        <v>90.9986</v>
      </c>
      <c r="H851" s="147">
        <f t="shared" si="3"/>
        <v>4640.9286</v>
      </c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3.5" customHeight="1">
      <c r="A852" s="144" t="s">
        <v>711</v>
      </c>
      <c r="B852" s="144" t="s">
        <v>713</v>
      </c>
      <c r="C852" s="145">
        <v>43778.0</v>
      </c>
      <c r="D852" s="146">
        <v>139.95</v>
      </c>
      <c r="E852" s="34">
        <v>6.0</v>
      </c>
      <c r="F852" s="146">
        <f t="shared" si="1"/>
        <v>839.7</v>
      </c>
      <c r="G852" s="147">
        <f t="shared" si="2"/>
        <v>0</v>
      </c>
      <c r="H852" s="147">
        <f t="shared" si="3"/>
        <v>839.7</v>
      </c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3.5" customHeight="1">
      <c r="A853" s="144" t="s">
        <v>707</v>
      </c>
      <c r="B853" s="144" t="s">
        <v>710</v>
      </c>
      <c r="C853" s="145">
        <v>43778.0</v>
      </c>
      <c r="D853" s="146">
        <v>329.95</v>
      </c>
      <c r="E853" s="34">
        <v>10.0</v>
      </c>
      <c r="F853" s="146">
        <f t="shared" si="1"/>
        <v>3299.5</v>
      </c>
      <c r="G853" s="147">
        <f t="shared" si="2"/>
        <v>65.99</v>
      </c>
      <c r="H853" s="147">
        <f t="shared" si="3"/>
        <v>3365.49</v>
      </c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3.5" customHeight="1">
      <c r="A854" s="144" t="s">
        <v>704</v>
      </c>
      <c r="B854" s="144" t="s">
        <v>713</v>
      </c>
      <c r="C854" s="145">
        <v>43779.0</v>
      </c>
      <c r="D854" s="146">
        <v>299.95</v>
      </c>
      <c r="E854" s="34">
        <v>13.0</v>
      </c>
      <c r="F854" s="146">
        <f t="shared" si="1"/>
        <v>3899.35</v>
      </c>
      <c r="G854" s="147">
        <f t="shared" si="2"/>
        <v>77.987</v>
      </c>
      <c r="H854" s="147">
        <f t="shared" si="3"/>
        <v>3977.337</v>
      </c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3.5" customHeight="1">
      <c r="A855" s="144" t="s">
        <v>707</v>
      </c>
      <c r="B855" s="144" t="s">
        <v>710</v>
      </c>
      <c r="C855" s="145">
        <v>43779.0</v>
      </c>
      <c r="D855" s="146">
        <v>329.95</v>
      </c>
      <c r="E855" s="34">
        <v>2.0</v>
      </c>
      <c r="F855" s="146">
        <f t="shared" si="1"/>
        <v>659.9</v>
      </c>
      <c r="G855" s="147">
        <f t="shared" si="2"/>
        <v>0</v>
      </c>
      <c r="H855" s="147">
        <f t="shared" si="3"/>
        <v>659.9</v>
      </c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3.5" customHeight="1">
      <c r="A856" s="144" t="s">
        <v>711</v>
      </c>
      <c r="B856" s="144" t="s">
        <v>714</v>
      </c>
      <c r="C856" s="145">
        <v>43782.0</v>
      </c>
      <c r="D856" s="146">
        <v>139.95</v>
      </c>
      <c r="E856" s="34">
        <v>8.0</v>
      </c>
      <c r="F856" s="146">
        <f t="shared" si="1"/>
        <v>1119.6</v>
      </c>
      <c r="G856" s="147">
        <f t="shared" si="2"/>
        <v>0</v>
      </c>
      <c r="H856" s="147">
        <f t="shared" si="3"/>
        <v>1119.6</v>
      </c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3.5" customHeight="1">
      <c r="A857" s="144" t="s">
        <v>707</v>
      </c>
      <c r="B857" s="144" t="s">
        <v>714</v>
      </c>
      <c r="C857" s="145">
        <v>43782.0</v>
      </c>
      <c r="D857" s="146">
        <v>329.95</v>
      </c>
      <c r="E857" s="34">
        <v>3.0</v>
      </c>
      <c r="F857" s="146">
        <f t="shared" si="1"/>
        <v>989.85</v>
      </c>
      <c r="G857" s="147">
        <f t="shared" si="2"/>
        <v>0</v>
      </c>
      <c r="H857" s="147">
        <f t="shared" si="3"/>
        <v>989.85</v>
      </c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3.5" customHeight="1">
      <c r="A858" s="144" t="s">
        <v>709</v>
      </c>
      <c r="B858" s="144" t="s">
        <v>713</v>
      </c>
      <c r="C858" s="145">
        <v>43783.0</v>
      </c>
      <c r="D858" s="146">
        <v>64.95</v>
      </c>
      <c r="E858" s="34">
        <v>12.0</v>
      </c>
      <c r="F858" s="146">
        <f t="shared" si="1"/>
        <v>779.4</v>
      </c>
      <c r="G858" s="147">
        <f t="shared" si="2"/>
        <v>0</v>
      </c>
      <c r="H858" s="147">
        <f t="shared" si="3"/>
        <v>779.4</v>
      </c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3.5" customHeight="1">
      <c r="A859" s="144" t="s">
        <v>712</v>
      </c>
      <c r="B859" s="144" t="s">
        <v>705</v>
      </c>
      <c r="C859" s="145">
        <v>43783.0</v>
      </c>
      <c r="D859" s="146">
        <v>649.99</v>
      </c>
      <c r="E859" s="34">
        <v>19.0</v>
      </c>
      <c r="F859" s="146">
        <f t="shared" si="1"/>
        <v>12349.81</v>
      </c>
      <c r="G859" s="147">
        <f t="shared" si="2"/>
        <v>246.9962</v>
      </c>
      <c r="H859" s="147">
        <f t="shared" si="3"/>
        <v>12596.8062</v>
      </c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3.5" customHeight="1">
      <c r="A860" s="144" t="s">
        <v>712</v>
      </c>
      <c r="B860" s="144" t="s">
        <v>714</v>
      </c>
      <c r="C860" s="145">
        <v>43783.0</v>
      </c>
      <c r="D860" s="146">
        <v>649.99</v>
      </c>
      <c r="E860" s="34">
        <v>3.0</v>
      </c>
      <c r="F860" s="146">
        <f t="shared" si="1"/>
        <v>1949.97</v>
      </c>
      <c r="G860" s="147">
        <f t="shared" si="2"/>
        <v>38.9994</v>
      </c>
      <c r="H860" s="147">
        <f t="shared" si="3"/>
        <v>1988.9694</v>
      </c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3.5" customHeight="1">
      <c r="A861" s="144" t="s">
        <v>711</v>
      </c>
      <c r="B861" s="144" t="s">
        <v>708</v>
      </c>
      <c r="C861" s="145">
        <v>43784.0</v>
      </c>
      <c r="D861" s="146">
        <v>139.95</v>
      </c>
      <c r="E861" s="34">
        <v>3.0</v>
      </c>
      <c r="F861" s="146">
        <f t="shared" si="1"/>
        <v>419.85</v>
      </c>
      <c r="G861" s="147">
        <f t="shared" si="2"/>
        <v>0</v>
      </c>
      <c r="H861" s="147">
        <f t="shared" si="3"/>
        <v>419.85</v>
      </c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3.5" customHeight="1">
      <c r="A862" s="144" t="s">
        <v>711</v>
      </c>
      <c r="B862" s="144" t="s">
        <v>714</v>
      </c>
      <c r="C862" s="145">
        <v>43785.0</v>
      </c>
      <c r="D862" s="146">
        <v>139.95</v>
      </c>
      <c r="E862" s="34">
        <v>3.0</v>
      </c>
      <c r="F862" s="146">
        <f t="shared" si="1"/>
        <v>419.85</v>
      </c>
      <c r="G862" s="147">
        <f t="shared" si="2"/>
        <v>0</v>
      </c>
      <c r="H862" s="147">
        <f t="shared" si="3"/>
        <v>419.85</v>
      </c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3.5" customHeight="1">
      <c r="A863" s="144" t="s">
        <v>704</v>
      </c>
      <c r="B863" s="144" t="s">
        <v>708</v>
      </c>
      <c r="C863" s="145">
        <v>43786.0</v>
      </c>
      <c r="D863" s="146">
        <v>299.95</v>
      </c>
      <c r="E863" s="34">
        <v>7.0</v>
      </c>
      <c r="F863" s="146">
        <f t="shared" si="1"/>
        <v>2099.65</v>
      </c>
      <c r="G863" s="147">
        <f t="shared" si="2"/>
        <v>41.993</v>
      </c>
      <c r="H863" s="147">
        <f t="shared" si="3"/>
        <v>2141.643</v>
      </c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3.5" customHeight="1">
      <c r="A864" s="144" t="s">
        <v>712</v>
      </c>
      <c r="B864" s="144" t="s">
        <v>710</v>
      </c>
      <c r="C864" s="145">
        <v>43788.0</v>
      </c>
      <c r="D864" s="146">
        <v>649.99</v>
      </c>
      <c r="E864" s="34">
        <v>10.0</v>
      </c>
      <c r="F864" s="146">
        <f t="shared" si="1"/>
        <v>6499.9</v>
      </c>
      <c r="G864" s="147">
        <f t="shared" si="2"/>
        <v>129.998</v>
      </c>
      <c r="H864" s="147">
        <f t="shared" si="3"/>
        <v>6629.898</v>
      </c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3.5" customHeight="1">
      <c r="A865" s="144" t="s">
        <v>712</v>
      </c>
      <c r="B865" s="144" t="s">
        <v>708</v>
      </c>
      <c r="C865" s="145">
        <v>43788.0</v>
      </c>
      <c r="D865" s="146">
        <v>649.99</v>
      </c>
      <c r="E865" s="34">
        <v>1.0</v>
      </c>
      <c r="F865" s="146">
        <f t="shared" si="1"/>
        <v>649.99</v>
      </c>
      <c r="G865" s="147">
        <f t="shared" si="2"/>
        <v>0</v>
      </c>
      <c r="H865" s="147">
        <f t="shared" si="3"/>
        <v>649.99</v>
      </c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3.5" customHeight="1">
      <c r="A866" s="144" t="s">
        <v>707</v>
      </c>
      <c r="B866" s="144" t="s">
        <v>708</v>
      </c>
      <c r="C866" s="145">
        <v>43788.0</v>
      </c>
      <c r="D866" s="146">
        <v>329.95</v>
      </c>
      <c r="E866" s="34">
        <v>8.0</v>
      </c>
      <c r="F866" s="146">
        <f t="shared" si="1"/>
        <v>2639.6</v>
      </c>
      <c r="G866" s="147">
        <f t="shared" si="2"/>
        <v>52.792</v>
      </c>
      <c r="H866" s="147">
        <f t="shared" si="3"/>
        <v>2692.392</v>
      </c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3.5" customHeight="1">
      <c r="A867" s="144" t="s">
        <v>704</v>
      </c>
      <c r="B867" s="144" t="s">
        <v>714</v>
      </c>
      <c r="C867" s="145">
        <v>43789.0</v>
      </c>
      <c r="D867" s="146">
        <v>299.95</v>
      </c>
      <c r="E867" s="34">
        <v>10.0</v>
      </c>
      <c r="F867" s="146">
        <f t="shared" si="1"/>
        <v>2999.5</v>
      </c>
      <c r="G867" s="147">
        <f t="shared" si="2"/>
        <v>59.99</v>
      </c>
      <c r="H867" s="147">
        <f t="shared" si="3"/>
        <v>3059.49</v>
      </c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3.5" customHeight="1">
      <c r="A868" s="144" t="s">
        <v>712</v>
      </c>
      <c r="B868" s="144" t="s">
        <v>713</v>
      </c>
      <c r="C868" s="145">
        <v>43789.0</v>
      </c>
      <c r="D868" s="146">
        <v>649.99</v>
      </c>
      <c r="E868" s="34">
        <v>10.0</v>
      </c>
      <c r="F868" s="146">
        <f t="shared" si="1"/>
        <v>6499.9</v>
      </c>
      <c r="G868" s="147">
        <f t="shared" si="2"/>
        <v>129.998</v>
      </c>
      <c r="H868" s="147">
        <f t="shared" si="3"/>
        <v>6629.898</v>
      </c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3.5" customHeight="1">
      <c r="A869" s="144" t="s">
        <v>707</v>
      </c>
      <c r="B869" s="144" t="s">
        <v>714</v>
      </c>
      <c r="C869" s="145">
        <v>43789.0</v>
      </c>
      <c r="D869" s="146">
        <v>329.95</v>
      </c>
      <c r="E869" s="34">
        <v>10.0</v>
      </c>
      <c r="F869" s="146">
        <f t="shared" si="1"/>
        <v>3299.5</v>
      </c>
      <c r="G869" s="147">
        <f t="shared" si="2"/>
        <v>65.99</v>
      </c>
      <c r="H869" s="147">
        <f t="shared" si="3"/>
        <v>3365.49</v>
      </c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3.5" customHeight="1">
      <c r="A870" s="144" t="s">
        <v>711</v>
      </c>
      <c r="B870" s="144" t="s">
        <v>713</v>
      </c>
      <c r="C870" s="145">
        <v>43790.0</v>
      </c>
      <c r="D870" s="146">
        <v>139.95</v>
      </c>
      <c r="E870" s="34">
        <v>1.0</v>
      </c>
      <c r="F870" s="146">
        <f t="shared" si="1"/>
        <v>139.95</v>
      </c>
      <c r="G870" s="147">
        <f t="shared" si="2"/>
        <v>0</v>
      </c>
      <c r="H870" s="147">
        <f t="shared" si="3"/>
        <v>139.95</v>
      </c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3.5" customHeight="1">
      <c r="A871" s="144" t="s">
        <v>712</v>
      </c>
      <c r="B871" s="144" t="s">
        <v>713</v>
      </c>
      <c r="C871" s="145">
        <v>43790.0</v>
      </c>
      <c r="D871" s="146">
        <v>649.99</v>
      </c>
      <c r="E871" s="34">
        <v>6.0</v>
      </c>
      <c r="F871" s="146">
        <f t="shared" si="1"/>
        <v>3899.94</v>
      </c>
      <c r="G871" s="147">
        <f t="shared" si="2"/>
        <v>77.9988</v>
      </c>
      <c r="H871" s="147">
        <f t="shared" si="3"/>
        <v>3977.9388</v>
      </c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3.5" customHeight="1">
      <c r="A872" s="144" t="s">
        <v>712</v>
      </c>
      <c r="B872" s="144" t="s">
        <v>705</v>
      </c>
      <c r="C872" s="145">
        <v>43791.0</v>
      </c>
      <c r="D872" s="146">
        <v>649.99</v>
      </c>
      <c r="E872" s="34">
        <v>18.0</v>
      </c>
      <c r="F872" s="146">
        <f t="shared" si="1"/>
        <v>11699.82</v>
      </c>
      <c r="G872" s="147">
        <f t="shared" si="2"/>
        <v>233.9964</v>
      </c>
      <c r="H872" s="147">
        <f t="shared" si="3"/>
        <v>11933.8164</v>
      </c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3.5" customHeight="1">
      <c r="A873" s="144" t="s">
        <v>707</v>
      </c>
      <c r="B873" s="144" t="s">
        <v>714</v>
      </c>
      <c r="C873" s="145">
        <v>43795.0</v>
      </c>
      <c r="D873" s="146">
        <v>329.95</v>
      </c>
      <c r="E873" s="34">
        <v>2.0</v>
      </c>
      <c r="F873" s="146">
        <f t="shared" si="1"/>
        <v>659.9</v>
      </c>
      <c r="G873" s="147">
        <f t="shared" si="2"/>
        <v>0</v>
      </c>
      <c r="H873" s="147">
        <f t="shared" si="3"/>
        <v>659.9</v>
      </c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3.5" customHeight="1">
      <c r="A874" s="144" t="s">
        <v>712</v>
      </c>
      <c r="B874" s="144" t="s">
        <v>713</v>
      </c>
      <c r="C874" s="145">
        <v>43796.0</v>
      </c>
      <c r="D874" s="146">
        <v>649.99</v>
      </c>
      <c r="E874" s="34">
        <v>15.0</v>
      </c>
      <c r="F874" s="146">
        <f t="shared" si="1"/>
        <v>9749.85</v>
      </c>
      <c r="G874" s="147">
        <f t="shared" si="2"/>
        <v>194.997</v>
      </c>
      <c r="H874" s="147">
        <f t="shared" si="3"/>
        <v>9944.847</v>
      </c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3.5" customHeight="1">
      <c r="A875" s="144" t="s">
        <v>707</v>
      </c>
      <c r="B875" s="144" t="s">
        <v>710</v>
      </c>
      <c r="C875" s="145">
        <v>43796.0</v>
      </c>
      <c r="D875" s="146">
        <v>329.95</v>
      </c>
      <c r="E875" s="34">
        <v>9.0</v>
      </c>
      <c r="F875" s="146">
        <f t="shared" si="1"/>
        <v>2969.55</v>
      </c>
      <c r="G875" s="147">
        <f t="shared" si="2"/>
        <v>59.391</v>
      </c>
      <c r="H875" s="147">
        <f t="shared" si="3"/>
        <v>3028.941</v>
      </c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3.5" customHeight="1">
      <c r="A876" s="144" t="s">
        <v>709</v>
      </c>
      <c r="B876" s="144" t="s">
        <v>714</v>
      </c>
      <c r="C876" s="145">
        <v>43798.0</v>
      </c>
      <c r="D876" s="146">
        <v>64.95</v>
      </c>
      <c r="E876" s="34">
        <v>5.0</v>
      </c>
      <c r="F876" s="146">
        <f t="shared" si="1"/>
        <v>324.75</v>
      </c>
      <c r="G876" s="147">
        <f t="shared" si="2"/>
        <v>0</v>
      </c>
      <c r="H876" s="147">
        <f t="shared" si="3"/>
        <v>324.75</v>
      </c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3.5" customHeight="1">
      <c r="A877" s="144" t="s">
        <v>704</v>
      </c>
      <c r="B877" s="144" t="s">
        <v>710</v>
      </c>
      <c r="C877" s="145">
        <v>43798.0</v>
      </c>
      <c r="D877" s="146">
        <v>299.95</v>
      </c>
      <c r="E877" s="34">
        <v>9.0</v>
      </c>
      <c r="F877" s="146">
        <f t="shared" si="1"/>
        <v>2699.55</v>
      </c>
      <c r="G877" s="147">
        <f t="shared" si="2"/>
        <v>53.991</v>
      </c>
      <c r="H877" s="147">
        <f t="shared" si="3"/>
        <v>2753.541</v>
      </c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3.5" customHeight="1">
      <c r="A878" s="144" t="s">
        <v>707</v>
      </c>
      <c r="B878" s="144" t="s">
        <v>713</v>
      </c>
      <c r="C878" s="145">
        <v>43798.0</v>
      </c>
      <c r="D878" s="146">
        <v>329.95</v>
      </c>
      <c r="E878" s="34">
        <v>13.0</v>
      </c>
      <c r="F878" s="146">
        <f t="shared" si="1"/>
        <v>4289.35</v>
      </c>
      <c r="G878" s="147">
        <f t="shared" si="2"/>
        <v>85.787</v>
      </c>
      <c r="H878" s="147">
        <f t="shared" si="3"/>
        <v>4375.137</v>
      </c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3.5" customHeight="1">
      <c r="A879" s="144" t="s">
        <v>707</v>
      </c>
      <c r="B879" s="144" t="s">
        <v>705</v>
      </c>
      <c r="C879" s="145">
        <v>43799.0</v>
      </c>
      <c r="D879" s="146">
        <v>329.95</v>
      </c>
      <c r="E879" s="34">
        <v>13.0</v>
      </c>
      <c r="F879" s="146">
        <f t="shared" si="1"/>
        <v>4289.35</v>
      </c>
      <c r="G879" s="147">
        <f t="shared" si="2"/>
        <v>85.787</v>
      </c>
      <c r="H879" s="147">
        <f t="shared" si="3"/>
        <v>4375.137</v>
      </c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3.5" customHeight="1">
      <c r="A880" s="144" t="s">
        <v>711</v>
      </c>
      <c r="B880" s="144" t="s">
        <v>708</v>
      </c>
      <c r="C880" s="145">
        <v>43800.0</v>
      </c>
      <c r="D880" s="146">
        <v>139.95</v>
      </c>
      <c r="E880" s="34">
        <v>15.0</v>
      </c>
      <c r="F880" s="146">
        <f t="shared" si="1"/>
        <v>2099.25</v>
      </c>
      <c r="G880" s="147">
        <f t="shared" si="2"/>
        <v>41.985</v>
      </c>
      <c r="H880" s="147">
        <f t="shared" si="3"/>
        <v>2141.235</v>
      </c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3.5" customHeight="1">
      <c r="A881" s="144" t="s">
        <v>707</v>
      </c>
      <c r="B881" s="144" t="s">
        <v>710</v>
      </c>
      <c r="C881" s="145">
        <v>43800.0</v>
      </c>
      <c r="D881" s="146">
        <v>329.95</v>
      </c>
      <c r="E881" s="34">
        <v>12.0</v>
      </c>
      <c r="F881" s="146">
        <f t="shared" si="1"/>
        <v>3959.4</v>
      </c>
      <c r="G881" s="147">
        <f t="shared" si="2"/>
        <v>79.188</v>
      </c>
      <c r="H881" s="147">
        <f t="shared" si="3"/>
        <v>4038.588</v>
      </c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3.5" customHeight="1">
      <c r="A882" s="144" t="s">
        <v>707</v>
      </c>
      <c r="B882" s="144" t="s">
        <v>710</v>
      </c>
      <c r="C882" s="145">
        <v>43803.0</v>
      </c>
      <c r="D882" s="146">
        <v>329.95</v>
      </c>
      <c r="E882" s="34">
        <v>7.0</v>
      </c>
      <c r="F882" s="146">
        <f t="shared" si="1"/>
        <v>2309.65</v>
      </c>
      <c r="G882" s="147">
        <f t="shared" si="2"/>
        <v>46.193</v>
      </c>
      <c r="H882" s="147">
        <f t="shared" si="3"/>
        <v>2355.843</v>
      </c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3.5" customHeight="1">
      <c r="A883" s="144" t="s">
        <v>712</v>
      </c>
      <c r="B883" s="144" t="s">
        <v>710</v>
      </c>
      <c r="C883" s="145">
        <v>43804.0</v>
      </c>
      <c r="D883" s="146">
        <v>649.99</v>
      </c>
      <c r="E883" s="34">
        <v>5.0</v>
      </c>
      <c r="F883" s="146">
        <f t="shared" si="1"/>
        <v>3249.95</v>
      </c>
      <c r="G883" s="147">
        <f t="shared" si="2"/>
        <v>64.999</v>
      </c>
      <c r="H883" s="147">
        <f t="shared" si="3"/>
        <v>3314.949</v>
      </c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3.5" customHeight="1">
      <c r="A884" s="144" t="s">
        <v>709</v>
      </c>
      <c r="B884" s="144" t="s">
        <v>710</v>
      </c>
      <c r="C884" s="145">
        <v>43805.0</v>
      </c>
      <c r="D884" s="146">
        <v>64.95</v>
      </c>
      <c r="E884" s="34">
        <v>15.0</v>
      </c>
      <c r="F884" s="146">
        <f t="shared" si="1"/>
        <v>974.25</v>
      </c>
      <c r="G884" s="147">
        <f t="shared" si="2"/>
        <v>0</v>
      </c>
      <c r="H884" s="147">
        <f t="shared" si="3"/>
        <v>974.25</v>
      </c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3.5" customHeight="1">
      <c r="A885" s="144" t="s">
        <v>712</v>
      </c>
      <c r="B885" s="144" t="s">
        <v>710</v>
      </c>
      <c r="C885" s="145">
        <v>43805.0</v>
      </c>
      <c r="D885" s="146">
        <v>649.99</v>
      </c>
      <c r="E885" s="34">
        <v>14.0</v>
      </c>
      <c r="F885" s="146">
        <f t="shared" si="1"/>
        <v>9099.86</v>
      </c>
      <c r="G885" s="147">
        <f t="shared" si="2"/>
        <v>181.9972</v>
      </c>
      <c r="H885" s="147">
        <f t="shared" si="3"/>
        <v>9281.8572</v>
      </c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3.5" customHeight="1">
      <c r="A886" s="144" t="s">
        <v>707</v>
      </c>
      <c r="B886" s="144" t="s">
        <v>713</v>
      </c>
      <c r="C886" s="145">
        <v>43805.0</v>
      </c>
      <c r="D886" s="146">
        <v>329.95</v>
      </c>
      <c r="E886" s="34">
        <v>11.0</v>
      </c>
      <c r="F886" s="146">
        <f t="shared" si="1"/>
        <v>3629.45</v>
      </c>
      <c r="G886" s="147">
        <f t="shared" si="2"/>
        <v>72.589</v>
      </c>
      <c r="H886" s="147">
        <f t="shared" si="3"/>
        <v>3702.039</v>
      </c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3.5" customHeight="1">
      <c r="A887" s="144" t="s">
        <v>711</v>
      </c>
      <c r="B887" s="144" t="s">
        <v>710</v>
      </c>
      <c r="C887" s="145">
        <v>43806.0</v>
      </c>
      <c r="D887" s="146">
        <v>139.95</v>
      </c>
      <c r="E887" s="34">
        <v>12.0</v>
      </c>
      <c r="F887" s="146">
        <f t="shared" si="1"/>
        <v>1679.4</v>
      </c>
      <c r="G887" s="147">
        <f t="shared" si="2"/>
        <v>33.588</v>
      </c>
      <c r="H887" s="147">
        <f t="shared" si="3"/>
        <v>1712.988</v>
      </c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3.5" customHeight="1">
      <c r="A888" s="144" t="s">
        <v>711</v>
      </c>
      <c r="B888" s="144" t="s">
        <v>705</v>
      </c>
      <c r="C888" s="145">
        <v>43807.0</v>
      </c>
      <c r="D888" s="146">
        <v>139.95</v>
      </c>
      <c r="E888" s="34">
        <v>6.0</v>
      </c>
      <c r="F888" s="146">
        <f t="shared" si="1"/>
        <v>839.7</v>
      </c>
      <c r="G888" s="147">
        <f t="shared" si="2"/>
        <v>0</v>
      </c>
      <c r="H888" s="147">
        <f t="shared" si="3"/>
        <v>839.7</v>
      </c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3.5" customHeight="1">
      <c r="A889" s="144" t="s">
        <v>704</v>
      </c>
      <c r="B889" s="144" t="s">
        <v>705</v>
      </c>
      <c r="C889" s="145">
        <v>43807.0</v>
      </c>
      <c r="D889" s="146">
        <v>299.95</v>
      </c>
      <c r="E889" s="34">
        <v>11.0</v>
      </c>
      <c r="F889" s="146">
        <f t="shared" si="1"/>
        <v>3299.45</v>
      </c>
      <c r="G889" s="147">
        <f t="shared" si="2"/>
        <v>65.989</v>
      </c>
      <c r="H889" s="147">
        <f t="shared" si="3"/>
        <v>3365.439</v>
      </c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3.5" customHeight="1">
      <c r="A890" s="144" t="s">
        <v>704</v>
      </c>
      <c r="B890" s="144" t="s">
        <v>708</v>
      </c>
      <c r="C890" s="145">
        <v>43807.0</v>
      </c>
      <c r="D890" s="146">
        <v>299.95</v>
      </c>
      <c r="E890" s="34">
        <v>14.0</v>
      </c>
      <c r="F890" s="146">
        <f t="shared" si="1"/>
        <v>4199.3</v>
      </c>
      <c r="G890" s="147">
        <f t="shared" si="2"/>
        <v>83.986</v>
      </c>
      <c r="H890" s="147">
        <f t="shared" si="3"/>
        <v>4283.286</v>
      </c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3.5" customHeight="1">
      <c r="A891" s="144" t="s">
        <v>711</v>
      </c>
      <c r="B891" s="144" t="s">
        <v>713</v>
      </c>
      <c r="C891" s="145">
        <v>43809.0</v>
      </c>
      <c r="D891" s="146">
        <v>139.95</v>
      </c>
      <c r="E891" s="34">
        <v>6.0</v>
      </c>
      <c r="F891" s="146">
        <f t="shared" si="1"/>
        <v>839.7</v>
      </c>
      <c r="G891" s="147">
        <f t="shared" si="2"/>
        <v>0</v>
      </c>
      <c r="H891" s="147">
        <f t="shared" si="3"/>
        <v>839.7</v>
      </c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3.5" customHeight="1">
      <c r="A892" s="144" t="s">
        <v>707</v>
      </c>
      <c r="B892" s="144" t="s">
        <v>705</v>
      </c>
      <c r="C892" s="145">
        <v>43809.0</v>
      </c>
      <c r="D892" s="146">
        <v>329.95</v>
      </c>
      <c r="E892" s="34">
        <v>13.0</v>
      </c>
      <c r="F892" s="146">
        <f t="shared" si="1"/>
        <v>4289.35</v>
      </c>
      <c r="G892" s="147">
        <f t="shared" si="2"/>
        <v>85.787</v>
      </c>
      <c r="H892" s="147">
        <f t="shared" si="3"/>
        <v>4375.137</v>
      </c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3.5" customHeight="1">
      <c r="A893" s="144" t="s">
        <v>711</v>
      </c>
      <c r="B893" s="144" t="s">
        <v>710</v>
      </c>
      <c r="C893" s="145">
        <v>43810.0</v>
      </c>
      <c r="D893" s="146">
        <v>139.95</v>
      </c>
      <c r="E893" s="34">
        <v>4.0</v>
      </c>
      <c r="F893" s="146">
        <f t="shared" si="1"/>
        <v>559.8</v>
      </c>
      <c r="G893" s="147">
        <f t="shared" si="2"/>
        <v>0</v>
      </c>
      <c r="H893" s="147">
        <f t="shared" si="3"/>
        <v>559.8</v>
      </c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3.5" customHeight="1">
      <c r="A894" s="144" t="s">
        <v>711</v>
      </c>
      <c r="B894" s="144" t="s">
        <v>713</v>
      </c>
      <c r="C894" s="145">
        <v>43810.0</v>
      </c>
      <c r="D894" s="146">
        <v>139.95</v>
      </c>
      <c r="E894" s="34">
        <v>7.0</v>
      </c>
      <c r="F894" s="146">
        <f t="shared" si="1"/>
        <v>979.65</v>
      </c>
      <c r="G894" s="147">
        <f t="shared" si="2"/>
        <v>0</v>
      </c>
      <c r="H894" s="147">
        <f t="shared" si="3"/>
        <v>979.65</v>
      </c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3.5" customHeight="1">
      <c r="A895" s="144" t="s">
        <v>711</v>
      </c>
      <c r="B895" s="144" t="s">
        <v>714</v>
      </c>
      <c r="C895" s="145">
        <v>43810.0</v>
      </c>
      <c r="D895" s="146">
        <v>139.95</v>
      </c>
      <c r="E895" s="34">
        <v>5.0</v>
      </c>
      <c r="F895" s="146">
        <f t="shared" si="1"/>
        <v>699.75</v>
      </c>
      <c r="G895" s="147">
        <f t="shared" si="2"/>
        <v>0</v>
      </c>
      <c r="H895" s="147">
        <f t="shared" si="3"/>
        <v>699.75</v>
      </c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3.5" customHeight="1">
      <c r="A896" s="144" t="s">
        <v>707</v>
      </c>
      <c r="B896" s="144" t="s">
        <v>705</v>
      </c>
      <c r="C896" s="145">
        <v>43810.0</v>
      </c>
      <c r="D896" s="146">
        <v>329.95</v>
      </c>
      <c r="E896" s="34">
        <v>11.0</v>
      </c>
      <c r="F896" s="146">
        <f t="shared" si="1"/>
        <v>3629.45</v>
      </c>
      <c r="G896" s="147">
        <f t="shared" si="2"/>
        <v>72.589</v>
      </c>
      <c r="H896" s="147">
        <f t="shared" si="3"/>
        <v>3702.039</v>
      </c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3.5" customHeight="1">
      <c r="A897" s="144" t="s">
        <v>707</v>
      </c>
      <c r="B897" s="144" t="s">
        <v>708</v>
      </c>
      <c r="C897" s="145">
        <v>43810.0</v>
      </c>
      <c r="D897" s="146">
        <v>329.95</v>
      </c>
      <c r="E897" s="34">
        <v>5.0</v>
      </c>
      <c r="F897" s="146">
        <f t="shared" si="1"/>
        <v>1649.75</v>
      </c>
      <c r="G897" s="147">
        <f t="shared" si="2"/>
        <v>32.995</v>
      </c>
      <c r="H897" s="147">
        <f t="shared" si="3"/>
        <v>1682.745</v>
      </c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3.5" customHeight="1">
      <c r="A898" s="144" t="s">
        <v>704</v>
      </c>
      <c r="B898" s="144" t="s">
        <v>705</v>
      </c>
      <c r="C898" s="145">
        <v>43811.0</v>
      </c>
      <c r="D898" s="146">
        <v>299.95</v>
      </c>
      <c r="E898" s="34">
        <v>8.0</v>
      </c>
      <c r="F898" s="146">
        <f t="shared" si="1"/>
        <v>2399.6</v>
      </c>
      <c r="G898" s="147">
        <f t="shared" si="2"/>
        <v>47.992</v>
      </c>
      <c r="H898" s="147">
        <f t="shared" si="3"/>
        <v>2447.592</v>
      </c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3.5" customHeight="1">
      <c r="A899" s="144" t="s">
        <v>704</v>
      </c>
      <c r="B899" s="144" t="s">
        <v>705</v>
      </c>
      <c r="C899" s="145">
        <v>43816.0</v>
      </c>
      <c r="D899" s="146">
        <v>299.95</v>
      </c>
      <c r="E899" s="34">
        <v>12.0</v>
      </c>
      <c r="F899" s="146">
        <f t="shared" si="1"/>
        <v>3599.4</v>
      </c>
      <c r="G899" s="147">
        <f t="shared" si="2"/>
        <v>71.988</v>
      </c>
      <c r="H899" s="147">
        <f t="shared" si="3"/>
        <v>3671.388</v>
      </c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3.5" customHeight="1">
      <c r="A900" s="144" t="s">
        <v>712</v>
      </c>
      <c r="B900" s="144" t="s">
        <v>708</v>
      </c>
      <c r="C900" s="145">
        <v>43816.0</v>
      </c>
      <c r="D900" s="146">
        <v>649.99</v>
      </c>
      <c r="E900" s="34">
        <v>3.0</v>
      </c>
      <c r="F900" s="146">
        <f t="shared" si="1"/>
        <v>1949.97</v>
      </c>
      <c r="G900" s="147">
        <f t="shared" si="2"/>
        <v>38.9994</v>
      </c>
      <c r="H900" s="147">
        <f t="shared" si="3"/>
        <v>1988.9694</v>
      </c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3.5" customHeight="1">
      <c r="A901" s="144" t="s">
        <v>707</v>
      </c>
      <c r="B901" s="144" t="s">
        <v>708</v>
      </c>
      <c r="C901" s="145">
        <v>43816.0</v>
      </c>
      <c r="D901" s="146">
        <v>329.95</v>
      </c>
      <c r="E901" s="34">
        <v>12.0</v>
      </c>
      <c r="F901" s="146">
        <f t="shared" si="1"/>
        <v>3959.4</v>
      </c>
      <c r="G901" s="147">
        <f t="shared" si="2"/>
        <v>79.188</v>
      </c>
      <c r="H901" s="147">
        <f t="shared" si="3"/>
        <v>4038.588</v>
      </c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3.5" customHeight="1">
      <c r="A902" s="144" t="s">
        <v>707</v>
      </c>
      <c r="B902" s="144" t="s">
        <v>708</v>
      </c>
      <c r="C902" s="145">
        <v>43816.0</v>
      </c>
      <c r="D902" s="146">
        <v>329.95</v>
      </c>
      <c r="E902" s="34">
        <v>15.0</v>
      </c>
      <c r="F902" s="146">
        <f t="shared" si="1"/>
        <v>4949.25</v>
      </c>
      <c r="G902" s="147">
        <f t="shared" si="2"/>
        <v>98.985</v>
      </c>
      <c r="H902" s="147">
        <f t="shared" si="3"/>
        <v>5048.235</v>
      </c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3.5" customHeight="1">
      <c r="A903" s="144" t="s">
        <v>709</v>
      </c>
      <c r="B903" s="144" t="s">
        <v>710</v>
      </c>
      <c r="C903" s="145">
        <v>43817.0</v>
      </c>
      <c r="D903" s="146">
        <v>64.95</v>
      </c>
      <c r="E903" s="34">
        <v>7.0</v>
      </c>
      <c r="F903" s="146">
        <f t="shared" si="1"/>
        <v>454.65</v>
      </c>
      <c r="G903" s="147">
        <f t="shared" si="2"/>
        <v>0</v>
      </c>
      <c r="H903" s="147">
        <f t="shared" si="3"/>
        <v>454.65</v>
      </c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3.5" customHeight="1">
      <c r="A904" s="144" t="s">
        <v>712</v>
      </c>
      <c r="B904" s="144" t="s">
        <v>705</v>
      </c>
      <c r="C904" s="145">
        <v>43817.0</v>
      </c>
      <c r="D904" s="146">
        <v>649.99</v>
      </c>
      <c r="E904" s="34">
        <v>9.0</v>
      </c>
      <c r="F904" s="146">
        <f t="shared" si="1"/>
        <v>5849.91</v>
      </c>
      <c r="G904" s="147">
        <f t="shared" si="2"/>
        <v>116.9982</v>
      </c>
      <c r="H904" s="147">
        <f t="shared" si="3"/>
        <v>5966.9082</v>
      </c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3.5" customHeight="1">
      <c r="A905" s="144" t="s">
        <v>707</v>
      </c>
      <c r="B905" s="144" t="s">
        <v>705</v>
      </c>
      <c r="C905" s="145">
        <v>43817.0</v>
      </c>
      <c r="D905" s="146">
        <v>329.95</v>
      </c>
      <c r="E905" s="34">
        <v>20.0</v>
      </c>
      <c r="F905" s="146">
        <f t="shared" si="1"/>
        <v>6599</v>
      </c>
      <c r="G905" s="147">
        <f t="shared" si="2"/>
        <v>131.98</v>
      </c>
      <c r="H905" s="147">
        <f t="shared" si="3"/>
        <v>6730.98</v>
      </c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3.5" customHeight="1">
      <c r="A906" s="144" t="s">
        <v>711</v>
      </c>
      <c r="B906" s="144" t="s">
        <v>710</v>
      </c>
      <c r="C906" s="145">
        <v>43818.0</v>
      </c>
      <c r="D906" s="146">
        <v>139.95</v>
      </c>
      <c r="E906" s="34">
        <v>3.0</v>
      </c>
      <c r="F906" s="146">
        <f t="shared" si="1"/>
        <v>419.85</v>
      </c>
      <c r="G906" s="147">
        <f t="shared" si="2"/>
        <v>0</v>
      </c>
      <c r="H906" s="147">
        <f t="shared" si="3"/>
        <v>419.85</v>
      </c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3.5" customHeight="1">
      <c r="A907" s="144" t="s">
        <v>704</v>
      </c>
      <c r="B907" s="144" t="s">
        <v>705</v>
      </c>
      <c r="C907" s="145">
        <v>43818.0</v>
      </c>
      <c r="D907" s="146">
        <v>299.95</v>
      </c>
      <c r="E907" s="34">
        <v>18.0</v>
      </c>
      <c r="F907" s="146">
        <f t="shared" si="1"/>
        <v>5399.1</v>
      </c>
      <c r="G907" s="147">
        <f t="shared" si="2"/>
        <v>107.982</v>
      </c>
      <c r="H907" s="147">
        <f t="shared" si="3"/>
        <v>5507.082</v>
      </c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3.5" customHeight="1">
      <c r="A908" s="144" t="s">
        <v>707</v>
      </c>
      <c r="B908" s="144" t="s">
        <v>713</v>
      </c>
      <c r="C908" s="145">
        <v>43818.0</v>
      </c>
      <c r="D908" s="146">
        <v>329.95</v>
      </c>
      <c r="E908" s="34">
        <v>12.0</v>
      </c>
      <c r="F908" s="146">
        <f t="shared" si="1"/>
        <v>3959.4</v>
      </c>
      <c r="G908" s="147">
        <f t="shared" si="2"/>
        <v>79.188</v>
      </c>
      <c r="H908" s="147">
        <f t="shared" si="3"/>
        <v>4038.588</v>
      </c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3.5" customHeight="1">
      <c r="A909" s="144" t="s">
        <v>707</v>
      </c>
      <c r="B909" s="144" t="s">
        <v>714</v>
      </c>
      <c r="C909" s="145">
        <v>43818.0</v>
      </c>
      <c r="D909" s="146">
        <v>329.95</v>
      </c>
      <c r="E909" s="34">
        <v>15.0</v>
      </c>
      <c r="F909" s="146">
        <f t="shared" si="1"/>
        <v>4949.25</v>
      </c>
      <c r="G909" s="147">
        <f t="shared" si="2"/>
        <v>98.985</v>
      </c>
      <c r="H909" s="147">
        <f t="shared" si="3"/>
        <v>5048.235</v>
      </c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3.5" customHeight="1">
      <c r="A910" s="144" t="s">
        <v>709</v>
      </c>
      <c r="B910" s="144" t="s">
        <v>710</v>
      </c>
      <c r="C910" s="145">
        <v>43819.0</v>
      </c>
      <c r="D910" s="146">
        <v>64.95</v>
      </c>
      <c r="E910" s="34">
        <v>11.0</v>
      </c>
      <c r="F910" s="146">
        <f t="shared" si="1"/>
        <v>714.45</v>
      </c>
      <c r="G910" s="147">
        <f t="shared" si="2"/>
        <v>0</v>
      </c>
      <c r="H910" s="147">
        <f t="shared" si="3"/>
        <v>714.45</v>
      </c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3.5" customHeight="1">
      <c r="A911" s="144" t="s">
        <v>711</v>
      </c>
      <c r="B911" s="144" t="s">
        <v>708</v>
      </c>
      <c r="C911" s="145">
        <v>43824.0</v>
      </c>
      <c r="D911" s="146">
        <v>139.95</v>
      </c>
      <c r="E911" s="34">
        <v>8.0</v>
      </c>
      <c r="F911" s="146">
        <f t="shared" si="1"/>
        <v>1119.6</v>
      </c>
      <c r="G911" s="147">
        <f t="shared" si="2"/>
        <v>0</v>
      </c>
      <c r="H911" s="147">
        <f t="shared" si="3"/>
        <v>1119.6</v>
      </c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3.5" customHeight="1">
      <c r="A912" s="148" t="s">
        <v>704</v>
      </c>
      <c r="B912" s="148" t="s">
        <v>708</v>
      </c>
      <c r="C912" s="145">
        <v>43824.0</v>
      </c>
      <c r="D912" s="149">
        <v>299.95</v>
      </c>
      <c r="E912" s="34">
        <v>14.0</v>
      </c>
      <c r="F912" s="149">
        <f t="shared" si="1"/>
        <v>4199.3</v>
      </c>
      <c r="G912" s="147">
        <f t="shared" si="2"/>
        <v>83.986</v>
      </c>
      <c r="H912" s="147">
        <f t="shared" si="3"/>
        <v>4283.286</v>
      </c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3.5" customHeight="1">
      <c r="A913" s="34"/>
      <c r="B913" s="34"/>
      <c r="C913" s="150"/>
      <c r="D913" s="138"/>
      <c r="E913" s="151"/>
      <c r="F913" s="138"/>
      <c r="G913" s="120"/>
      <c r="H913" s="120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3.5" customHeight="1">
      <c r="A914" s="34"/>
      <c r="B914" s="34"/>
      <c r="C914" s="150"/>
      <c r="D914" s="138"/>
      <c r="E914" s="151"/>
      <c r="F914" s="138"/>
      <c r="G914" s="120"/>
      <c r="H914" s="120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3.5" customHeight="1">
      <c r="A915" s="34"/>
      <c r="B915" s="34"/>
      <c r="C915" s="152"/>
      <c r="D915" s="138"/>
      <c r="E915" s="34"/>
      <c r="F915" s="138"/>
      <c r="G915" s="120"/>
      <c r="H915" s="120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3.5" customHeight="1">
      <c r="A916" s="34"/>
      <c r="B916" s="34"/>
      <c r="C916" s="150"/>
      <c r="D916" s="138"/>
      <c r="E916" s="151"/>
      <c r="F916" s="138"/>
      <c r="G916" s="120"/>
      <c r="H916" s="120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3.5" customHeight="1">
      <c r="A917" s="34"/>
      <c r="B917" s="34"/>
      <c r="C917" s="150"/>
      <c r="D917" s="138"/>
      <c r="E917" s="151"/>
      <c r="F917" s="138"/>
      <c r="G917" s="120"/>
      <c r="H917" s="120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3.5" customHeight="1">
      <c r="A918" s="34"/>
      <c r="B918" s="34"/>
      <c r="C918" s="150"/>
      <c r="D918" s="138"/>
      <c r="E918" s="151"/>
      <c r="F918" s="138"/>
      <c r="G918" s="120"/>
      <c r="H918" s="120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3.5" customHeight="1">
      <c r="A919" s="34"/>
      <c r="B919" s="34"/>
      <c r="C919" s="150"/>
      <c r="D919" s="138"/>
      <c r="E919" s="151"/>
      <c r="F919" s="138"/>
      <c r="G919" s="120"/>
      <c r="H919" s="120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3.5" customHeight="1">
      <c r="A920" s="34"/>
      <c r="B920" s="34"/>
      <c r="C920" s="150"/>
      <c r="D920" s="138"/>
      <c r="E920" s="151"/>
      <c r="F920" s="138"/>
      <c r="G920" s="120"/>
      <c r="H920" s="120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3.5" customHeight="1">
      <c r="A921" s="34"/>
      <c r="B921" s="34"/>
      <c r="C921" s="150"/>
      <c r="D921" s="138"/>
      <c r="E921" s="151"/>
      <c r="F921" s="138"/>
      <c r="G921" s="120"/>
      <c r="H921" s="120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3.5" customHeight="1">
      <c r="A922" s="34"/>
      <c r="B922" s="34"/>
      <c r="C922" s="150"/>
      <c r="D922" s="138"/>
      <c r="E922" s="151"/>
      <c r="F922" s="138"/>
      <c r="G922" s="120"/>
      <c r="H922" s="120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3.5" customHeight="1">
      <c r="A923" s="34"/>
      <c r="B923" s="34"/>
      <c r="C923" s="150"/>
      <c r="D923" s="138"/>
      <c r="E923" s="151"/>
      <c r="F923" s="138"/>
      <c r="G923" s="120"/>
      <c r="H923" s="120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3.5" customHeight="1">
      <c r="A924" s="34"/>
      <c r="B924" s="34"/>
      <c r="C924" s="150"/>
      <c r="D924" s="138"/>
      <c r="E924" s="151"/>
      <c r="F924" s="138"/>
      <c r="G924" s="120"/>
      <c r="H924" s="120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3.5" customHeight="1">
      <c r="A925" s="34"/>
      <c r="B925" s="34"/>
      <c r="C925" s="150"/>
      <c r="D925" s="138"/>
      <c r="E925" s="151"/>
      <c r="F925" s="138"/>
      <c r="G925" s="120"/>
      <c r="H925" s="120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3.5" customHeight="1">
      <c r="A926" s="34"/>
      <c r="B926" s="34"/>
      <c r="C926" s="150"/>
      <c r="D926" s="138"/>
      <c r="E926" s="151"/>
      <c r="F926" s="138"/>
      <c r="G926" s="120"/>
      <c r="H926" s="120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3.5" customHeight="1">
      <c r="A927" s="34"/>
      <c r="B927" s="34"/>
      <c r="C927" s="150"/>
      <c r="D927" s="138"/>
      <c r="E927" s="151"/>
      <c r="F927" s="138"/>
      <c r="G927" s="120"/>
      <c r="H927" s="120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3.5" customHeight="1">
      <c r="A928" s="34"/>
      <c r="B928" s="34"/>
      <c r="C928" s="150"/>
      <c r="D928" s="138"/>
      <c r="E928" s="151"/>
      <c r="F928" s="138"/>
      <c r="G928" s="120"/>
      <c r="H928" s="120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3.5" customHeight="1">
      <c r="A929" s="34"/>
      <c r="B929" s="34"/>
      <c r="C929" s="150"/>
      <c r="D929" s="138"/>
      <c r="E929" s="151"/>
      <c r="F929" s="138"/>
      <c r="G929" s="120"/>
      <c r="H929" s="120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3.5" customHeight="1">
      <c r="A930" s="34"/>
      <c r="B930" s="34"/>
      <c r="C930" s="150"/>
      <c r="D930" s="138"/>
      <c r="E930" s="151"/>
      <c r="F930" s="138"/>
      <c r="G930" s="120"/>
      <c r="H930" s="120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3.5" customHeight="1">
      <c r="A931" s="34"/>
      <c r="B931" s="34"/>
      <c r="C931" s="150"/>
      <c r="D931" s="138"/>
      <c r="E931" s="151"/>
      <c r="F931" s="138"/>
      <c r="G931" s="120"/>
      <c r="H931" s="120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3.5" customHeight="1">
      <c r="A932" s="34"/>
      <c r="B932" s="34"/>
      <c r="C932" s="150"/>
      <c r="D932" s="138"/>
      <c r="E932" s="151"/>
      <c r="F932" s="138"/>
      <c r="G932" s="120"/>
      <c r="H932" s="120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3.5" customHeight="1">
      <c r="A933" s="34"/>
      <c r="B933" s="34"/>
      <c r="C933" s="150"/>
      <c r="D933" s="138"/>
      <c r="E933" s="151"/>
      <c r="F933" s="138"/>
      <c r="G933" s="120"/>
      <c r="H933" s="120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3.5" customHeight="1">
      <c r="A934" s="34"/>
      <c r="B934" s="34"/>
      <c r="C934" s="150"/>
      <c r="D934" s="138"/>
      <c r="E934" s="151"/>
      <c r="F934" s="138"/>
      <c r="G934" s="120"/>
      <c r="H934" s="120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3.5" customHeight="1">
      <c r="A935" s="34"/>
      <c r="B935" s="34"/>
      <c r="C935" s="150"/>
      <c r="D935" s="138"/>
      <c r="E935" s="151"/>
      <c r="F935" s="138"/>
      <c r="G935" s="120"/>
      <c r="H935" s="120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3.5" customHeight="1">
      <c r="A936" s="34"/>
      <c r="B936" s="34"/>
      <c r="C936" s="150"/>
      <c r="D936" s="138"/>
      <c r="E936" s="151"/>
      <c r="F936" s="138"/>
      <c r="G936" s="120"/>
      <c r="H936" s="120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3.5" customHeight="1">
      <c r="A937" s="34"/>
      <c r="B937" s="34"/>
      <c r="C937" s="150"/>
      <c r="D937" s="138"/>
      <c r="E937" s="151"/>
      <c r="F937" s="138"/>
      <c r="G937" s="120"/>
      <c r="H937" s="120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3.5" customHeight="1">
      <c r="A938" s="34"/>
      <c r="B938" s="34"/>
      <c r="C938" s="150"/>
      <c r="D938" s="138"/>
      <c r="E938" s="151"/>
      <c r="F938" s="138"/>
      <c r="G938" s="120"/>
      <c r="H938" s="120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3.5" customHeight="1">
      <c r="A939" s="34"/>
      <c r="B939" s="34"/>
      <c r="C939" s="150"/>
      <c r="D939" s="138"/>
      <c r="E939" s="151"/>
      <c r="F939" s="138"/>
      <c r="G939" s="120"/>
      <c r="H939" s="120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3.5" customHeight="1">
      <c r="A940" s="34"/>
      <c r="B940" s="34"/>
      <c r="C940" s="150"/>
      <c r="D940" s="138"/>
      <c r="E940" s="151"/>
      <c r="F940" s="138"/>
      <c r="G940" s="120"/>
      <c r="H940" s="120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3.5" customHeight="1">
      <c r="A941" s="34"/>
      <c r="B941" s="34"/>
      <c r="C941" s="150"/>
      <c r="D941" s="138"/>
      <c r="E941" s="151"/>
      <c r="F941" s="138"/>
      <c r="G941" s="120"/>
      <c r="H941" s="120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3.5" customHeight="1">
      <c r="A942" s="34"/>
      <c r="B942" s="34"/>
      <c r="C942" s="150"/>
      <c r="D942" s="138"/>
      <c r="E942" s="151"/>
      <c r="F942" s="138"/>
      <c r="G942" s="120"/>
      <c r="H942" s="120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3.5" customHeight="1">
      <c r="A943" s="34"/>
      <c r="B943" s="34"/>
      <c r="C943" s="150"/>
      <c r="D943" s="138"/>
      <c r="E943" s="151"/>
      <c r="F943" s="138"/>
      <c r="G943" s="120"/>
      <c r="H943" s="120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3.5" customHeight="1">
      <c r="A944" s="34"/>
      <c r="B944" s="34"/>
      <c r="C944" s="150"/>
      <c r="D944" s="138"/>
      <c r="E944" s="151"/>
      <c r="F944" s="138"/>
      <c r="G944" s="120"/>
      <c r="H944" s="120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3.5" customHeight="1">
      <c r="A945" s="34"/>
      <c r="B945" s="34"/>
      <c r="C945" s="150"/>
      <c r="D945" s="138"/>
      <c r="E945" s="151"/>
      <c r="F945" s="138"/>
      <c r="G945" s="120"/>
      <c r="H945" s="120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3.5" customHeight="1">
      <c r="A946" s="34"/>
      <c r="B946" s="34"/>
      <c r="C946" s="150"/>
      <c r="D946" s="138"/>
      <c r="E946" s="151"/>
      <c r="F946" s="138"/>
      <c r="G946" s="120"/>
      <c r="H946" s="120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3.5" customHeight="1">
      <c r="A947" s="34"/>
      <c r="B947" s="34"/>
      <c r="C947" s="150"/>
      <c r="D947" s="138"/>
      <c r="E947" s="151"/>
      <c r="F947" s="138"/>
      <c r="G947" s="120"/>
      <c r="H947" s="120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3.5" customHeight="1">
      <c r="A948" s="34"/>
      <c r="B948" s="34"/>
      <c r="C948" s="150"/>
      <c r="D948" s="138"/>
      <c r="E948" s="151"/>
      <c r="F948" s="138"/>
      <c r="G948" s="120"/>
      <c r="H948" s="120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3.5" customHeight="1">
      <c r="A949" s="34"/>
      <c r="B949" s="34"/>
      <c r="C949" s="150"/>
      <c r="D949" s="138"/>
      <c r="E949" s="151"/>
      <c r="F949" s="138"/>
      <c r="G949" s="120"/>
      <c r="H949" s="120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3.5" customHeight="1">
      <c r="A950" s="34"/>
      <c r="B950" s="34"/>
      <c r="C950" s="150"/>
      <c r="D950" s="138"/>
      <c r="E950" s="151"/>
      <c r="F950" s="138"/>
      <c r="G950" s="120"/>
      <c r="H950" s="120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3.5" customHeight="1">
      <c r="A951" s="34"/>
      <c r="B951" s="34"/>
      <c r="C951" s="150"/>
      <c r="D951" s="138"/>
      <c r="E951" s="151"/>
      <c r="F951" s="138"/>
      <c r="G951" s="120"/>
      <c r="H951" s="120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3.5" customHeight="1">
      <c r="A952" s="34"/>
      <c r="B952" s="34"/>
      <c r="C952" s="150"/>
      <c r="D952" s="138"/>
      <c r="E952" s="151"/>
      <c r="F952" s="138"/>
      <c r="G952" s="120"/>
      <c r="H952" s="120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3.5" customHeight="1">
      <c r="A953" s="34"/>
      <c r="B953" s="34"/>
      <c r="C953" s="150"/>
      <c r="D953" s="138"/>
      <c r="E953" s="151"/>
      <c r="F953" s="138"/>
      <c r="G953" s="120"/>
      <c r="H953" s="120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3.5" customHeight="1">
      <c r="A954" s="34"/>
      <c r="B954" s="34"/>
      <c r="C954" s="150"/>
      <c r="D954" s="138"/>
      <c r="E954" s="151"/>
      <c r="F954" s="138"/>
      <c r="G954" s="120"/>
      <c r="H954" s="120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3.5" customHeight="1">
      <c r="A955" s="34"/>
      <c r="B955" s="34"/>
      <c r="C955" s="150"/>
      <c r="D955" s="138"/>
      <c r="E955" s="151"/>
      <c r="F955" s="138"/>
      <c r="G955" s="120"/>
      <c r="H955" s="120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3.5" customHeight="1">
      <c r="A956" s="34"/>
      <c r="B956" s="34"/>
      <c r="C956" s="150"/>
      <c r="D956" s="138"/>
      <c r="E956" s="151"/>
      <c r="F956" s="138"/>
      <c r="G956" s="120"/>
      <c r="H956" s="120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3.5" customHeight="1">
      <c r="A957" s="34"/>
      <c r="B957" s="34"/>
      <c r="C957" s="150"/>
      <c r="D957" s="138"/>
      <c r="E957" s="151"/>
      <c r="F957" s="138"/>
      <c r="G957" s="120"/>
      <c r="H957" s="120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3.5" customHeight="1">
      <c r="A958" s="34"/>
      <c r="B958" s="34"/>
      <c r="C958" s="150"/>
      <c r="D958" s="138"/>
      <c r="E958" s="151"/>
      <c r="F958" s="138"/>
      <c r="G958" s="120"/>
      <c r="H958" s="120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3.5" customHeight="1">
      <c r="A959" s="34"/>
      <c r="B959" s="34"/>
      <c r="C959" s="150"/>
      <c r="D959" s="138"/>
      <c r="E959" s="151"/>
      <c r="F959" s="138"/>
      <c r="G959" s="120"/>
      <c r="H959" s="120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3.5" customHeight="1">
      <c r="A960" s="34"/>
      <c r="B960" s="34"/>
      <c r="C960" s="150"/>
      <c r="D960" s="138"/>
      <c r="E960" s="151"/>
      <c r="F960" s="138"/>
      <c r="G960" s="120"/>
      <c r="H960" s="120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3.5" customHeight="1">
      <c r="A961" s="34"/>
      <c r="B961" s="34"/>
      <c r="C961" s="150"/>
      <c r="D961" s="138"/>
      <c r="E961" s="151"/>
      <c r="F961" s="138"/>
      <c r="G961" s="120"/>
      <c r="H961" s="120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3.5" customHeight="1">
      <c r="A962" s="34"/>
      <c r="B962" s="34"/>
      <c r="C962" s="150"/>
      <c r="D962" s="138"/>
      <c r="E962" s="151"/>
      <c r="F962" s="138"/>
      <c r="G962" s="120"/>
      <c r="H962" s="120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3.5" customHeight="1">
      <c r="A963" s="34"/>
      <c r="B963" s="34"/>
      <c r="C963" s="150"/>
      <c r="D963" s="138"/>
      <c r="E963" s="151"/>
      <c r="F963" s="138"/>
      <c r="G963" s="120"/>
      <c r="H963" s="120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3.5" customHeight="1">
      <c r="A964" s="34"/>
      <c r="B964" s="34"/>
      <c r="C964" s="150"/>
      <c r="D964" s="138"/>
      <c r="E964" s="151"/>
      <c r="F964" s="138"/>
      <c r="G964" s="120"/>
      <c r="H964" s="120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3.5" customHeight="1">
      <c r="A965" s="34"/>
      <c r="B965" s="34"/>
      <c r="C965" s="150"/>
      <c r="D965" s="138"/>
      <c r="E965" s="151"/>
      <c r="F965" s="138"/>
      <c r="G965" s="120"/>
      <c r="H965" s="120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3.5" customHeight="1">
      <c r="A966" s="34"/>
      <c r="B966" s="34"/>
      <c r="C966" s="150"/>
      <c r="D966" s="138"/>
      <c r="E966" s="151"/>
      <c r="F966" s="138"/>
      <c r="G966" s="120"/>
      <c r="H966" s="120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3.5" customHeight="1">
      <c r="A967" s="34"/>
      <c r="B967" s="34"/>
      <c r="C967" s="150"/>
      <c r="D967" s="138"/>
      <c r="E967" s="151"/>
      <c r="F967" s="138"/>
      <c r="G967" s="120"/>
      <c r="H967" s="120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3.5" customHeight="1">
      <c r="A968" s="34"/>
      <c r="B968" s="34"/>
      <c r="C968" s="150"/>
      <c r="D968" s="138"/>
      <c r="E968" s="151"/>
      <c r="F968" s="138"/>
      <c r="G968" s="120"/>
      <c r="H968" s="120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3.5" customHeight="1">
      <c r="A969" s="34"/>
      <c r="B969" s="34"/>
      <c r="C969" s="150"/>
      <c r="D969" s="138"/>
      <c r="E969" s="151"/>
      <c r="F969" s="138"/>
      <c r="G969" s="120"/>
      <c r="H969" s="120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3.5" customHeight="1">
      <c r="A970" s="34"/>
      <c r="B970" s="34"/>
      <c r="C970" s="150"/>
      <c r="D970" s="138"/>
      <c r="E970" s="151"/>
      <c r="F970" s="138"/>
      <c r="G970" s="120"/>
      <c r="H970" s="120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3.5" customHeight="1">
      <c r="A971" s="34"/>
      <c r="B971" s="34"/>
      <c r="C971" s="150"/>
      <c r="D971" s="138"/>
      <c r="E971" s="151"/>
      <c r="F971" s="138"/>
      <c r="G971" s="120"/>
      <c r="H971" s="120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3.5" customHeight="1">
      <c r="A972" s="34"/>
      <c r="B972" s="34"/>
      <c r="C972" s="150"/>
      <c r="D972" s="138"/>
      <c r="E972" s="151"/>
      <c r="F972" s="138"/>
      <c r="G972" s="120"/>
      <c r="H972" s="120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3.5" customHeight="1">
      <c r="A973" s="34"/>
      <c r="B973" s="34"/>
      <c r="C973" s="150"/>
      <c r="D973" s="138"/>
      <c r="E973" s="151"/>
      <c r="F973" s="138"/>
      <c r="G973" s="120"/>
      <c r="H973" s="120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3.5" customHeight="1">
      <c r="A974" s="34"/>
      <c r="B974" s="34"/>
      <c r="C974" s="150"/>
      <c r="D974" s="138"/>
      <c r="E974" s="151"/>
      <c r="F974" s="138"/>
      <c r="G974" s="120"/>
      <c r="H974" s="120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3.5" customHeight="1">
      <c r="A975" s="34"/>
      <c r="B975" s="34"/>
      <c r="C975" s="150"/>
      <c r="D975" s="138"/>
      <c r="E975" s="151"/>
      <c r="F975" s="138"/>
      <c r="G975" s="120"/>
      <c r="H975" s="120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3.5" customHeight="1">
      <c r="A976" s="34"/>
      <c r="B976" s="34"/>
      <c r="C976" s="150"/>
      <c r="D976" s="138"/>
      <c r="E976" s="151"/>
      <c r="F976" s="138"/>
      <c r="G976" s="120"/>
      <c r="H976" s="120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3.5" customHeight="1">
      <c r="A977" s="34"/>
      <c r="B977" s="34"/>
      <c r="C977" s="150"/>
      <c r="D977" s="138"/>
      <c r="E977" s="151"/>
      <c r="F977" s="138"/>
      <c r="G977" s="120"/>
      <c r="H977" s="120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3.5" customHeight="1">
      <c r="A978" s="34"/>
      <c r="B978" s="34"/>
      <c r="C978" s="150"/>
      <c r="D978" s="138"/>
      <c r="E978" s="151"/>
      <c r="F978" s="138"/>
      <c r="G978" s="120"/>
      <c r="H978" s="120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3.5" customHeight="1">
      <c r="A979" s="34"/>
      <c r="B979" s="34"/>
      <c r="C979" s="150"/>
      <c r="D979" s="138"/>
      <c r="E979" s="151"/>
      <c r="F979" s="138"/>
      <c r="G979" s="120"/>
      <c r="H979" s="120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3.5" customHeight="1">
      <c r="A980" s="34"/>
      <c r="B980" s="34"/>
      <c r="C980" s="150"/>
      <c r="D980" s="138"/>
      <c r="E980" s="151"/>
      <c r="F980" s="138"/>
      <c r="G980" s="120"/>
      <c r="H980" s="120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3.5" customHeight="1">
      <c r="A981" s="34"/>
      <c r="B981" s="34"/>
      <c r="C981" s="150"/>
      <c r="D981" s="138"/>
      <c r="E981" s="151"/>
      <c r="F981" s="138"/>
      <c r="G981" s="120"/>
      <c r="H981" s="120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3.5" customHeight="1">
      <c r="A982" s="34"/>
      <c r="B982" s="34"/>
      <c r="C982" s="150"/>
      <c r="D982" s="138"/>
      <c r="E982" s="151"/>
      <c r="F982" s="138"/>
      <c r="G982" s="120"/>
      <c r="H982" s="120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3.5" customHeight="1">
      <c r="A983" s="34"/>
      <c r="B983" s="34"/>
      <c r="C983" s="150"/>
      <c r="D983" s="138"/>
      <c r="E983" s="151"/>
      <c r="F983" s="138"/>
      <c r="G983" s="120"/>
      <c r="H983" s="120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3.5" customHeight="1">
      <c r="A984" s="34"/>
      <c r="B984" s="34"/>
      <c r="C984" s="150"/>
      <c r="D984" s="138"/>
      <c r="E984" s="151"/>
      <c r="F984" s="138"/>
      <c r="G984" s="120"/>
      <c r="H984" s="120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3.5" customHeight="1">
      <c r="A985" s="34"/>
      <c r="B985" s="34"/>
      <c r="C985" s="150"/>
      <c r="D985" s="138"/>
      <c r="E985" s="151"/>
      <c r="F985" s="138"/>
      <c r="G985" s="120"/>
      <c r="H985" s="120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3.5" customHeight="1">
      <c r="A986" s="34"/>
      <c r="B986" s="34"/>
      <c r="C986" s="150"/>
      <c r="D986" s="138"/>
      <c r="E986" s="151"/>
      <c r="F986" s="138"/>
      <c r="G986" s="120"/>
      <c r="H986" s="120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3.5" customHeight="1">
      <c r="A987" s="34"/>
      <c r="B987" s="34"/>
      <c r="C987" s="150"/>
      <c r="D987" s="138"/>
      <c r="E987" s="151"/>
      <c r="F987" s="138"/>
      <c r="G987" s="120"/>
      <c r="H987" s="120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3.5" customHeight="1">
      <c r="A988" s="34"/>
      <c r="B988" s="34"/>
      <c r="C988" s="150"/>
      <c r="D988" s="138"/>
      <c r="E988" s="151"/>
      <c r="F988" s="138"/>
      <c r="G988" s="120"/>
      <c r="H988" s="120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3.5" customHeight="1">
      <c r="A989" s="34"/>
      <c r="B989" s="34"/>
      <c r="C989" s="150"/>
      <c r="D989" s="138"/>
      <c r="E989" s="151"/>
      <c r="F989" s="138"/>
      <c r="G989" s="120"/>
      <c r="H989" s="120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3.5" customHeight="1">
      <c r="A990" s="34"/>
      <c r="B990" s="34"/>
      <c r="C990" s="150"/>
      <c r="D990" s="138"/>
      <c r="E990" s="151"/>
      <c r="F990" s="138"/>
      <c r="G990" s="120"/>
      <c r="H990" s="120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3.5" customHeight="1">
      <c r="A991" s="34"/>
      <c r="B991" s="34"/>
      <c r="C991" s="150"/>
      <c r="D991" s="138"/>
      <c r="E991" s="151"/>
      <c r="F991" s="138"/>
      <c r="G991" s="120"/>
      <c r="H991" s="120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3.5" customHeight="1">
      <c r="A992" s="34"/>
      <c r="B992" s="34"/>
      <c r="C992" s="150"/>
      <c r="D992" s="138"/>
      <c r="E992" s="151"/>
      <c r="F992" s="138"/>
      <c r="G992" s="120"/>
      <c r="H992" s="120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3.5" customHeight="1">
      <c r="A993" s="34"/>
      <c r="B993" s="34"/>
      <c r="C993" s="150"/>
      <c r="D993" s="138"/>
      <c r="E993" s="151"/>
      <c r="F993" s="138"/>
      <c r="G993" s="120"/>
      <c r="H993" s="120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3.5" customHeight="1">
      <c r="A994" s="34"/>
      <c r="B994" s="34"/>
      <c r="C994" s="150"/>
      <c r="D994" s="138"/>
      <c r="E994" s="151"/>
      <c r="F994" s="138"/>
      <c r="G994" s="120"/>
      <c r="H994" s="120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3.5" customHeight="1">
      <c r="A995" s="34"/>
      <c r="B995" s="34"/>
      <c r="C995" s="150"/>
      <c r="D995" s="138"/>
      <c r="E995" s="151"/>
      <c r="F995" s="138"/>
      <c r="G995" s="120"/>
      <c r="H995" s="120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3.5" customHeight="1">
      <c r="A996" s="34"/>
      <c r="B996" s="34"/>
      <c r="C996" s="150"/>
      <c r="D996" s="138"/>
      <c r="E996" s="151"/>
      <c r="F996" s="138"/>
      <c r="G996" s="120"/>
      <c r="H996" s="120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3.5" customHeight="1">
      <c r="A997" s="34"/>
      <c r="B997" s="34"/>
      <c r="C997" s="150"/>
      <c r="D997" s="138"/>
      <c r="E997" s="151"/>
      <c r="F997" s="138"/>
      <c r="G997" s="120"/>
      <c r="H997" s="120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3.5" customHeight="1">
      <c r="A998" s="34"/>
      <c r="B998" s="34"/>
      <c r="C998" s="150"/>
      <c r="D998" s="138"/>
      <c r="E998" s="151"/>
      <c r="F998" s="138"/>
      <c r="G998" s="120"/>
      <c r="H998" s="120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3.5" customHeight="1">
      <c r="A999" s="34"/>
      <c r="B999" s="34"/>
      <c r="C999" s="150"/>
      <c r="D999" s="138"/>
      <c r="E999" s="151"/>
      <c r="F999" s="138"/>
      <c r="G999" s="120"/>
      <c r="H999" s="120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3.5" customHeight="1">
      <c r="A1000" s="34"/>
      <c r="B1000" s="34"/>
      <c r="C1000" s="150"/>
      <c r="D1000" s="138"/>
      <c r="E1000" s="151"/>
      <c r="F1000" s="138"/>
      <c r="G1000" s="120"/>
      <c r="H1000" s="120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1.57"/>
    <col customWidth="1" min="3" max="3" width="14.29"/>
    <col customWidth="1" min="4" max="4" width="14.0"/>
    <col customWidth="1" min="5" max="5" width="9.29"/>
    <col customWidth="1" min="6" max="6" width="13.86"/>
    <col customWidth="1" min="7" max="7" width="14.0"/>
    <col customWidth="1" min="8" max="8" width="36.29"/>
    <col customWidth="1" min="9" max="26" width="19.86"/>
  </cols>
  <sheetData>
    <row r="1" ht="14.25" customHeight="1">
      <c r="A1" s="153" t="s">
        <v>355</v>
      </c>
      <c r="B1" s="154" t="s">
        <v>716</v>
      </c>
      <c r="C1" s="155" t="s">
        <v>356</v>
      </c>
      <c r="D1" s="156" t="s">
        <v>717</v>
      </c>
      <c r="E1" s="154" t="s">
        <v>357</v>
      </c>
      <c r="F1" s="157" t="s">
        <v>358</v>
      </c>
      <c r="G1" s="154" t="s">
        <v>718</v>
      </c>
      <c r="H1" s="158" t="s">
        <v>359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4.25" customHeight="1">
      <c r="A2" s="42" t="s">
        <v>719</v>
      </c>
      <c r="B2" s="159" t="s">
        <v>720</v>
      </c>
      <c r="C2" s="42" t="s">
        <v>366</v>
      </c>
      <c r="D2" s="160">
        <v>37249.0</v>
      </c>
      <c r="E2" s="161">
        <f t="shared" ref="E2:E742" si="1">DATEDIF(D2,TODAY(),"Y")</f>
        <v>23</v>
      </c>
      <c r="F2" s="113">
        <v>60981.0</v>
      </c>
      <c r="G2" s="159">
        <v>1.0</v>
      </c>
      <c r="H2" s="161">
        <f t="shared" ref="H2:H742" si="2">IF(G2=$J$4,$K$4,IF(G2=$J$5,$K$5,IF(G2=$J$6,$K$6,IF(G2=$J$7,$K$7,IF(G2=$J$8,$K$8,0)))))</f>
        <v>0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25" customHeight="1">
      <c r="A3" s="42" t="s">
        <v>721</v>
      </c>
      <c r="B3" s="159" t="s">
        <v>720</v>
      </c>
      <c r="C3" s="42" t="s">
        <v>366</v>
      </c>
      <c r="D3" s="160">
        <v>41673.0</v>
      </c>
      <c r="E3" s="161">
        <f t="shared" si="1"/>
        <v>11</v>
      </c>
      <c r="F3" s="113">
        <v>60915.0</v>
      </c>
      <c r="G3" s="159">
        <v>4.0</v>
      </c>
      <c r="H3" s="161">
        <f t="shared" si="2"/>
        <v>1500</v>
      </c>
      <c r="I3" s="21"/>
      <c r="J3" s="158" t="s">
        <v>718</v>
      </c>
      <c r="K3" s="158" t="s">
        <v>359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42" t="s">
        <v>722</v>
      </c>
      <c r="B4" s="159" t="s">
        <v>720</v>
      </c>
      <c r="C4" s="42" t="s">
        <v>366</v>
      </c>
      <c r="D4" s="160">
        <v>40225.0</v>
      </c>
      <c r="E4" s="161">
        <f t="shared" si="1"/>
        <v>14</v>
      </c>
      <c r="F4" s="113">
        <v>97071.0</v>
      </c>
      <c r="G4" s="159">
        <v>5.0</v>
      </c>
      <c r="H4" s="161">
        <f t="shared" si="2"/>
        <v>3000</v>
      </c>
      <c r="I4" s="21"/>
      <c r="J4" s="21">
        <v>5.0</v>
      </c>
      <c r="K4" s="21">
        <v>3000.0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42" t="s">
        <v>723</v>
      </c>
      <c r="B5" s="159" t="s">
        <v>724</v>
      </c>
      <c r="C5" s="42" t="s">
        <v>366</v>
      </c>
      <c r="D5" s="160">
        <v>42229.0</v>
      </c>
      <c r="E5" s="161">
        <f t="shared" si="1"/>
        <v>9</v>
      </c>
      <c r="F5" s="113">
        <v>115421.0</v>
      </c>
      <c r="G5" s="159">
        <v>3.0</v>
      </c>
      <c r="H5" s="161">
        <f t="shared" si="2"/>
        <v>900</v>
      </c>
      <c r="I5" s="21"/>
      <c r="J5" s="21">
        <v>4.0</v>
      </c>
      <c r="K5" s="21">
        <v>1500.0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25" customHeight="1">
      <c r="A6" s="42" t="s">
        <v>725</v>
      </c>
      <c r="B6" s="159" t="s">
        <v>726</v>
      </c>
      <c r="C6" s="42" t="s">
        <v>366</v>
      </c>
      <c r="D6" s="160">
        <v>40525.0</v>
      </c>
      <c r="E6" s="161">
        <f t="shared" si="1"/>
        <v>14</v>
      </c>
      <c r="F6" s="113">
        <v>115547.0</v>
      </c>
      <c r="G6" s="159">
        <v>4.0</v>
      </c>
      <c r="H6" s="161">
        <f t="shared" si="2"/>
        <v>1500</v>
      </c>
      <c r="I6" s="21"/>
      <c r="J6" s="21">
        <v>3.0</v>
      </c>
      <c r="K6" s="21">
        <v>900.0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42" t="s">
        <v>727</v>
      </c>
      <c r="B7" s="159" t="s">
        <v>728</v>
      </c>
      <c r="C7" s="42" t="s">
        <v>371</v>
      </c>
      <c r="D7" s="160">
        <v>39829.0</v>
      </c>
      <c r="E7" s="161">
        <f t="shared" si="1"/>
        <v>16</v>
      </c>
      <c r="F7" s="113">
        <v>69212.0</v>
      </c>
      <c r="G7" s="159">
        <v>2.0</v>
      </c>
      <c r="H7" s="161">
        <f t="shared" si="2"/>
        <v>100</v>
      </c>
      <c r="I7" s="21"/>
      <c r="J7" s="21">
        <v>2.0</v>
      </c>
      <c r="K7" s="21">
        <v>100.0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42" t="s">
        <v>729</v>
      </c>
      <c r="B8" s="159" t="s">
        <v>724</v>
      </c>
      <c r="C8" s="42" t="s">
        <v>371</v>
      </c>
      <c r="D8" s="160">
        <v>37295.0</v>
      </c>
      <c r="E8" s="161">
        <f t="shared" si="1"/>
        <v>23</v>
      </c>
      <c r="F8" s="113">
        <v>120198.0</v>
      </c>
      <c r="G8" s="159">
        <v>1.0</v>
      </c>
      <c r="H8" s="161">
        <f t="shared" si="2"/>
        <v>0</v>
      </c>
      <c r="I8" s="21"/>
      <c r="J8" s="21">
        <v>1.0</v>
      </c>
      <c r="K8" s="21">
        <v>0.0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42" t="s">
        <v>730</v>
      </c>
      <c r="B9" s="159" t="s">
        <v>731</v>
      </c>
      <c r="C9" s="42" t="s">
        <v>371</v>
      </c>
      <c r="D9" s="160">
        <v>40267.0</v>
      </c>
      <c r="E9" s="161">
        <f t="shared" si="1"/>
        <v>14</v>
      </c>
      <c r="F9" s="113">
        <v>107635.0</v>
      </c>
      <c r="G9" s="159">
        <v>5.0</v>
      </c>
      <c r="H9" s="161">
        <f t="shared" si="2"/>
        <v>3000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42" t="s">
        <v>732</v>
      </c>
      <c r="B10" s="159" t="s">
        <v>728</v>
      </c>
      <c r="C10" s="42" t="s">
        <v>371</v>
      </c>
      <c r="D10" s="160">
        <v>37338.0</v>
      </c>
      <c r="E10" s="161">
        <f t="shared" si="1"/>
        <v>22</v>
      </c>
      <c r="F10" s="113">
        <v>113020.0</v>
      </c>
      <c r="G10" s="159">
        <v>1.0</v>
      </c>
      <c r="H10" s="161">
        <f t="shared" si="2"/>
        <v>0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42" t="s">
        <v>733</v>
      </c>
      <c r="B11" s="159" t="s">
        <v>724</v>
      </c>
      <c r="C11" s="42" t="s">
        <v>371</v>
      </c>
      <c r="D11" s="160">
        <v>38482.0</v>
      </c>
      <c r="E11" s="161">
        <f t="shared" si="1"/>
        <v>19</v>
      </c>
      <c r="F11" s="113">
        <v>82341.0</v>
      </c>
      <c r="G11" s="159">
        <v>4.0</v>
      </c>
      <c r="H11" s="161">
        <f t="shared" si="2"/>
        <v>1500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42" t="s">
        <v>734</v>
      </c>
      <c r="B12" s="159" t="s">
        <v>731</v>
      </c>
      <c r="C12" s="42" t="s">
        <v>371</v>
      </c>
      <c r="D12" s="160">
        <v>38860.0</v>
      </c>
      <c r="E12" s="161">
        <f t="shared" si="1"/>
        <v>18</v>
      </c>
      <c r="F12" s="113">
        <v>98598.0</v>
      </c>
      <c r="G12" s="159">
        <v>3.0</v>
      </c>
      <c r="H12" s="161">
        <f t="shared" si="2"/>
        <v>900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42" t="s">
        <v>735</v>
      </c>
      <c r="B13" s="159" t="s">
        <v>731</v>
      </c>
      <c r="C13" s="42" t="s">
        <v>371</v>
      </c>
      <c r="D13" s="160">
        <v>39220.0</v>
      </c>
      <c r="E13" s="161">
        <f t="shared" si="1"/>
        <v>17</v>
      </c>
      <c r="F13" s="113">
        <v>46350.0</v>
      </c>
      <c r="G13" s="159">
        <v>4.0</v>
      </c>
      <c r="H13" s="161">
        <f t="shared" si="2"/>
        <v>1500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42" t="s">
        <v>736</v>
      </c>
      <c r="B14" s="159" t="s">
        <v>731</v>
      </c>
      <c r="C14" s="42" t="s">
        <v>371</v>
      </c>
      <c r="D14" s="160">
        <v>41857.0</v>
      </c>
      <c r="E14" s="161">
        <f t="shared" si="1"/>
        <v>10</v>
      </c>
      <c r="F14" s="113">
        <v>61076.0</v>
      </c>
      <c r="G14" s="159">
        <v>1.0</v>
      </c>
      <c r="H14" s="161">
        <f t="shared" si="2"/>
        <v>0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42" t="s">
        <v>737</v>
      </c>
      <c r="B15" s="159" t="s">
        <v>728</v>
      </c>
      <c r="C15" s="42" t="s">
        <v>371</v>
      </c>
      <c r="D15" s="160">
        <v>42214.0</v>
      </c>
      <c r="E15" s="161">
        <f t="shared" si="1"/>
        <v>9</v>
      </c>
      <c r="F15" s="113">
        <v>107968.0</v>
      </c>
      <c r="G15" s="159">
        <v>5.0</v>
      </c>
      <c r="H15" s="161">
        <f t="shared" si="2"/>
        <v>3000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42" t="s">
        <v>738</v>
      </c>
      <c r="B16" s="159" t="s">
        <v>726</v>
      </c>
      <c r="C16" s="42" t="s">
        <v>371</v>
      </c>
      <c r="D16" s="160">
        <v>37842.0</v>
      </c>
      <c r="E16" s="161">
        <f t="shared" si="1"/>
        <v>21</v>
      </c>
      <c r="F16" s="113">
        <v>102146.0</v>
      </c>
      <c r="G16" s="159">
        <v>4.0</v>
      </c>
      <c r="H16" s="161">
        <f t="shared" si="2"/>
        <v>1500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42" t="s">
        <v>739</v>
      </c>
      <c r="B17" s="159" t="s">
        <v>740</v>
      </c>
      <c r="C17" s="42" t="s">
        <v>371</v>
      </c>
      <c r="D17" s="160">
        <v>41865.0</v>
      </c>
      <c r="E17" s="161">
        <f t="shared" si="1"/>
        <v>10</v>
      </c>
      <c r="F17" s="113">
        <v>46009.0</v>
      </c>
      <c r="G17" s="159">
        <v>3.0</v>
      </c>
      <c r="H17" s="161">
        <f t="shared" si="2"/>
        <v>900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42" t="s">
        <v>741</v>
      </c>
      <c r="B18" s="159" t="s">
        <v>720</v>
      </c>
      <c r="C18" s="42" t="s">
        <v>371</v>
      </c>
      <c r="D18" s="160">
        <v>37855.0</v>
      </c>
      <c r="E18" s="161">
        <f t="shared" si="1"/>
        <v>21</v>
      </c>
      <c r="F18" s="113">
        <v>53399.0</v>
      </c>
      <c r="G18" s="159">
        <v>3.0</v>
      </c>
      <c r="H18" s="161">
        <f t="shared" si="2"/>
        <v>900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42" t="s">
        <v>742</v>
      </c>
      <c r="B19" s="159" t="s">
        <v>720</v>
      </c>
      <c r="C19" s="42" t="s">
        <v>371</v>
      </c>
      <c r="D19" s="160">
        <v>40782.0</v>
      </c>
      <c r="E19" s="161">
        <f t="shared" si="1"/>
        <v>13</v>
      </c>
      <c r="F19" s="113">
        <v>45419.0</v>
      </c>
      <c r="G19" s="159">
        <v>5.0</v>
      </c>
      <c r="H19" s="161">
        <f t="shared" si="2"/>
        <v>3000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42" t="s">
        <v>743</v>
      </c>
      <c r="B20" s="159" t="s">
        <v>740</v>
      </c>
      <c r="C20" s="42" t="s">
        <v>371</v>
      </c>
      <c r="D20" s="160">
        <v>40107.0</v>
      </c>
      <c r="E20" s="161">
        <f t="shared" si="1"/>
        <v>15</v>
      </c>
      <c r="F20" s="113">
        <v>69038.0</v>
      </c>
      <c r="G20" s="159">
        <v>2.0</v>
      </c>
      <c r="H20" s="161">
        <f t="shared" si="2"/>
        <v>100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42" t="s">
        <v>744</v>
      </c>
      <c r="B21" s="159" t="s">
        <v>720</v>
      </c>
      <c r="C21" s="42" t="s">
        <v>371</v>
      </c>
      <c r="D21" s="160">
        <v>41204.0</v>
      </c>
      <c r="E21" s="161">
        <f t="shared" si="1"/>
        <v>12</v>
      </c>
      <c r="F21" s="113">
        <v>46163.0</v>
      </c>
      <c r="G21" s="159">
        <v>4.0</v>
      </c>
      <c r="H21" s="161">
        <f t="shared" si="2"/>
        <v>1500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42" t="s">
        <v>745</v>
      </c>
      <c r="B22" s="159" t="s">
        <v>724</v>
      </c>
      <c r="C22" s="42" t="s">
        <v>371</v>
      </c>
      <c r="D22" s="160">
        <v>37221.0</v>
      </c>
      <c r="E22" s="161">
        <f t="shared" si="1"/>
        <v>23</v>
      </c>
      <c r="F22" s="113">
        <v>70990.0</v>
      </c>
      <c r="G22" s="159">
        <v>5.0</v>
      </c>
      <c r="H22" s="161">
        <f t="shared" si="2"/>
        <v>3000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42" t="s">
        <v>746</v>
      </c>
      <c r="B23" s="159" t="s">
        <v>726</v>
      </c>
      <c r="C23" s="42" t="s">
        <v>371</v>
      </c>
      <c r="D23" s="160">
        <v>40147.0</v>
      </c>
      <c r="E23" s="161">
        <f t="shared" si="1"/>
        <v>15</v>
      </c>
      <c r="F23" s="113">
        <v>45315.0</v>
      </c>
      <c r="G23" s="159">
        <v>3.0</v>
      </c>
      <c r="H23" s="161">
        <f t="shared" si="2"/>
        <v>900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42" t="s">
        <v>747</v>
      </c>
      <c r="B24" s="159" t="s">
        <v>731</v>
      </c>
      <c r="C24" s="42" t="s">
        <v>748</v>
      </c>
      <c r="D24" s="160">
        <v>39824.0</v>
      </c>
      <c r="E24" s="161">
        <f t="shared" si="1"/>
        <v>16</v>
      </c>
      <c r="F24" s="113">
        <v>102687.0</v>
      </c>
      <c r="G24" s="159">
        <v>2.0</v>
      </c>
      <c r="H24" s="161">
        <f t="shared" si="2"/>
        <v>100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42" t="s">
        <v>749</v>
      </c>
      <c r="B25" s="159" t="s">
        <v>720</v>
      </c>
      <c r="C25" s="42" t="s">
        <v>748</v>
      </c>
      <c r="D25" s="160">
        <v>37971.0</v>
      </c>
      <c r="E25" s="161">
        <f t="shared" si="1"/>
        <v>21</v>
      </c>
      <c r="F25" s="113">
        <v>121213.0</v>
      </c>
      <c r="G25" s="159">
        <v>3.0</v>
      </c>
      <c r="H25" s="161">
        <f t="shared" si="2"/>
        <v>900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42" t="s">
        <v>750</v>
      </c>
      <c r="B26" s="159" t="s">
        <v>728</v>
      </c>
      <c r="C26" s="42" t="s">
        <v>748</v>
      </c>
      <c r="D26" s="160">
        <v>37292.0</v>
      </c>
      <c r="E26" s="161">
        <f t="shared" si="1"/>
        <v>23</v>
      </c>
      <c r="F26" s="113">
        <v>74666.0</v>
      </c>
      <c r="G26" s="159">
        <v>1.0</v>
      </c>
      <c r="H26" s="161">
        <f t="shared" si="2"/>
        <v>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42" t="s">
        <v>751</v>
      </c>
      <c r="B27" s="159" t="s">
        <v>724</v>
      </c>
      <c r="C27" s="42" t="s">
        <v>748</v>
      </c>
      <c r="D27" s="160">
        <v>39129.0</v>
      </c>
      <c r="E27" s="161">
        <f t="shared" si="1"/>
        <v>17</v>
      </c>
      <c r="F27" s="113">
        <v>90032.0</v>
      </c>
      <c r="G27" s="159">
        <v>1.0</v>
      </c>
      <c r="H27" s="161">
        <f t="shared" si="2"/>
        <v>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42" t="s">
        <v>752</v>
      </c>
      <c r="B28" s="159" t="s">
        <v>720</v>
      </c>
      <c r="C28" s="42" t="s">
        <v>748</v>
      </c>
      <c r="D28" s="160">
        <v>37697.0</v>
      </c>
      <c r="E28" s="161">
        <f t="shared" si="1"/>
        <v>21</v>
      </c>
      <c r="F28" s="113">
        <v>43469.0</v>
      </c>
      <c r="G28" s="159">
        <v>1.0</v>
      </c>
      <c r="H28" s="161">
        <f t="shared" si="2"/>
        <v>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42" t="s">
        <v>753</v>
      </c>
      <c r="B29" s="159" t="s">
        <v>720</v>
      </c>
      <c r="C29" s="42" t="s">
        <v>748</v>
      </c>
      <c r="D29" s="160">
        <v>39929.0</v>
      </c>
      <c r="E29" s="161">
        <f t="shared" si="1"/>
        <v>15</v>
      </c>
      <c r="F29" s="113">
        <v>68870.0</v>
      </c>
      <c r="G29" s="159">
        <v>1.0</v>
      </c>
      <c r="H29" s="161">
        <f t="shared" si="2"/>
        <v>0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42" t="s">
        <v>754</v>
      </c>
      <c r="B30" s="159" t="s">
        <v>731</v>
      </c>
      <c r="C30" s="42" t="s">
        <v>748</v>
      </c>
      <c r="D30" s="160">
        <v>40039.0</v>
      </c>
      <c r="E30" s="161">
        <f t="shared" si="1"/>
        <v>15</v>
      </c>
      <c r="F30" s="113">
        <v>113141.0</v>
      </c>
      <c r="G30" s="159">
        <v>4.0</v>
      </c>
      <c r="H30" s="161">
        <f t="shared" si="2"/>
        <v>1500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42" t="s">
        <v>755</v>
      </c>
      <c r="B31" s="159" t="s">
        <v>720</v>
      </c>
      <c r="C31" s="42" t="s">
        <v>748</v>
      </c>
      <c r="D31" s="160">
        <v>41184.0</v>
      </c>
      <c r="E31" s="161">
        <f t="shared" si="1"/>
        <v>12</v>
      </c>
      <c r="F31" s="113">
        <v>104719.0</v>
      </c>
      <c r="G31" s="159">
        <v>3.0</v>
      </c>
      <c r="H31" s="161">
        <f t="shared" si="2"/>
        <v>900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42" t="s">
        <v>756</v>
      </c>
      <c r="B32" s="159" t="s">
        <v>720</v>
      </c>
      <c r="C32" s="42" t="s">
        <v>748</v>
      </c>
      <c r="D32" s="160">
        <v>41934.0</v>
      </c>
      <c r="E32" s="161">
        <f t="shared" si="1"/>
        <v>10</v>
      </c>
      <c r="F32" s="113">
        <v>61443.0</v>
      </c>
      <c r="G32" s="159">
        <v>2.0</v>
      </c>
      <c r="H32" s="161">
        <f t="shared" si="2"/>
        <v>100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42" t="s">
        <v>757</v>
      </c>
      <c r="B33" s="159" t="s">
        <v>728</v>
      </c>
      <c r="C33" s="42" t="s">
        <v>748</v>
      </c>
      <c r="D33" s="160">
        <v>40492.0</v>
      </c>
      <c r="E33" s="161">
        <f t="shared" si="1"/>
        <v>14</v>
      </c>
      <c r="F33" s="113">
        <v>115351.0</v>
      </c>
      <c r="G33" s="159">
        <v>1.0</v>
      </c>
      <c r="H33" s="161">
        <f t="shared" si="2"/>
        <v>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42" t="s">
        <v>758</v>
      </c>
      <c r="B34" s="159" t="s">
        <v>728</v>
      </c>
      <c r="C34" s="42" t="s">
        <v>748</v>
      </c>
      <c r="D34" s="160">
        <v>42096.0</v>
      </c>
      <c r="E34" s="161">
        <f t="shared" si="1"/>
        <v>9</v>
      </c>
      <c r="F34" s="113">
        <v>71321.0</v>
      </c>
      <c r="G34" s="159">
        <v>3.0</v>
      </c>
      <c r="H34" s="161">
        <f t="shared" si="2"/>
        <v>900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42" t="s">
        <v>759</v>
      </c>
      <c r="B35" s="159" t="s">
        <v>740</v>
      </c>
      <c r="C35" s="42" t="s">
        <v>748</v>
      </c>
      <c r="D35" s="160">
        <v>41586.0</v>
      </c>
      <c r="E35" s="161">
        <f t="shared" si="1"/>
        <v>11</v>
      </c>
      <c r="F35" s="113">
        <v>124798.0</v>
      </c>
      <c r="G35" s="159">
        <v>2.0</v>
      </c>
      <c r="H35" s="161">
        <f t="shared" si="2"/>
        <v>100</v>
      </c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42" t="s">
        <v>760</v>
      </c>
      <c r="B36" s="159" t="s">
        <v>728</v>
      </c>
      <c r="C36" s="42" t="s">
        <v>748</v>
      </c>
      <c r="D36" s="160">
        <v>40495.0</v>
      </c>
      <c r="E36" s="161">
        <f t="shared" si="1"/>
        <v>14</v>
      </c>
      <c r="F36" s="113">
        <v>96545.0</v>
      </c>
      <c r="G36" s="159">
        <v>3.0</v>
      </c>
      <c r="H36" s="161">
        <f t="shared" si="2"/>
        <v>900</v>
      </c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42" t="s">
        <v>761</v>
      </c>
      <c r="B37" s="159" t="s">
        <v>731</v>
      </c>
      <c r="C37" s="42" t="s">
        <v>748</v>
      </c>
      <c r="D37" s="160">
        <v>41230.0</v>
      </c>
      <c r="E37" s="161">
        <f t="shared" si="1"/>
        <v>12</v>
      </c>
      <c r="F37" s="113">
        <v>98833.0</v>
      </c>
      <c r="G37" s="159">
        <v>1.0</v>
      </c>
      <c r="H37" s="161">
        <f t="shared" si="2"/>
        <v>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>
      <c r="A38" s="42" t="s">
        <v>762</v>
      </c>
      <c r="B38" s="159" t="s">
        <v>728</v>
      </c>
      <c r="C38" s="42" t="s">
        <v>763</v>
      </c>
      <c r="D38" s="160">
        <v>42003.0</v>
      </c>
      <c r="E38" s="161">
        <f t="shared" si="1"/>
        <v>10</v>
      </c>
      <c r="F38" s="113">
        <v>124698.0</v>
      </c>
      <c r="G38" s="159">
        <v>3.0</v>
      </c>
      <c r="H38" s="161">
        <f t="shared" si="2"/>
        <v>900</v>
      </c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>
      <c r="A39" s="42" t="s">
        <v>764</v>
      </c>
      <c r="B39" s="159" t="s">
        <v>720</v>
      </c>
      <c r="C39" s="42" t="s">
        <v>763</v>
      </c>
      <c r="D39" s="160">
        <v>40172.0</v>
      </c>
      <c r="E39" s="161">
        <f t="shared" si="1"/>
        <v>15</v>
      </c>
      <c r="F39" s="113">
        <v>106453.0</v>
      </c>
      <c r="G39" s="159">
        <v>4.0</v>
      </c>
      <c r="H39" s="161">
        <f t="shared" si="2"/>
        <v>1500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>
      <c r="A40" s="42" t="s">
        <v>765</v>
      </c>
      <c r="B40" s="159" t="s">
        <v>731</v>
      </c>
      <c r="C40" s="42" t="s">
        <v>763</v>
      </c>
      <c r="D40" s="160">
        <v>41278.0</v>
      </c>
      <c r="E40" s="161">
        <f t="shared" si="1"/>
        <v>12</v>
      </c>
      <c r="F40" s="113">
        <v>88169.0</v>
      </c>
      <c r="G40" s="159">
        <v>5.0</v>
      </c>
      <c r="H40" s="161">
        <f t="shared" si="2"/>
        <v>3000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>
      <c r="A41" s="42" t="s">
        <v>766</v>
      </c>
      <c r="B41" s="159" t="s">
        <v>726</v>
      </c>
      <c r="C41" s="42" t="s">
        <v>763</v>
      </c>
      <c r="D41" s="160">
        <v>37974.0</v>
      </c>
      <c r="E41" s="161">
        <f t="shared" si="1"/>
        <v>21</v>
      </c>
      <c r="F41" s="113">
        <v>83157.0</v>
      </c>
      <c r="G41" s="159">
        <v>3.0</v>
      </c>
      <c r="H41" s="161">
        <f t="shared" si="2"/>
        <v>900</v>
      </c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>
      <c r="A42" s="42" t="s">
        <v>767</v>
      </c>
      <c r="B42" s="159" t="s">
        <v>740</v>
      </c>
      <c r="C42" s="42" t="s">
        <v>763</v>
      </c>
      <c r="D42" s="160">
        <v>41311.0</v>
      </c>
      <c r="E42" s="161">
        <f t="shared" si="1"/>
        <v>12</v>
      </c>
      <c r="F42" s="113">
        <v>71963.0</v>
      </c>
      <c r="G42" s="159">
        <v>2.0</v>
      </c>
      <c r="H42" s="161">
        <f t="shared" si="2"/>
        <v>100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>
      <c r="A43" s="42" t="s">
        <v>768</v>
      </c>
      <c r="B43" s="159" t="s">
        <v>728</v>
      </c>
      <c r="C43" s="42" t="s">
        <v>763</v>
      </c>
      <c r="D43" s="160">
        <v>36907.0</v>
      </c>
      <c r="E43" s="161">
        <f t="shared" si="1"/>
        <v>24</v>
      </c>
      <c r="F43" s="113">
        <v>84121.0</v>
      </c>
      <c r="G43" s="159">
        <v>3.0</v>
      </c>
      <c r="H43" s="161">
        <f t="shared" si="2"/>
        <v>900</v>
      </c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>
      <c r="A44" s="42" t="s">
        <v>769</v>
      </c>
      <c r="B44" s="159" t="s">
        <v>731</v>
      </c>
      <c r="C44" s="42" t="s">
        <v>763</v>
      </c>
      <c r="D44" s="160">
        <v>36920.0</v>
      </c>
      <c r="E44" s="161">
        <f t="shared" si="1"/>
        <v>24</v>
      </c>
      <c r="F44" s="113">
        <v>73059.0</v>
      </c>
      <c r="G44" s="159">
        <v>4.0</v>
      </c>
      <c r="H44" s="161">
        <f t="shared" si="2"/>
        <v>1500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>
      <c r="A45" s="42" t="s">
        <v>770</v>
      </c>
      <c r="B45" s="159" t="s">
        <v>731</v>
      </c>
      <c r="C45" s="42" t="s">
        <v>763</v>
      </c>
      <c r="D45" s="160">
        <v>36926.0</v>
      </c>
      <c r="E45" s="161">
        <f t="shared" si="1"/>
        <v>24</v>
      </c>
      <c r="F45" s="113">
        <v>115255.0</v>
      </c>
      <c r="G45" s="159">
        <v>5.0</v>
      </c>
      <c r="H45" s="161">
        <f t="shared" si="2"/>
        <v>3000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>
      <c r="A46" s="42" t="s">
        <v>771</v>
      </c>
      <c r="B46" s="159" t="s">
        <v>724</v>
      </c>
      <c r="C46" s="42" t="s">
        <v>763</v>
      </c>
      <c r="D46" s="160">
        <v>41653.0</v>
      </c>
      <c r="E46" s="161">
        <f t="shared" si="1"/>
        <v>11</v>
      </c>
      <c r="F46" s="113">
        <v>75259.0</v>
      </c>
      <c r="G46" s="159">
        <v>2.0</v>
      </c>
      <c r="H46" s="161">
        <f t="shared" si="2"/>
        <v>100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>
      <c r="A47" s="42" t="s">
        <v>772</v>
      </c>
      <c r="B47" s="159" t="s">
        <v>728</v>
      </c>
      <c r="C47" s="42" t="s">
        <v>763</v>
      </c>
      <c r="D47" s="160">
        <v>41674.0</v>
      </c>
      <c r="E47" s="161">
        <f t="shared" si="1"/>
        <v>11</v>
      </c>
      <c r="F47" s="113">
        <v>104597.0</v>
      </c>
      <c r="G47" s="159">
        <v>5.0</v>
      </c>
      <c r="H47" s="161">
        <f t="shared" si="2"/>
        <v>3000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>
      <c r="A48" s="42" t="s">
        <v>773</v>
      </c>
      <c r="B48" s="159" t="s">
        <v>724</v>
      </c>
      <c r="C48" s="42" t="s">
        <v>763</v>
      </c>
      <c r="D48" s="160">
        <v>42061.0</v>
      </c>
      <c r="E48" s="161">
        <f t="shared" si="1"/>
        <v>9</v>
      </c>
      <c r="F48" s="113">
        <v>124141.0</v>
      </c>
      <c r="G48" s="159">
        <v>1.0</v>
      </c>
      <c r="H48" s="161">
        <f t="shared" si="2"/>
        <v>0</v>
      </c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>
      <c r="A49" s="42" t="s">
        <v>774</v>
      </c>
      <c r="B49" s="159" t="s">
        <v>731</v>
      </c>
      <c r="C49" s="42" t="s">
        <v>763</v>
      </c>
      <c r="D49" s="160">
        <v>39870.0</v>
      </c>
      <c r="E49" s="161">
        <f t="shared" si="1"/>
        <v>15</v>
      </c>
      <c r="F49" s="113">
        <v>119465.0</v>
      </c>
      <c r="G49" s="159">
        <v>5.0</v>
      </c>
      <c r="H49" s="161">
        <f t="shared" si="2"/>
        <v>3000</v>
      </c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>
      <c r="A50" s="42" t="s">
        <v>775</v>
      </c>
      <c r="B50" s="159" t="s">
        <v>720</v>
      </c>
      <c r="C50" s="42" t="s">
        <v>763</v>
      </c>
      <c r="D50" s="160">
        <v>39882.0</v>
      </c>
      <c r="E50" s="161">
        <f t="shared" si="1"/>
        <v>15</v>
      </c>
      <c r="F50" s="113">
        <v>51489.0</v>
      </c>
      <c r="G50" s="159">
        <v>4.0</v>
      </c>
      <c r="H50" s="161">
        <f t="shared" si="2"/>
        <v>1500</v>
      </c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>
      <c r="A51" s="42" t="s">
        <v>776</v>
      </c>
      <c r="B51" s="159" t="s">
        <v>728</v>
      </c>
      <c r="C51" s="42" t="s">
        <v>763</v>
      </c>
      <c r="D51" s="160">
        <v>37680.0</v>
      </c>
      <c r="E51" s="161">
        <f t="shared" si="1"/>
        <v>21</v>
      </c>
      <c r="F51" s="113">
        <v>46075.0</v>
      </c>
      <c r="G51" s="159">
        <v>3.0</v>
      </c>
      <c r="H51" s="161">
        <f t="shared" si="2"/>
        <v>900</v>
      </c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>
      <c r="A52" s="42" t="s">
        <v>777</v>
      </c>
      <c r="B52" s="159" t="s">
        <v>720</v>
      </c>
      <c r="C52" s="42" t="s">
        <v>763</v>
      </c>
      <c r="D52" s="160">
        <v>41731.0</v>
      </c>
      <c r="E52" s="161">
        <f t="shared" si="1"/>
        <v>10</v>
      </c>
      <c r="F52" s="113">
        <v>102833.0</v>
      </c>
      <c r="G52" s="159">
        <v>2.0</v>
      </c>
      <c r="H52" s="161">
        <f t="shared" si="2"/>
        <v>100</v>
      </c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>
      <c r="A53" s="42" t="s">
        <v>778</v>
      </c>
      <c r="B53" s="159" t="s">
        <v>720</v>
      </c>
      <c r="C53" s="42" t="s">
        <v>763</v>
      </c>
      <c r="D53" s="160">
        <v>41351.0</v>
      </c>
      <c r="E53" s="161">
        <f t="shared" si="1"/>
        <v>11</v>
      </c>
      <c r="F53" s="113">
        <v>65490.0</v>
      </c>
      <c r="G53" s="159">
        <v>2.0</v>
      </c>
      <c r="H53" s="161">
        <f t="shared" si="2"/>
        <v>100</v>
      </c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>
      <c r="A54" s="42" t="s">
        <v>779</v>
      </c>
      <c r="B54" s="159" t="s">
        <v>731</v>
      </c>
      <c r="C54" s="42" t="s">
        <v>763</v>
      </c>
      <c r="D54" s="160">
        <v>36980.0</v>
      </c>
      <c r="E54" s="161">
        <f t="shared" si="1"/>
        <v>23</v>
      </c>
      <c r="F54" s="113">
        <v>109822.0</v>
      </c>
      <c r="G54" s="159">
        <v>3.0</v>
      </c>
      <c r="H54" s="161">
        <f t="shared" si="2"/>
        <v>900</v>
      </c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>
      <c r="A55" s="42" t="s">
        <v>780</v>
      </c>
      <c r="B55" s="159" t="s">
        <v>728</v>
      </c>
      <c r="C55" s="42" t="s">
        <v>763</v>
      </c>
      <c r="D55" s="160">
        <v>38086.0</v>
      </c>
      <c r="E55" s="161">
        <f t="shared" si="1"/>
        <v>20</v>
      </c>
      <c r="F55" s="113">
        <v>93149.0</v>
      </c>
      <c r="G55" s="159">
        <v>4.0</v>
      </c>
      <c r="H55" s="161">
        <f t="shared" si="2"/>
        <v>1500</v>
      </c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>
      <c r="A56" s="42" t="s">
        <v>781</v>
      </c>
      <c r="B56" s="159" t="s">
        <v>728</v>
      </c>
      <c r="C56" s="42" t="s">
        <v>763</v>
      </c>
      <c r="D56" s="160">
        <v>38426.0</v>
      </c>
      <c r="E56" s="161">
        <f t="shared" si="1"/>
        <v>19</v>
      </c>
      <c r="F56" s="113">
        <v>79729.0</v>
      </c>
      <c r="G56" s="159">
        <v>3.0</v>
      </c>
      <c r="H56" s="161">
        <f t="shared" si="2"/>
        <v>900</v>
      </c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>
      <c r="A57" s="42" t="s">
        <v>782</v>
      </c>
      <c r="B57" s="159" t="s">
        <v>740</v>
      </c>
      <c r="C57" s="42" t="s">
        <v>763</v>
      </c>
      <c r="D57" s="160">
        <v>41000.0</v>
      </c>
      <c r="E57" s="161">
        <f t="shared" si="1"/>
        <v>12</v>
      </c>
      <c r="F57" s="113">
        <v>54814.0</v>
      </c>
      <c r="G57" s="159">
        <v>3.0</v>
      </c>
      <c r="H57" s="161">
        <f t="shared" si="2"/>
        <v>900</v>
      </c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>
      <c r="A58" s="42" t="s">
        <v>783</v>
      </c>
      <c r="B58" s="159" t="s">
        <v>731</v>
      </c>
      <c r="C58" s="42" t="s">
        <v>763</v>
      </c>
      <c r="D58" s="160">
        <v>41352.0</v>
      </c>
      <c r="E58" s="161">
        <f t="shared" si="1"/>
        <v>11</v>
      </c>
      <c r="F58" s="113">
        <v>96191.0</v>
      </c>
      <c r="G58" s="159">
        <v>1.0</v>
      </c>
      <c r="H58" s="161">
        <f t="shared" si="2"/>
        <v>0</v>
      </c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>
      <c r="A59" s="42" t="s">
        <v>784</v>
      </c>
      <c r="B59" s="159" t="s">
        <v>720</v>
      </c>
      <c r="C59" s="42" t="s">
        <v>763</v>
      </c>
      <c r="D59" s="160">
        <v>41370.0</v>
      </c>
      <c r="E59" s="161">
        <f t="shared" si="1"/>
        <v>11</v>
      </c>
      <c r="F59" s="113">
        <v>112396.0</v>
      </c>
      <c r="G59" s="159">
        <v>1.0</v>
      </c>
      <c r="H59" s="161">
        <f t="shared" si="2"/>
        <v>0</v>
      </c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>
      <c r="A60" s="42" t="s">
        <v>785</v>
      </c>
      <c r="B60" s="159" t="s">
        <v>728</v>
      </c>
      <c r="C60" s="42" t="s">
        <v>763</v>
      </c>
      <c r="D60" s="160">
        <v>42129.0</v>
      </c>
      <c r="E60" s="161">
        <f t="shared" si="1"/>
        <v>9</v>
      </c>
      <c r="F60" s="113">
        <v>118240.0</v>
      </c>
      <c r="G60" s="159">
        <v>3.0</v>
      </c>
      <c r="H60" s="161">
        <f t="shared" si="2"/>
        <v>900</v>
      </c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>
      <c r="A61" s="42" t="s">
        <v>786</v>
      </c>
      <c r="B61" s="159" t="s">
        <v>728</v>
      </c>
      <c r="C61" s="42" t="s">
        <v>763</v>
      </c>
      <c r="D61" s="160">
        <v>40666.0</v>
      </c>
      <c r="E61" s="161">
        <f t="shared" si="1"/>
        <v>13</v>
      </c>
      <c r="F61" s="113">
        <v>114408.0</v>
      </c>
      <c r="G61" s="159">
        <v>5.0</v>
      </c>
      <c r="H61" s="161">
        <f t="shared" si="2"/>
        <v>3000</v>
      </c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>
      <c r="A62" s="42" t="s">
        <v>787</v>
      </c>
      <c r="B62" s="159" t="s">
        <v>731</v>
      </c>
      <c r="C62" s="42" t="s">
        <v>763</v>
      </c>
      <c r="D62" s="160">
        <v>40293.0</v>
      </c>
      <c r="E62" s="161">
        <f t="shared" si="1"/>
        <v>14</v>
      </c>
      <c r="F62" s="113">
        <v>104133.0</v>
      </c>
      <c r="G62" s="159">
        <v>5.0</v>
      </c>
      <c r="H62" s="161">
        <f t="shared" si="2"/>
        <v>3000</v>
      </c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>
      <c r="A63" s="42" t="s">
        <v>788</v>
      </c>
      <c r="B63" s="159" t="s">
        <v>724</v>
      </c>
      <c r="C63" s="42" t="s">
        <v>763</v>
      </c>
      <c r="D63" s="160">
        <v>41388.0</v>
      </c>
      <c r="E63" s="161">
        <f t="shared" si="1"/>
        <v>11</v>
      </c>
      <c r="F63" s="113">
        <v>99457.0</v>
      </c>
      <c r="G63" s="159">
        <v>5.0</v>
      </c>
      <c r="H63" s="161">
        <f t="shared" si="2"/>
        <v>3000</v>
      </c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>
      <c r="A64" s="42" t="s">
        <v>789</v>
      </c>
      <c r="B64" s="159" t="s">
        <v>728</v>
      </c>
      <c r="C64" s="42" t="s">
        <v>763</v>
      </c>
      <c r="D64" s="160">
        <v>41398.0</v>
      </c>
      <c r="E64" s="161">
        <f t="shared" si="1"/>
        <v>11</v>
      </c>
      <c r="F64" s="113">
        <v>49254.0</v>
      </c>
      <c r="G64" s="159">
        <v>3.0</v>
      </c>
      <c r="H64" s="161">
        <f t="shared" si="2"/>
        <v>900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>
      <c r="A65" s="42" t="s">
        <v>790</v>
      </c>
      <c r="B65" s="159" t="s">
        <v>728</v>
      </c>
      <c r="C65" s="42" t="s">
        <v>763</v>
      </c>
      <c r="D65" s="160">
        <v>39934.0</v>
      </c>
      <c r="E65" s="161">
        <f t="shared" si="1"/>
        <v>15</v>
      </c>
      <c r="F65" s="113">
        <v>126756.0</v>
      </c>
      <c r="G65" s="159">
        <v>2.0</v>
      </c>
      <c r="H65" s="161">
        <f t="shared" si="2"/>
        <v>100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>
      <c r="A66" s="42" t="s">
        <v>791</v>
      </c>
      <c r="B66" s="159" t="s">
        <v>726</v>
      </c>
      <c r="C66" s="42" t="s">
        <v>763</v>
      </c>
      <c r="D66" s="160">
        <v>37018.0</v>
      </c>
      <c r="E66" s="161">
        <f t="shared" si="1"/>
        <v>23</v>
      </c>
      <c r="F66" s="113">
        <v>115133.0</v>
      </c>
      <c r="G66" s="159">
        <v>5.0</v>
      </c>
      <c r="H66" s="161">
        <f t="shared" si="2"/>
        <v>3000</v>
      </c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>
      <c r="A67" s="42" t="s">
        <v>792</v>
      </c>
      <c r="B67" s="159" t="s">
        <v>728</v>
      </c>
      <c r="C67" s="42" t="s">
        <v>763</v>
      </c>
      <c r="D67" s="160">
        <v>38096.0</v>
      </c>
      <c r="E67" s="161">
        <f t="shared" si="1"/>
        <v>20</v>
      </c>
      <c r="F67" s="113">
        <v>101108.0</v>
      </c>
      <c r="G67" s="159">
        <v>4.0</v>
      </c>
      <c r="H67" s="161">
        <f t="shared" si="2"/>
        <v>1500</v>
      </c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>
      <c r="A68" s="42" t="s">
        <v>793</v>
      </c>
      <c r="B68" s="159" t="s">
        <v>728</v>
      </c>
      <c r="C68" s="42" t="s">
        <v>763</v>
      </c>
      <c r="D68" s="160">
        <v>41037.0</v>
      </c>
      <c r="E68" s="161">
        <f t="shared" si="1"/>
        <v>12</v>
      </c>
      <c r="F68" s="113">
        <v>62211.0</v>
      </c>
      <c r="G68" s="159">
        <v>5.0</v>
      </c>
      <c r="H68" s="161">
        <f t="shared" si="2"/>
        <v>3000</v>
      </c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>
      <c r="A69" s="42" t="s">
        <v>794</v>
      </c>
      <c r="B69" s="159" t="s">
        <v>720</v>
      </c>
      <c r="C69" s="42" t="s">
        <v>763</v>
      </c>
      <c r="D69" s="160">
        <v>37043.0</v>
      </c>
      <c r="E69" s="161">
        <f t="shared" si="1"/>
        <v>23</v>
      </c>
      <c r="F69" s="113">
        <v>70796.0</v>
      </c>
      <c r="G69" s="159">
        <v>4.0</v>
      </c>
      <c r="H69" s="161">
        <f t="shared" si="2"/>
        <v>1500</v>
      </c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>
      <c r="A70" s="42" t="s">
        <v>795</v>
      </c>
      <c r="B70" s="159" t="s">
        <v>728</v>
      </c>
      <c r="C70" s="42" t="s">
        <v>763</v>
      </c>
      <c r="D70" s="160">
        <v>38863.0</v>
      </c>
      <c r="E70" s="161">
        <f t="shared" si="1"/>
        <v>18</v>
      </c>
      <c r="F70" s="113">
        <v>67727.0</v>
      </c>
      <c r="G70" s="159">
        <v>4.0</v>
      </c>
      <c r="H70" s="161">
        <f t="shared" si="2"/>
        <v>1500</v>
      </c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>
      <c r="A71" s="42" t="s">
        <v>796</v>
      </c>
      <c r="B71" s="159" t="s">
        <v>720</v>
      </c>
      <c r="C71" s="42" t="s">
        <v>763</v>
      </c>
      <c r="D71" s="160">
        <v>42169.0</v>
      </c>
      <c r="E71" s="161">
        <f t="shared" si="1"/>
        <v>9</v>
      </c>
      <c r="F71" s="113">
        <v>109199.0</v>
      </c>
      <c r="G71" s="159">
        <v>2.0</v>
      </c>
      <c r="H71" s="161">
        <f t="shared" si="2"/>
        <v>100</v>
      </c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>
      <c r="A72" s="42" t="s">
        <v>797</v>
      </c>
      <c r="B72" s="159" t="s">
        <v>731</v>
      </c>
      <c r="C72" s="42" t="s">
        <v>763</v>
      </c>
      <c r="D72" s="160">
        <v>40357.0</v>
      </c>
      <c r="E72" s="161">
        <f t="shared" si="1"/>
        <v>14</v>
      </c>
      <c r="F72" s="113">
        <v>119300.0</v>
      </c>
      <c r="G72" s="159">
        <v>3.0</v>
      </c>
      <c r="H72" s="161">
        <f t="shared" si="2"/>
        <v>900</v>
      </c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>
      <c r="A73" s="42" t="s">
        <v>798</v>
      </c>
      <c r="B73" s="159" t="s">
        <v>728</v>
      </c>
      <c r="C73" s="42" t="s">
        <v>763</v>
      </c>
      <c r="D73" s="160">
        <v>41446.0</v>
      </c>
      <c r="E73" s="161">
        <f t="shared" si="1"/>
        <v>11</v>
      </c>
      <c r="F73" s="113">
        <v>124619.0</v>
      </c>
      <c r="G73" s="159">
        <v>5.0</v>
      </c>
      <c r="H73" s="161">
        <f t="shared" si="2"/>
        <v>3000</v>
      </c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>
      <c r="A74" s="42" t="s">
        <v>799</v>
      </c>
      <c r="B74" s="159" t="s">
        <v>728</v>
      </c>
      <c r="C74" s="42" t="s">
        <v>763</v>
      </c>
      <c r="D74" s="160">
        <v>41855.0</v>
      </c>
      <c r="E74" s="161">
        <f t="shared" si="1"/>
        <v>10</v>
      </c>
      <c r="F74" s="113">
        <v>62470.0</v>
      </c>
      <c r="G74" s="159">
        <v>3.0</v>
      </c>
      <c r="H74" s="161">
        <f t="shared" si="2"/>
        <v>900</v>
      </c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>
      <c r="A75" s="42" t="s">
        <v>800</v>
      </c>
      <c r="B75" s="159" t="s">
        <v>728</v>
      </c>
      <c r="C75" s="42" t="s">
        <v>763</v>
      </c>
      <c r="D75" s="160">
        <v>40740.0</v>
      </c>
      <c r="E75" s="161">
        <f t="shared" si="1"/>
        <v>13</v>
      </c>
      <c r="F75" s="113">
        <v>53191.0</v>
      </c>
      <c r="G75" s="159">
        <v>4.0</v>
      </c>
      <c r="H75" s="161">
        <f t="shared" si="2"/>
        <v>1500</v>
      </c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>
      <c r="A76" s="42" t="s">
        <v>801</v>
      </c>
      <c r="B76" s="159" t="s">
        <v>720</v>
      </c>
      <c r="C76" s="42" t="s">
        <v>763</v>
      </c>
      <c r="D76" s="160">
        <v>40032.0</v>
      </c>
      <c r="E76" s="161">
        <f t="shared" si="1"/>
        <v>15</v>
      </c>
      <c r="F76" s="113">
        <v>45299.0</v>
      </c>
      <c r="G76" s="159">
        <v>4.0</v>
      </c>
      <c r="H76" s="161">
        <f t="shared" si="2"/>
        <v>1500</v>
      </c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>
      <c r="A77" s="42" t="s">
        <v>802</v>
      </c>
      <c r="B77" s="159" t="s">
        <v>740</v>
      </c>
      <c r="C77" s="42" t="s">
        <v>763</v>
      </c>
      <c r="D77" s="160">
        <v>37116.0</v>
      </c>
      <c r="E77" s="161">
        <f t="shared" si="1"/>
        <v>23</v>
      </c>
      <c r="F77" s="113">
        <v>118113.0</v>
      </c>
      <c r="G77" s="159">
        <v>3.0</v>
      </c>
      <c r="H77" s="161">
        <f t="shared" si="2"/>
        <v>900</v>
      </c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>
      <c r="A78" s="42" t="s">
        <v>803</v>
      </c>
      <c r="B78" s="159" t="s">
        <v>720</v>
      </c>
      <c r="C78" s="42" t="s">
        <v>763</v>
      </c>
      <c r="D78" s="160">
        <v>37137.0</v>
      </c>
      <c r="E78" s="161">
        <f t="shared" si="1"/>
        <v>23</v>
      </c>
      <c r="F78" s="113">
        <v>112624.0</v>
      </c>
      <c r="G78" s="159">
        <v>5.0</v>
      </c>
      <c r="H78" s="161">
        <f t="shared" si="2"/>
        <v>3000</v>
      </c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>
      <c r="A79" s="42" t="s">
        <v>804</v>
      </c>
      <c r="B79" s="159" t="s">
        <v>720</v>
      </c>
      <c r="C79" s="42" t="s">
        <v>763</v>
      </c>
      <c r="D79" s="160">
        <v>40048.0</v>
      </c>
      <c r="E79" s="161">
        <f t="shared" si="1"/>
        <v>15</v>
      </c>
      <c r="F79" s="113">
        <v>105125.0</v>
      </c>
      <c r="G79" s="159">
        <v>3.0</v>
      </c>
      <c r="H79" s="161">
        <f t="shared" si="2"/>
        <v>900</v>
      </c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>
      <c r="A80" s="42" t="s">
        <v>805</v>
      </c>
      <c r="B80" s="159" t="s">
        <v>731</v>
      </c>
      <c r="C80" s="42" t="s">
        <v>763</v>
      </c>
      <c r="D80" s="160">
        <v>41163.0</v>
      </c>
      <c r="E80" s="161">
        <f t="shared" si="1"/>
        <v>12</v>
      </c>
      <c r="F80" s="113">
        <v>51385.0</v>
      </c>
      <c r="G80" s="159">
        <v>5.0</v>
      </c>
      <c r="H80" s="161">
        <f t="shared" si="2"/>
        <v>3000</v>
      </c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>
      <c r="A81" s="42" t="s">
        <v>806</v>
      </c>
      <c r="B81" s="159" t="s">
        <v>731</v>
      </c>
      <c r="C81" s="42" t="s">
        <v>763</v>
      </c>
      <c r="D81" s="160">
        <v>41910.0</v>
      </c>
      <c r="E81" s="161">
        <f t="shared" si="1"/>
        <v>10</v>
      </c>
      <c r="F81" s="113">
        <v>82217.0</v>
      </c>
      <c r="G81" s="159">
        <v>4.0</v>
      </c>
      <c r="H81" s="161">
        <f t="shared" si="2"/>
        <v>1500</v>
      </c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>
      <c r="A82" s="42" t="s">
        <v>807</v>
      </c>
      <c r="B82" s="159" t="s">
        <v>728</v>
      </c>
      <c r="C82" s="42" t="s">
        <v>763</v>
      </c>
      <c r="D82" s="160">
        <v>42278.0</v>
      </c>
      <c r="E82" s="161">
        <f t="shared" si="1"/>
        <v>9</v>
      </c>
      <c r="F82" s="113">
        <v>95620.0</v>
      </c>
      <c r="G82" s="159">
        <v>4.0</v>
      </c>
      <c r="H82" s="161">
        <f t="shared" si="2"/>
        <v>1500</v>
      </c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>
      <c r="A83" s="42" t="s">
        <v>808</v>
      </c>
      <c r="B83" s="159" t="s">
        <v>726</v>
      </c>
      <c r="C83" s="42" t="s">
        <v>763</v>
      </c>
      <c r="D83" s="160">
        <v>40457.0</v>
      </c>
      <c r="E83" s="161">
        <f t="shared" si="1"/>
        <v>14</v>
      </c>
      <c r="F83" s="113">
        <v>47514.0</v>
      </c>
      <c r="G83" s="159">
        <v>5.0</v>
      </c>
      <c r="H83" s="161">
        <f t="shared" si="2"/>
        <v>3000</v>
      </c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>
      <c r="A84" s="42" t="s">
        <v>809</v>
      </c>
      <c r="B84" s="159" t="s">
        <v>720</v>
      </c>
      <c r="C84" s="42" t="s">
        <v>763</v>
      </c>
      <c r="D84" s="160">
        <v>37165.0</v>
      </c>
      <c r="E84" s="161">
        <f t="shared" si="1"/>
        <v>23</v>
      </c>
      <c r="F84" s="113">
        <v>105647.0</v>
      </c>
      <c r="G84" s="159">
        <v>1.0</v>
      </c>
      <c r="H84" s="161">
        <f t="shared" si="2"/>
        <v>0</v>
      </c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>
      <c r="A85" s="42" t="s">
        <v>810</v>
      </c>
      <c r="B85" s="159" t="s">
        <v>731</v>
      </c>
      <c r="C85" s="42" t="s">
        <v>763</v>
      </c>
      <c r="D85" s="160">
        <v>38254.0</v>
      </c>
      <c r="E85" s="161">
        <f t="shared" si="1"/>
        <v>20</v>
      </c>
      <c r="F85" s="113">
        <v>125512.0</v>
      </c>
      <c r="G85" s="159">
        <v>2.0</v>
      </c>
      <c r="H85" s="161">
        <f t="shared" si="2"/>
        <v>100</v>
      </c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>
      <c r="A86" s="42" t="s">
        <v>811</v>
      </c>
      <c r="B86" s="159" t="s">
        <v>728</v>
      </c>
      <c r="C86" s="42" t="s">
        <v>763</v>
      </c>
      <c r="D86" s="160">
        <v>40843.0</v>
      </c>
      <c r="E86" s="161">
        <f t="shared" si="1"/>
        <v>13</v>
      </c>
      <c r="F86" s="113">
        <v>45315.0</v>
      </c>
      <c r="G86" s="159">
        <v>3.0</v>
      </c>
      <c r="H86" s="161">
        <f t="shared" si="2"/>
        <v>900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>
      <c r="A87" s="42" t="s">
        <v>812</v>
      </c>
      <c r="B87" s="159" t="s">
        <v>720</v>
      </c>
      <c r="C87" s="42" t="s">
        <v>763</v>
      </c>
      <c r="D87" s="160">
        <v>37548.0</v>
      </c>
      <c r="E87" s="161">
        <f t="shared" si="1"/>
        <v>22</v>
      </c>
      <c r="F87" s="113">
        <v>52224.0</v>
      </c>
      <c r="G87" s="159">
        <v>3.0</v>
      </c>
      <c r="H87" s="161">
        <f t="shared" si="2"/>
        <v>900</v>
      </c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>
      <c r="A88" s="42" t="s">
        <v>813</v>
      </c>
      <c r="B88" s="159" t="s">
        <v>720</v>
      </c>
      <c r="C88" s="42" t="s">
        <v>763</v>
      </c>
      <c r="D88" s="160">
        <v>37565.0</v>
      </c>
      <c r="E88" s="161">
        <f t="shared" si="1"/>
        <v>22</v>
      </c>
      <c r="F88" s="113">
        <v>110399.0</v>
      </c>
      <c r="G88" s="159">
        <v>5.0</v>
      </c>
      <c r="H88" s="161">
        <f t="shared" si="2"/>
        <v>3000</v>
      </c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>
      <c r="A89" s="42" t="s">
        <v>814</v>
      </c>
      <c r="B89" s="159" t="s">
        <v>720</v>
      </c>
      <c r="C89" s="42" t="s">
        <v>763</v>
      </c>
      <c r="D89" s="160">
        <v>40118.0</v>
      </c>
      <c r="E89" s="161">
        <f t="shared" si="1"/>
        <v>15</v>
      </c>
      <c r="F89" s="113">
        <v>88499.0</v>
      </c>
      <c r="G89" s="159">
        <v>4.0</v>
      </c>
      <c r="H89" s="161">
        <f t="shared" si="2"/>
        <v>1500</v>
      </c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>
      <c r="A90" s="42" t="s">
        <v>815</v>
      </c>
      <c r="B90" s="159" t="s">
        <v>731</v>
      </c>
      <c r="C90" s="42" t="s">
        <v>763</v>
      </c>
      <c r="D90" s="160">
        <v>41579.0</v>
      </c>
      <c r="E90" s="161">
        <f t="shared" si="1"/>
        <v>11</v>
      </c>
      <c r="F90" s="113">
        <v>104499.0</v>
      </c>
      <c r="G90" s="159">
        <v>3.0</v>
      </c>
      <c r="H90" s="161">
        <f t="shared" si="2"/>
        <v>900</v>
      </c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>
      <c r="A91" s="42" t="s">
        <v>816</v>
      </c>
      <c r="B91" s="159" t="s">
        <v>731</v>
      </c>
      <c r="C91" s="42" t="s">
        <v>763</v>
      </c>
      <c r="D91" s="160">
        <v>40881.0</v>
      </c>
      <c r="E91" s="161">
        <f t="shared" si="1"/>
        <v>13</v>
      </c>
      <c r="F91" s="113">
        <v>108152.0</v>
      </c>
      <c r="G91" s="159">
        <v>1.0</v>
      </c>
      <c r="H91" s="161">
        <f t="shared" si="2"/>
        <v>0</v>
      </c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>
      <c r="A92" s="42" t="s">
        <v>817</v>
      </c>
      <c r="B92" s="159" t="s">
        <v>731</v>
      </c>
      <c r="C92" s="42" t="s">
        <v>763</v>
      </c>
      <c r="D92" s="160">
        <v>41958.0</v>
      </c>
      <c r="E92" s="161">
        <f t="shared" si="1"/>
        <v>10</v>
      </c>
      <c r="F92" s="113">
        <v>126555.0</v>
      </c>
      <c r="G92" s="159">
        <v>5.0</v>
      </c>
      <c r="H92" s="161">
        <f t="shared" si="2"/>
        <v>3000</v>
      </c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>
      <c r="A93" s="42" t="s">
        <v>818</v>
      </c>
      <c r="B93" s="159" t="s">
        <v>728</v>
      </c>
      <c r="C93" s="42" t="s">
        <v>763</v>
      </c>
      <c r="D93" s="160">
        <v>37584.0</v>
      </c>
      <c r="E93" s="161">
        <f t="shared" si="1"/>
        <v>22</v>
      </c>
      <c r="F93" s="113">
        <v>57059.0</v>
      </c>
      <c r="G93" s="159">
        <v>1.0</v>
      </c>
      <c r="H93" s="161">
        <f t="shared" si="2"/>
        <v>0</v>
      </c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>
      <c r="A94" s="42" t="s">
        <v>819</v>
      </c>
      <c r="B94" s="159" t="s">
        <v>731</v>
      </c>
      <c r="C94" s="42" t="s">
        <v>763</v>
      </c>
      <c r="D94" s="160">
        <v>38319.0</v>
      </c>
      <c r="E94" s="161">
        <f t="shared" si="1"/>
        <v>20</v>
      </c>
      <c r="F94" s="113">
        <v>123803.0</v>
      </c>
      <c r="G94" s="159">
        <v>5.0</v>
      </c>
      <c r="H94" s="161">
        <f t="shared" si="2"/>
        <v>3000</v>
      </c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>
      <c r="A95" s="42" t="s">
        <v>820</v>
      </c>
      <c r="B95" s="159" t="s">
        <v>720</v>
      </c>
      <c r="C95" s="42" t="s">
        <v>763</v>
      </c>
      <c r="D95" s="160">
        <v>39038.0</v>
      </c>
      <c r="E95" s="161">
        <f t="shared" si="1"/>
        <v>18</v>
      </c>
      <c r="F95" s="113">
        <v>85917.0</v>
      </c>
      <c r="G95" s="159">
        <v>5.0</v>
      </c>
      <c r="H95" s="161">
        <f t="shared" si="2"/>
        <v>3000</v>
      </c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>
      <c r="A96" s="42" t="s">
        <v>821</v>
      </c>
      <c r="B96" s="159" t="s">
        <v>726</v>
      </c>
      <c r="C96" s="42" t="s">
        <v>763</v>
      </c>
      <c r="D96" s="160">
        <v>40880.0</v>
      </c>
      <c r="E96" s="161">
        <f t="shared" si="1"/>
        <v>13</v>
      </c>
      <c r="F96" s="113">
        <v>53330.0</v>
      </c>
      <c r="G96" s="159">
        <v>3.0</v>
      </c>
      <c r="H96" s="161">
        <f t="shared" si="2"/>
        <v>900</v>
      </c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>
      <c r="A97" s="42" t="s">
        <v>822</v>
      </c>
      <c r="B97" s="159" t="s">
        <v>731</v>
      </c>
      <c r="C97" s="42" t="s">
        <v>823</v>
      </c>
      <c r="D97" s="160">
        <v>40570.0</v>
      </c>
      <c r="E97" s="161">
        <f t="shared" si="1"/>
        <v>14</v>
      </c>
      <c r="F97" s="113">
        <v>73102.0</v>
      </c>
      <c r="G97" s="159">
        <v>4.0</v>
      </c>
      <c r="H97" s="161">
        <f t="shared" si="2"/>
        <v>1500</v>
      </c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42" t="s">
        <v>824</v>
      </c>
      <c r="B98" s="159" t="s">
        <v>728</v>
      </c>
      <c r="C98" s="42" t="s">
        <v>823</v>
      </c>
      <c r="D98" s="160">
        <v>39833.0</v>
      </c>
      <c r="E98" s="161">
        <f t="shared" si="1"/>
        <v>16</v>
      </c>
      <c r="F98" s="113">
        <v>112538.0</v>
      </c>
      <c r="G98" s="159">
        <v>2.0</v>
      </c>
      <c r="H98" s="161">
        <f t="shared" si="2"/>
        <v>100</v>
      </c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>
      <c r="A99" s="42" t="s">
        <v>825</v>
      </c>
      <c r="B99" s="159" t="s">
        <v>731</v>
      </c>
      <c r="C99" s="42" t="s">
        <v>823</v>
      </c>
      <c r="D99" s="160">
        <v>40607.0</v>
      </c>
      <c r="E99" s="161">
        <f t="shared" si="1"/>
        <v>13</v>
      </c>
      <c r="F99" s="113">
        <v>43819.0</v>
      </c>
      <c r="G99" s="159">
        <v>4.0</v>
      </c>
      <c r="H99" s="161">
        <f t="shared" si="2"/>
        <v>1500</v>
      </c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>
      <c r="A100" s="42" t="s">
        <v>826</v>
      </c>
      <c r="B100" s="159" t="s">
        <v>728</v>
      </c>
      <c r="C100" s="42" t="s">
        <v>823</v>
      </c>
      <c r="D100" s="160">
        <v>41331.0</v>
      </c>
      <c r="E100" s="161">
        <f t="shared" si="1"/>
        <v>11</v>
      </c>
      <c r="F100" s="113">
        <v>85139.0</v>
      </c>
      <c r="G100" s="159">
        <v>5.0</v>
      </c>
      <c r="H100" s="161">
        <f t="shared" si="2"/>
        <v>3000</v>
      </c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>
      <c r="A101" s="42" t="s">
        <v>827</v>
      </c>
      <c r="B101" s="159" t="s">
        <v>728</v>
      </c>
      <c r="C101" s="42" t="s">
        <v>823</v>
      </c>
      <c r="D101" s="160">
        <v>41001.0</v>
      </c>
      <c r="E101" s="161">
        <f t="shared" si="1"/>
        <v>12</v>
      </c>
      <c r="F101" s="113">
        <v>82680.0</v>
      </c>
      <c r="G101" s="159">
        <v>3.0</v>
      </c>
      <c r="H101" s="161">
        <f t="shared" si="2"/>
        <v>900</v>
      </c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>
      <c r="A102" s="42" t="s">
        <v>828</v>
      </c>
      <c r="B102" s="159" t="s">
        <v>728</v>
      </c>
      <c r="C102" s="42" t="s">
        <v>823</v>
      </c>
      <c r="D102" s="160">
        <v>38961.0</v>
      </c>
      <c r="E102" s="161">
        <f t="shared" si="1"/>
        <v>18</v>
      </c>
      <c r="F102" s="113">
        <v>103259.0</v>
      </c>
      <c r="G102" s="159">
        <v>1.0</v>
      </c>
      <c r="H102" s="161">
        <f t="shared" si="2"/>
        <v>0</v>
      </c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>
      <c r="A103" s="42" t="s">
        <v>829</v>
      </c>
      <c r="B103" s="159" t="s">
        <v>740</v>
      </c>
      <c r="C103" s="42" t="s">
        <v>823</v>
      </c>
      <c r="D103" s="160">
        <v>40466.0</v>
      </c>
      <c r="E103" s="161">
        <f t="shared" si="1"/>
        <v>14</v>
      </c>
      <c r="F103" s="113">
        <v>71073.0</v>
      </c>
      <c r="G103" s="159">
        <v>4.0</v>
      </c>
      <c r="H103" s="161">
        <f t="shared" si="2"/>
        <v>1500</v>
      </c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>
      <c r="A104" s="42" t="s">
        <v>830</v>
      </c>
      <c r="B104" s="159" t="s">
        <v>724</v>
      </c>
      <c r="C104" s="42" t="s">
        <v>823</v>
      </c>
      <c r="D104" s="160">
        <v>41583.0</v>
      </c>
      <c r="E104" s="161">
        <f t="shared" si="1"/>
        <v>11</v>
      </c>
      <c r="F104" s="113">
        <v>70153.0</v>
      </c>
      <c r="G104" s="159">
        <v>2.0</v>
      </c>
      <c r="H104" s="161">
        <f t="shared" si="2"/>
        <v>100</v>
      </c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>
      <c r="A105" s="42" t="s">
        <v>831</v>
      </c>
      <c r="B105" s="159" t="s">
        <v>731</v>
      </c>
      <c r="C105" s="42" t="s">
        <v>832</v>
      </c>
      <c r="D105" s="160">
        <v>39814.0</v>
      </c>
      <c r="E105" s="161">
        <f t="shared" si="1"/>
        <v>16</v>
      </c>
      <c r="F105" s="113">
        <v>53099.0</v>
      </c>
      <c r="G105" s="159">
        <v>3.0</v>
      </c>
      <c r="H105" s="161">
        <f t="shared" si="2"/>
        <v>900</v>
      </c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>
      <c r="A106" s="42" t="s">
        <v>833</v>
      </c>
      <c r="B106" s="159" t="s">
        <v>740</v>
      </c>
      <c r="C106" s="42" t="s">
        <v>832</v>
      </c>
      <c r="D106" s="160">
        <v>37260.0</v>
      </c>
      <c r="E106" s="161">
        <f t="shared" si="1"/>
        <v>23</v>
      </c>
      <c r="F106" s="113">
        <v>52560.0</v>
      </c>
      <c r="G106" s="159">
        <v>5.0</v>
      </c>
      <c r="H106" s="161">
        <f t="shared" si="2"/>
        <v>3000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>
      <c r="A107" s="42" t="s">
        <v>834</v>
      </c>
      <c r="B107" s="159" t="s">
        <v>728</v>
      </c>
      <c r="C107" s="42" t="s">
        <v>832</v>
      </c>
      <c r="D107" s="160">
        <v>41650.0</v>
      </c>
      <c r="E107" s="161">
        <f t="shared" si="1"/>
        <v>11</v>
      </c>
      <c r="F107" s="113">
        <v>46834.0</v>
      </c>
      <c r="G107" s="159">
        <v>4.0</v>
      </c>
      <c r="H107" s="161">
        <f t="shared" si="2"/>
        <v>1500</v>
      </c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>
      <c r="A108" s="42" t="s">
        <v>835</v>
      </c>
      <c r="B108" s="159" t="s">
        <v>726</v>
      </c>
      <c r="C108" s="42" t="s">
        <v>832</v>
      </c>
      <c r="D108" s="160">
        <v>39879.0</v>
      </c>
      <c r="E108" s="161">
        <f t="shared" si="1"/>
        <v>15</v>
      </c>
      <c r="F108" s="113">
        <v>97652.0</v>
      </c>
      <c r="G108" s="159">
        <v>1.0</v>
      </c>
      <c r="H108" s="161">
        <f t="shared" si="2"/>
        <v>0</v>
      </c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>
      <c r="A109" s="42" t="s">
        <v>836</v>
      </c>
      <c r="B109" s="159" t="s">
        <v>731</v>
      </c>
      <c r="C109" s="42" t="s">
        <v>832</v>
      </c>
      <c r="D109" s="160">
        <v>37327.0</v>
      </c>
      <c r="E109" s="161">
        <f t="shared" si="1"/>
        <v>22</v>
      </c>
      <c r="F109" s="113">
        <v>44377.0</v>
      </c>
      <c r="G109" s="159">
        <v>2.0</v>
      </c>
      <c r="H109" s="161">
        <f t="shared" si="2"/>
        <v>100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>
      <c r="A110" s="42" t="s">
        <v>837</v>
      </c>
      <c r="B110" s="159" t="s">
        <v>728</v>
      </c>
      <c r="C110" s="42" t="s">
        <v>832</v>
      </c>
      <c r="D110" s="160">
        <v>40225.0</v>
      </c>
      <c r="E110" s="161">
        <f t="shared" si="1"/>
        <v>14</v>
      </c>
      <c r="F110" s="113">
        <v>84107.0</v>
      </c>
      <c r="G110" s="159">
        <v>5.0</v>
      </c>
      <c r="H110" s="161">
        <f t="shared" si="2"/>
        <v>3000</v>
      </c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>
      <c r="A111" s="42" t="s">
        <v>838</v>
      </c>
      <c r="B111" s="159" t="s">
        <v>731</v>
      </c>
      <c r="C111" s="42" t="s">
        <v>832</v>
      </c>
      <c r="D111" s="160">
        <v>41391.0</v>
      </c>
      <c r="E111" s="161">
        <f t="shared" si="1"/>
        <v>11</v>
      </c>
      <c r="F111" s="113">
        <v>64749.0</v>
      </c>
      <c r="G111" s="159">
        <v>4.0</v>
      </c>
      <c r="H111" s="161">
        <f t="shared" si="2"/>
        <v>1500</v>
      </c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>
      <c r="A112" s="42" t="s">
        <v>839</v>
      </c>
      <c r="B112" s="159" t="s">
        <v>728</v>
      </c>
      <c r="C112" s="42" t="s">
        <v>832</v>
      </c>
      <c r="D112" s="160">
        <v>40724.0</v>
      </c>
      <c r="E112" s="161">
        <f t="shared" si="1"/>
        <v>13</v>
      </c>
      <c r="F112" s="113">
        <v>96101.0</v>
      </c>
      <c r="G112" s="159">
        <v>1.0</v>
      </c>
      <c r="H112" s="161">
        <f t="shared" si="2"/>
        <v>0</v>
      </c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>
      <c r="A113" s="42" t="s">
        <v>840</v>
      </c>
      <c r="B113" s="159" t="s">
        <v>731</v>
      </c>
      <c r="C113" s="42" t="s">
        <v>832</v>
      </c>
      <c r="D113" s="160">
        <v>41594.0</v>
      </c>
      <c r="E113" s="161">
        <f t="shared" si="1"/>
        <v>11</v>
      </c>
      <c r="F113" s="113">
        <v>60275.0</v>
      </c>
      <c r="G113" s="159">
        <v>1.0</v>
      </c>
      <c r="H113" s="161">
        <f t="shared" si="2"/>
        <v>0</v>
      </c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>
      <c r="A114" s="42" t="s">
        <v>841</v>
      </c>
      <c r="B114" s="159" t="s">
        <v>724</v>
      </c>
      <c r="C114" s="42" t="s">
        <v>842</v>
      </c>
      <c r="D114" s="160">
        <v>41628.0</v>
      </c>
      <c r="E114" s="161">
        <f t="shared" si="1"/>
        <v>11</v>
      </c>
      <c r="F114" s="113">
        <v>65190.0</v>
      </c>
      <c r="G114" s="159">
        <v>2.0</v>
      </c>
      <c r="H114" s="161">
        <f t="shared" si="2"/>
        <v>100</v>
      </c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>
      <c r="A115" s="42" t="s">
        <v>843</v>
      </c>
      <c r="B115" s="159" t="s">
        <v>731</v>
      </c>
      <c r="C115" s="42" t="s">
        <v>842</v>
      </c>
      <c r="D115" s="160">
        <v>41996.0</v>
      </c>
      <c r="E115" s="161">
        <f t="shared" si="1"/>
        <v>10</v>
      </c>
      <c r="F115" s="113">
        <v>121677.0</v>
      </c>
      <c r="G115" s="159">
        <v>5.0</v>
      </c>
      <c r="H115" s="161">
        <f t="shared" si="2"/>
        <v>3000</v>
      </c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>
      <c r="A116" s="42" t="s">
        <v>844</v>
      </c>
      <c r="B116" s="159" t="s">
        <v>728</v>
      </c>
      <c r="C116" s="42" t="s">
        <v>842</v>
      </c>
      <c r="D116" s="160">
        <v>40185.0</v>
      </c>
      <c r="E116" s="161">
        <f t="shared" si="1"/>
        <v>15</v>
      </c>
      <c r="F116" s="113">
        <v>54749.0</v>
      </c>
      <c r="G116" s="159">
        <v>4.0</v>
      </c>
      <c r="H116" s="161">
        <f t="shared" si="2"/>
        <v>1500</v>
      </c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>
      <c r="A117" s="42" t="s">
        <v>845</v>
      </c>
      <c r="B117" s="159" t="s">
        <v>724</v>
      </c>
      <c r="C117" s="42" t="s">
        <v>842</v>
      </c>
      <c r="D117" s="160">
        <v>37254.0</v>
      </c>
      <c r="E117" s="161">
        <f t="shared" si="1"/>
        <v>23</v>
      </c>
      <c r="F117" s="113">
        <v>74258.0</v>
      </c>
      <c r="G117" s="159">
        <v>5.0</v>
      </c>
      <c r="H117" s="161">
        <f t="shared" si="2"/>
        <v>3000</v>
      </c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>
      <c r="A118" s="42" t="s">
        <v>846</v>
      </c>
      <c r="B118" s="159" t="s">
        <v>726</v>
      </c>
      <c r="C118" s="42" t="s">
        <v>842</v>
      </c>
      <c r="D118" s="160">
        <v>39852.0</v>
      </c>
      <c r="E118" s="161">
        <f t="shared" si="1"/>
        <v>16</v>
      </c>
      <c r="F118" s="113">
        <v>108255.0</v>
      </c>
      <c r="G118" s="159">
        <v>4.0</v>
      </c>
      <c r="H118" s="161">
        <f t="shared" si="2"/>
        <v>1500</v>
      </c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>
      <c r="A119" s="42" t="s">
        <v>847</v>
      </c>
      <c r="B119" s="159" t="s">
        <v>740</v>
      </c>
      <c r="C119" s="42" t="s">
        <v>842</v>
      </c>
      <c r="D119" s="160">
        <v>38745.0</v>
      </c>
      <c r="E119" s="161">
        <f t="shared" si="1"/>
        <v>19</v>
      </c>
      <c r="F119" s="113">
        <v>121550.0</v>
      </c>
      <c r="G119" s="159">
        <v>2.0</v>
      </c>
      <c r="H119" s="161">
        <f t="shared" si="2"/>
        <v>100</v>
      </c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>
      <c r="A120" s="42" t="s">
        <v>848</v>
      </c>
      <c r="B120" s="159" t="s">
        <v>720</v>
      </c>
      <c r="C120" s="42" t="s">
        <v>842</v>
      </c>
      <c r="D120" s="160">
        <v>41341.0</v>
      </c>
      <c r="E120" s="161">
        <f t="shared" si="1"/>
        <v>11</v>
      </c>
      <c r="F120" s="113">
        <v>105911.0</v>
      </c>
      <c r="G120" s="159">
        <v>2.0</v>
      </c>
      <c r="H120" s="161">
        <f t="shared" si="2"/>
        <v>100</v>
      </c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>
      <c r="A121" s="42" t="s">
        <v>849</v>
      </c>
      <c r="B121" s="159" t="s">
        <v>728</v>
      </c>
      <c r="C121" s="42" t="s">
        <v>842</v>
      </c>
      <c r="D121" s="160">
        <v>37347.0</v>
      </c>
      <c r="E121" s="161">
        <f t="shared" si="1"/>
        <v>22</v>
      </c>
      <c r="F121" s="113">
        <v>42552.0</v>
      </c>
      <c r="G121" s="159">
        <v>1.0</v>
      </c>
      <c r="H121" s="161">
        <f t="shared" si="2"/>
        <v>0</v>
      </c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>
      <c r="A122" s="42" t="s">
        <v>850</v>
      </c>
      <c r="B122" s="159" t="s">
        <v>731</v>
      </c>
      <c r="C122" s="42" t="s">
        <v>842</v>
      </c>
      <c r="D122" s="160">
        <v>37037.0</v>
      </c>
      <c r="E122" s="161">
        <f t="shared" si="1"/>
        <v>23</v>
      </c>
      <c r="F122" s="113">
        <v>103026.0</v>
      </c>
      <c r="G122" s="159">
        <v>3.0</v>
      </c>
      <c r="H122" s="161">
        <f t="shared" si="2"/>
        <v>900</v>
      </c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>
      <c r="A123" s="42" t="s">
        <v>851</v>
      </c>
      <c r="B123" s="159" t="s">
        <v>720</v>
      </c>
      <c r="C123" s="42" t="s">
        <v>842</v>
      </c>
      <c r="D123" s="160">
        <v>41830.0</v>
      </c>
      <c r="E123" s="161">
        <f t="shared" si="1"/>
        <v>10</v>
      </c>
      <c r="F123" s="113">
        <v>57534.0</v>
      </c>
      <c r="G123" s="159">
        <v>5.0</v>
      </c>
      <c r="H123" s="161">
        <f t="shared" si="2"/>
        <v>3000</v>
      </c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>
      <c r="A124" s="42" t="s">
        <v>852</v>
      </c>
      <c r="B124" s="159" t="s">
        <v>726</v>
      </c>
      <c r="C124" s="42" t="s">
        <v>842</v>
      </c>
      <c r="D124" s="160">
        <v>37420.0</v>
      </c>
      <c r="E124" s="161">
        <f t="shared" si="1"/>
        <v>22</v>
      </c>
      <c r="F124" s="113">
        <v>72104.0</v>
      </c>
      <c r="G124" s="159">
        <v>4.0</v>
      </c>
      <c r="H124" s="161">
        <f t="shared" si="2"/>
        <v>1500</v>
      </c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>
      <c r="A125" s="42" t="s">
        <v>853</v>
      </c>
      <c r="B125" s="159" t="s">
        <v>731</v>
      </c>
      <c r="C125" s="42" t="s">
        <v>842</v>
      </c>
      <c r="D125" s="160">
        <v>37435.0</v>
      </c>
      <c r="E125" s="161">
        <f t="shared" si="1"/>
        <v>22</v>
      </c>
      <c r="F125" s="113">
        <v>64206.0</v>
      </c>
      <c r="G125" s="159">
        <v>1.0</v>
      </c>
      <c r="H125" s="161">
        <f t="shared" si="2"/>
        <v>0</v>
      </c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>
      <c r="A126" s="42" t="s">
        <v>854</v>
      </c>
      <c r="B126" s="159" t="s">
        <v>728</v>
      </c>
      <c r="C126" s="42" t="s">
        <v>842</v>
      </c>
      <c r="D126" s="160">
        <v>42206.0</v>
      </c>
      <c r="E126" s="161">
        <f t="shared" si="1"/>
        <v>9</v>
      </c>
      <c r="F126" s="113">
        <v>73650.0</v>
      </c>
      <c r="G126" s="159">
        <v>4.0</v>
      </c>
      <c r="H126" s="161">
        <f t="shared" si="2"/>
        <v>1500</v>
      </c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>
      <c r="A127" s="42" t="s">
        <v>855</v>
      </c>
      <c r="B127" s="159" t="s">
        <v>728</v>
      </c>
      <c r="C127" s="42" t="s">
        <v>842</v>
      </c>
      <c r="D127" s="160">
        <v>40038.0</v>
      </c>
      <c r="E127" s="161">
        <f t="shared" si="1"/>
        <v>15</v>
      </c>
      <c r="F127" s="113">
        <v>67318.0</v>
      </c>
      <c r="G127" s="159">
        <v>2.0</v>
      </c>
      <c r="H127" s="161">
        <f t="shared" si="2"/>
        <v>100</v>
      </c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>
      <c r="A128" s="42" t="s">
        <v>856</v>
      </c>
      <c r="B128" s="159" t="s">
        <v>731</v>
      </c>
      <c r="C128" s="42" t="s">
        <v>842</v>
      </c>
      <c r="D128" s="160">
        <v>38191.0</v>
      </c>
      <c r="E128" s="161">
        <f t="shared" si="1"/>
        <v>20</v>
      </c>
      <c r="F128" s="113">
        <v>76680.0</v>
      </c>
      <c r="G128" s="159">
        <v>4.0</v>
      </c>
      <c r="H128" s="161">
        <f t="shared" si="2"/>
        <v>1500</v>
      </c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>
      <c r="A129" s="42" t="s">
        <v>857</v>
      </c>
      <c r="B129" s="159" t="s">
        <v>731</v>
      </c>
      <c r="C129" s="42" t="s">
        <v>842</v>
      </c>
      <c r="D129" s="160">
        <v>37155.0</v>
      </c>
      <c r="E129" s="161">
        <f t="shared" si="1"/>
        <v>23</v>
      </c>
      <c r="F129" s="113">
        <v>120696.0</v>
      </c>
      <c r="G129" s="159">
        <v>1.0</v>
      </c>
      <c r="H129" s="161">
        <f t="shared" si="2"/>
        <v>0</v>
      </c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>
      <c r="A130" s="42" t="s">
        <v>858</v>
      </c>
      <c r="B130" s="159" t="s">
        <v>728</v>
      </c>
      <c r="C130" s="42" t="s">
        <v>842</v>
      </c>
      <c r="D130" s="160">
        <v>40836.0</v>
      </c>
      <c r="E130" s="161">
        <f t="shared" si="1"/>
        <v>13</v>
      </c>
      <c r="F130" s="113">
        <v>114645.0</v>
      </c>
      <c r="G130" s="159">
        <v>5.0</v>
      </c>
      <c r="H130" s="161">
        <f t="shared" si="2"/>
        <v>3000</v>
      </c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>
      <c r="A131" s="42" t="s">
        <v>859</v>
      </c>
      <c r="B131" s="159" t="s">
        <v>731</v>
      </c>
      <c r="C131" s="42" t="s">
        <v>842</v>
      </c>
      <c r="D131" s="160">
        <v>40102.0</v>
      </c>
      <c r="E131" s="161">
        <f t="shared" si="1"/>
        <v>15</v>
      </c>
      <c r="F131" s="113">
        <v>50730.0</v>
      </c>
      <c r="G131" s="159">
        <v>1.0</v>
      </c>
      <c r="H131" s="161">
        <f t="shared" si="2"/>
        <v>0</v>
      </c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>
      <c r="A132" s="42" t="s">
        <v>860</v>
      </c>
      <c r="B132" s="159" t="s">
        <v>726</v>
      </c>
      <c r="C132" s="42" t="s">
        <v>842</v>
      </c>
      <c r="D132" s="160">
        <v>38690.0</v>
      </c>
      <c r="E132" s="161">
        <f t="shared" si="1"/>
        <v>19</v>
      </c>
      <c r="F132" s="113">
        <v>99842.0</v>
      </c>
      <c r="G132" s="159">
        <v>1.0</v>
      </c>
      <c r="H132" s="161">
        <f t="shared" si="2"/>
        <v>0</v>
      </c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>
      <c r="A133" s="42" t="s">
        <v>861</v>
      </c>
      <c r="B133" s="159" t="s">
        <v>720</v>
      </c>
      <c r="C133" s="42" t="s">
        <v>862</v>
      </c>
      <c r="D133" s="160">
        <v>37647.0</v>
      </c>
      <c r="E133" s="161">
        <f t="shared" si="1"/>
        <v>22</v>
      </c>
      <c r="F133" s="113">
        <v>51343.0</v>
      </c>
      <c r="G133" s="159">
        <v>5.0</v>
      </c>
      <c r="H133" s="161">
        <f t="shared" si="2"/>
        <v>3000</v>
      </c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>
      <c r="A134" s="42" t="s">
        <v>863</v>
      </c>
      <c r="B134" s="159" t="s">
        <v>728</v>
      </c>
      <c r="C134" s="42" t="s">
        <v>862</v>
      </c>
      <c r="D134" s="160">
        <v>40701.0</v>
      </c>
      <c r="E134" s="161">
        <f t="shared" si="1"/>
        <v>13</v>
      </c>
      <c r="F134" s="113">
        <v>104771.0</v>
      </c>
      <c r="G134" s="159">
        <v>2.0</v>
      </c>
      <c r="H134" s="161">
        <f t="shared" si="2"/>
        <v>100</v>
      </c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>
      <c r="A135" s="42" t="s">
        <v>864</v>
      </c>
      <c r="B135" s="159" t="s">
        <v>728</v>
      </c>
      <c r="C135" s="42" t="s">
        <v>862</v>
      </c>
      <c r="D135" s="160">
        <v>40761.0</v>
      </c>
      <c r="E135" s="161">
        <f t="shared" si="1"/>
        <v>13</v>
      </c>
      <c r="F135" s="113">
        <v>51746.0</v>
      </c>
      <c r="G135" s="159">
        <v>5.0</v>
      </c>
      <c r="H135" s="161">
        <f t="shared" si="2"/>
        <v>3000</v>
      </c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>
      <c r="A136" s="42" t="s">
        <v>865</v>
      </c>
      <c r="B136" s="159" t="s">
        <v>720</v>
      </c>
      <c r="C136" s="42" t="s">
        <v>862</v>
      </c>
      <c r="D136" s="160">
        <v>41478.0</v>
      </c>
      <c r="E136" s="161">
        <f t="shared" si="1"/>
        <v>11</v>
      </c>
      <c r="F136" s="113">
        <v>46397.0</v>
      </c>
      <c r="G136" s="159">
        <v>2.0</v>
      </c>
      <c r="H136" s="161">
        <f t="shared" si="2"/>
        <v>100</v>
      </c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>
      <c r="A137" s="42" t="s">
        <v>866</v>
      </c>
      <c r="B137" s="159" t="s">
        <v>731</v>
      </c>
      <c r="C137" s="42" t="s">
        <v>862</v>
      </c>
      <c r="D137" s="160">
        <v>41520.0</v>
      </c>
      <c r="E137" s="161">
        <f t="shared" si="1"/>
        <v>11</v>
      </c>
      <c r="F137" s="113">
        <v>52674.0</v>
      </c>
      <c r="G137" s="159">
        <v>2.0</v>
      </c>
      <c r="H137" s="161">
        <f t="shared" si="2"/>
        <v>100</v>
      </c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>
      <c r="A138" s="42" t="s">
        <v>867</v>
      </c>
      <c r="B138" s="159" t="s">
        <v>728</v>
      </c>
      <c r="C138" s="42" t="s">
        <v>868</v>
      </c>
      <c r="D138" s="160">
        <v>41262.0</v>
      </c>
      <c r="E138" s="161">
        <f t="shared" si="1"/>
        <v>12</v>
      </c>
      <c r="F138" s="113">
        <v>117958.0</v>
      </c>
      <c r="G138" s="159">
        <v>3.0</v>
      </c>
      <c r="H138" s="161">
        <f t="shared" si="2"/>
        <v>900</v>
      </c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>
      <c r="A139" s="42" t="s">
        <v>869</v>
      </c>
      <c r="B139" s="159" t="s">
        <v>731</v>
      </c>
      <c r="C139" s="42" t="s">
        <v>868</v>
      </c>
      <c r="D139" s="160">
        <v>41276.0</v>
      </c>
      <c r="E139" s="161">
        <f t="shared" si="1"/>
        <v>12</v>
      </c>
      <c r="F139" s="113">
        <v>55593.0</v>
      </c>
      <c r="G139" s="159">
        <v>3.0</v>
      </c>
      <c r="H139" s="161">
        <f t="shared" si="2"/>
        <v>900</v>
      </c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>
      <c r="A140" s="42" t="s">
        <v>870</v>
      </c>
      <c r="B140" s="159" t="s">
        <v>728</v>
      </c>
      <c r="C140" s="42" t="s">
        <v>868</v>
      </c>
      <c r="D140" s="160">
        <v>38719.0</v>
      </c>
      <c r="E140" s="161">
        <f t="shared" si="1"/>
        <v>19</v>
      </c>
      <c r="F140" s="113">
        <v>46993.0</v>
      </c>
      <c r="G140" s="159">
        <v>5.0</v>
      </c>
      <c r="H140" s="161">
        <f t="shared" si="2"/>
        <v>3000</v>
      </c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>
      <c r="A141" s="42" t="s">
        <v>871</v>
      </c>
      <c r="B141" s="159" t="s">
        <v>728</v>
      </c>
      <c r="C141" s="42" t="s">
        <v>868</v>
      </c>
      <c r="D141" s="160">
        <v>40216.0</v>
      </c>
      <c r="E141" s="161">
        <f t="shared" si="1"/>
        <v>15</v>
      </c>
      <c r="F141" s="113">
        <v>91950.0</v>
      </c>
      <c r="G141" s="159">
        <v>4.0</v>
      </c>
      <c r="H141" s="161">
        <f t="shared" si="2"/>
        <v>1500</v>
      </c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>
      <c r="A142" s="42" t="s">
        <v>872</v>
      </c>
      <c r="B142" s="159" t="s">
        <v>731</v>
      </c>
      <c r="C142" s="42" t="s">
        <v>868</v>
      </c>
      <c r="D142" s="160">
        <v>38366.0</v>
      </c>
      <c r="E142" s="161">
        <f t="shared" si="1"/>
        <v>20</v>
      </c>
      <c r="F142" s="113">
        <v>96410.0</v>
      </c>
      <c r="G142" s="159">
        <v>3.0</v>
      </c>
      <c r="H142" s="161">
        <f t="shared" si="2"/>
        <v>900</v>
      </c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>
      <c r="A143" s="42" t="s">
        <v>873</v>
      </c>
      <c r="B143" s="159" t="s">
        <v>728</v>
      </c>
      <c r="C143" s="42" t="s">
        <v>868</v>
      </c>
      <c r="D143" s="160">
        <v>39831.0</v>
      </c>
      <c r="E143" s="161">
        <f t="shared" si="1"/>
        <v>16</v>
      </c>
      <c r="F143" s="113">
        <v>103347.0</v>
      </c>
      <c r="G143" s="159">
        <v>4.0</v>
      </c>
      <c r="H143" s="161">
        <f t="shared" si="2"/>
        <v>1500</v>
      </c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>
      <c r="A144" s="42" t="s">
        <v>874</v>
      </c>
      <c r="B144" s="159" t="s">
        <v>731</v>
      </c>
      <c r="C144" s="42" t="s">
        <v>868</v>
      </c>
      <c r="D144" s="160">
        <v>41314.0</v>
      </c>
      <c r="E144" s="161">
        <f t="shared" si="1"/>
        <v>12</v>
      </c>
      <c r="F144" s="113">
        <v>118046.0</v>
      </c>
      <c r="G144" s="159">
        <v>4.0</v>
      </c>
      <c r="H144" s="161">
        <f t="shared" si="2"/>
        <v>1500</v>
      </c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>
      <c r="A145" s="42" t="s">
        <v>875</v>
      </c>
      <c r="B145" s="159" t="s">
        <v>720</v>
      </c>
      <c r="C145" s="42" t="s">
        <v>868</v>
      </c>
      <c r="D145" s="160">
        <v>40222.0</v>
      </c>
      <c r="E145" s="161">
        <f t="shared" si="1"/>
        <v>15</v>
      </c>
      <c r="F145" s="113">
        <v>50029.0</v>
      </c>
      <c r="G145" s="159">
        <v>5.0</v>
      </c>
      <c r="H145" s="161">
        <f t="shared" si="2"/>
        <v>3000</v>
      </c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>
      <c r="A146" s="42" t="s">
        <v>876</v>
      </c>
      <c r="B146" s="159" t="s">
        <v>731</v>
      </c>
      <c r="C146" s="42" t="s">
        <v>868</v>
      </c>
      <c r="D146" s="160">
        <v>40232.0</v>
      </c>
      <c r="E146" s="161">
        <f t="shared" si="1"/>
        <v>14</v>
      </c>
      <c r="F146" s="113">
        <v>63297.0</v>
      </c>
      <c r="G146" s="159">
        <v>4.0</v>
      </c>
      <c r="H146" s="161">
        <f t="shared" si="2"/>
        <v>1500</v>
      </c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>
      <c r="A147" s="42" t="s">
        <v>877</v>
      </c>
      <c r="B147" s="159" t="s">
        <v>728</v>
      </c>
      <c r="C147" s="42" t="s">
        <v>868</v>
      </c>
      <c r="D147" s="160">
        <v>39866.0</v>
      </c>
      <c r="E147" s="161">
        <f t="shared" si="1"/>
        <v>15</v>
      </c>
      <c r="F147" s="113">
        <v>93380.0</v>
      </c>
      <c r="G147" s="159">
        <v>5.0</v>
      </c>
      <c r="H147" s="161">
        <f t="shared" si="2"/>
        <v>3000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>
      <c r="A148" s="42" t="s">
        <v>878</v>
      </c>
      <c r="B148" s="159" t="s">
        <v>731</v>
      </c>
      <c r="C148" s="42" t="s">
        <v>868</v>
      </c>
      <c r="D148" s="160">
        <v>40971.0</v>
      </c>
      <c r="E148" s="161">
        <f t="shared" si="1"/>
        <v>12</v>
      </c>
      <c r="F148" s="113">
        <v>100478.0</v>
      </c>
      <c r="G148" s="159">
        <v>3.0</v>
      </c>
      <c r="H148" s="161">
        <f t="shared" si="2"/>
        <v>900</v>
      </c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>
      <c r="A149" s="42" t="s">
        <v>879</v>
      </c>
      <c r="B149" s="159" t="s">
        <v>726</v>
      </c>
      <c r="C149" s="42" t="s">
        <v>868</v>
      </c>
      <c r="D149" s="160">
        <v>41337.0</v>
      </c>
      <c r="E149" s="161">
        <f t="shared" si="1"/>
        <v>11</v>
      </c>
      <c r="F149" s="113">
        <v>96780.0</v>
      </c>
      <c r="G149" s="159">
        <v>3.0</v>
      </c>
      <c r="H149" s="161">
        <f t="shared" si="2"/>
        <v>900</v>
      </c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>
      <c r="A150" s="42" t="s">
        <v>880</v>
      </c>
      <c r="B150" s="159" t="s">
        <v>720</v>
      </c>
      <c r="C150" s="42" t="s">
        <v>868</v>
      </c>
      <c r="D150" s="160">
        <v>42092.0</v>
      </c>
      <c r="E150" s="161">
        <f t="shared" si="1"/>
        <v>9</v>
      </c>
      <c r="F150" s="113">
        <v>51487.0</v>
      </c>
      <c r="G150" s="159">
        <v>4.0</v>
      </c>
      <c r="H150" s="161">
        <f t="shared" si="2"/>
        <v>1500</v>
      </c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>
      <c r="A151" s="42" t="s">
        <v>881</v>
      </c>
      <c r="B151" s="159" t="s">
        <v>728</v>
      </c>
      <c r="C151" s="42" t="s">
        <v>868</v>
      </c>
      <c r="D151" s="160">
        <v>40277.0</v>
      </c>
      <c r="E151" s="161">
        <f t="shared" si="1"/>
        <v>14</v>
      </c>
      <c r="F151" s="113">
        <v>44692.0</v>
      </c>
      <c r="G151" s="159">
        <v>1.0</v>
      </c>
      <c r="H151" s="161">
        <f t="shared" si="2"/>
        <v>0</v>
      </c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>
      <c r="A152" s="42" t="s">
        <v>882</v>
      </c>
      <c r="B152" s="159" t="s">
        <v>740</v>
      </c>
      <c r="C152" s="42" t="s">
        <v>868</v>
      </c>
      <c r="D152" s="160">
        <v>37341.0</v>
      </c>
      <c r="E152" s="161">
        <f t="shared" si="1"/>
        <v>22</v>
      </c>
      <c r="F152" s="113">
        <v>114029.0</v>
      </c>
      <c r="G152" s="159">
        <v>4.0</v>
      </c>
      <c r="H152" s="161">
        <f t="shared" si="2"/>
        <v>1500</v>
      </c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>
      <c r="A153" s="42" t="s">
        <v>883</v>
      </c>
      <c r="B153" s="159" t="s">
        <v>720</v>
      </c>
      <c r="C153" s="42" t="s">
        <v>868</v>
      </c>
      <c r="D153" s="160">
        <v>37721.0</v>
      </c>
      <c r="E153" s="161">
        <f t="shared" si="1"/>
        <v>21</v>
      </c>
      <c r="F153" s="113">
        <v>101481.0</v>
      </c>
      <c r="G153" s="159">
        <v>2.0</v>
      </c>
      <c r="H153" s="161">
        <f t="shared" si="2"/>
        <v>100</v>
      </c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>
      <c r="A154" s="42" t="s">
        <v>884</v>
      </c>
      <c r="B154" s="159" t="s">
        <v>728</v>
      </c>
      <c r="C154" s="42" t="s">
        <v>868</v>
      </c>
      <c r="D154" s="160">
        <v>41377.0</v>
      </c>
      <c r="E154" s="161">
        <f t="shared" si="1"/>
        <v>11</v>
      </c>
      <c r="F154" s="113">
        <v>113877.0</v>
      </c>
      <c r="G154" s="159">
        <v>2.0</v>
      </c>
      <c r="H154" s="161">
        <f t="shared" si="2"/>
        <v>100</v>
      </c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>
      <c r="A155" s="42" t="s">
        <v>885</v>
      </c>
      <c r="B155" s="159" t="s">
        <v>731</v>
      </c>
      <c r="C155" s="42" t="s">
        <v>868</v>
      </c>
      <c r="D155" s="160">
        <v>37017.0</v>
      </c>
      <c r="E155" s="161">
        <f t="shared" si="1"/>
        <v>23</v>
      </c>
      <c r="F155" s="113">
        <v>75226.0</v>
      </c>
      <c r="G155" s="159">
        <v>5.0</v>
      </c>
      <c r="H155" s="161">
        <f t="shared" si="2"/>
        <v>3000</v>
      </c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>
      <c r="A156" s="42" t="s">
        <v>886</v>
      </c>
      <c r="B156" s="159" t="s">
        <v>728</v>
      </c>
      <c r="C156" s="42" t="s">
        <v>868</v>
      </c>
      <c r="D156" s="160">
        <v>39213.0</v>
      </c>
      <c r="E156" s="161">
        <f t="shared" si="1"/>
        <v>17</v>
      </c>
      <c r="F156" s="113">
        <v>62791.0</v>
      </c>
      <c r="G156" s="159">
        <v>1.0</v>
      </c>
      <c r="H156" s="161">
        <f t="shared" si="2"/>
        <v>0</v>
      </c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>
      <c r="A157" s="42" t="s">
        <v>887</v>
      </c>
      <c r="B157" s="159" t="s">
        <v>731</v>
      </c>
      <c r="C157" s="42" t="s">
        <v>868</v>
      </c>
      <c r="D157" s="160">
        <v>41788.0</v>
      </c>
      <c r="E157" s="161">
        <f t="shared" si="1"/>
        <v>10</v>
      </c>
      <c r="F157" s="113">
        <v>86093.0</v>
      </c>
      <c r="G157" s="159">
        <v>2.0</v>
      </c>
      <c r="H157" s="161">
        <f t="shared" si="2"/>
        <v>100</v>
      </c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>
      <c r="A158" s="42" t="s">
        <v>888</v>
      </c>
      <c r="B158" s="159" t="s">
        <v>731</v>
      </c>
      <c r="C158" s="42" t="s">
        <v>868</v>
      </c>
      <c r="D158" s="160">
        <v>39970.0</v>
      </c>
      <c r="E158" s="161">
        <f t="shared" si="1"/>
        <v>15</v>
      </c>
      <c r="F158" s="113">
        <v>49871.0</v>
      </c>
      <c r="G158" s="159">
        <v>1.0</v>
      </c>
      <c r="H158" s="161">
        <f t="shared" si="2"/>
        <v>0</v>
      </c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>
      <c r="A159" s="42" t="s">
        <v>889</v>
      </c>
      <c r="B159" s="159" t="s">
        <v>740</v>
      </c>
      <c r="C159" s="42" t="s">
        <v>868</v>
      </c>
      <c r="D159" s="160">
        <v>40732.0</v>
      </c>
      <c r="E159" s="161">
        <f t="shared" si="1"/>
        <v>13</v>
      </c>
      <c r="F159" s="113">
        <v>80928.0</v>
      </c>
      <c r="G159" s="159">
        <v>4.0</v>
      </c>
      <c r="H159" s="161">
        <f t="shared" si="2"/>
        <v>1500</v>
      </c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>
      <c r="A160" s="42" t="s">
        <v>890</v>
      </c>
      <c r="B160" s="159" t="s">
        <v>728</v>
      </c>
      <c r="C160" s="42" t="s">
        <v>868</v>
      </c>
      <c r="D160" s="160">
        <v>41807.0</v>
      </c>
      <c r="E160" s="161">
        <f t="shared" si="1"/>
        <v>10</v>
      </c>
      <c r="F160" s="113">
        <v>90371.0</v>
      </c>
      <c r="G160" s="159">
        <v>2.0</v>
      </c>
      <c r="H160" s="161">
        <f t="shared" si="2"/>
        <v>100</v>
      </c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>
      <c r="A161" s="42" t="s">
        <v>891</v>
      </c>
      <c r="B161" s="159" t="s">
        <v>720</v>
      </c>
      <c r="C161" s="42" t="s">
        <v>868</v>
      </c>
      <c r="D161" s="160">
        <v>40352.0</v>
      </c>
      <c r="E161" s="161">
        <f t="shared" si="1"/>
        <v>14</v>
      </c>
      <c r="F161" s="113">
        <v>59013.0</v>
      </c>
      <c r="G161" s="159">
        <v>2.0</v>
      </c>
      <c r="H161" s="161">
        <f t="shared" si="2"/>
        <v>100</v>
      </c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>
      <c r="A162" s="42" t="s">
        <v>892</v>
      </c>
      <c r="B162" s="159" t="s">
        <v>728</v>
      </c>
      <c r="C162" s="42" t="s">
        <v>868</v>
      </c>
      <c r="D162" s="160">
        <v>41444.0</v>
      </c>
      <c r="E162" s="161">
        <f t="shared" si="1"/>
        <v>11</v>
      </c>
      <c r="F162" s="113">
        <v>76509.0</v>
      </c>
      <c r="G162" s="159">
        <v>5.0</v>
      </c>
      <c r="H162" s="161">
        <f t="shared" si="2"/>
        <v>3000</v>
      </c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>
      <c r="A163" s="42" t="s">
        <v>893</v>
      </c>
      <c r="B163" s="159" t="s">
        <v>724</v>
      </c>
      <c r="C163" s="42" t="s">
        <v>868</v>
      </c>
      <c r="D163" s="160">
        <v>37067.0</v>
      </c>
      <c r="E163" s="161">
        <f t="shared" si="1"/>
        <v>23</v>
      </c>
      <c r="F163" s="113">
        <v>116386.0</v>
      </c>
      <c r="G163" s="159">
        <v>5.0</v>
      </c>
      <c r="H163" s="161">
        <f t="shared" si="2"/>
        <v>3000</v>
      </c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>
      <c r="A164" s="42" t="s">
        <v>894</v>
      </c>
      <c r="B164" s="159" t="s">
        <v>728</v>
      </c>
      <c r="C164" s="42" t="s">
        <v>868</v>
      </c>
      <c r="D164" s="160">
        <v>40373.0</v>
      </c>
      <c r="E164" s="161">
        <f t="shared" si="1"/>
        <v>14</v>
      </c>
      <c r="F164" s="113">
        <v>69384.0</v>
      </c>
      <c r="G164" s="159">
        <v>5.0</v>
      </c>
      <c r="H164" s="161">
        <f t="shared" si="2"/>
        <v>3000</v>
      </c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>
      <c r="A165" s="42" t="s">
        <v>895</v>
      </c>
      <c r="B165" s="159" t="s">
        <v>724</v>
      </c>
      <c r="C165" s="42" t="s">
        <v>868</v>
      </c>
      <c r="D165" s="160">
        <v>41132.0</v>
      </c>
      <c r="E165" s="161">
        <f t="shared" si="1"/>
        <v>12</v>
      </c>
      <c r="F165" s="113">
        <v>123331.0</v>
      </c>
      <c r="G165" s="159">
        <v>4.0</v>
      </c>
      <c r="H165" s="161">
        <f t="shared" si="2"/>
        <v>1500</v>
      </c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>
      <c r="A166" s="42" t="s">
        <v>896</v>
      </c>
      <c r="B166" s="159" t="s">
        <v>731</v>
      </c>
      <c r="C166" s="42" t="s">
        <v>868</v>
      </c>
      <c r="D166" s="160">
        <v>41477.0</v>
      </c>
      <c r="E166" s="161">
        <f t="shared" si="1"/>
        <v>11</v>
      </c>
      <c r="F166" s="113">
        <v>55705.0</v>
      </c>
      <c r="G166" s="159">
        <v>4.0</v>
      </c>
      <c r="H166" s="161">
        <f t="shared" si="2"/>
        <v>1500</v>
      </c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>
      <c r="A167" s="42" t="s">
        <v>897</v>
      </c>
      <c r="B167" s="159" t="s">
        <v>731</v>
      </c>
      <c r="C167" s="42" t="s">
        <v>868</v>
      </c>
      <c r="D167" s="160">
        <v>40770.0</v>
      </c>
      <c r="E167" s="161">
        <f t="shared" si="1"/>
        <v>13</v>
      </c>
      <c r="F167" s="113">
        <v>72893.0</v>
      </c>
      <c r="G167" s="159">
        <v>5.0</v>
      </c>
      <c r="H167" s="161">
        <f t="shared" si="2"/>
        <v>3000</v>
      </c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>
      <c r="A168" s="42" t="s">
        <v>898</v>
      </c>
      <c r="B168" s="159" t="s">
        <v>740</v>
      </c>
      <c r="C168" s="42" t="s">
        <v>868</v>
      </c>
      <c r="D168" s="160">
        <v>42255.0</v>
      </c>
      <c r="E168" s="161">
        <f t="shared" si="1"/>
        <v>9</v>
      </c>
      <c r="F168" s="113">
        <v>63123.0</v>
      </c>
      <c r="G168" s="159">
        <v>3.0</v>
      </c>
      <c r="H168" s="161">
        <f t="shared" si="2"/>
        <v>900</v>
      </c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>
      <c r="A169" s="42" t="s">
        <v>899</v>
      </c>
      <c r="B169" s="159" t="s">
        <v>731</v>
      </c>
      <c r="C169" s="42" t="s">
        <v>868</v>
      </c>
      <c r="D169" s="160">
        <v>40404.0</v>
      </c>
      <c r="E169" s="161">
        <f t="shared" si="1"/>
        <v>14</v>
      </c>
      <c r="F169" s="113">
        <v>64193.0</v>
      </c>
      <c r="G169" s="159">
        <v>3.0</v>
      </c>
      <c r="H169" s="161">
        <f t="shared" si="2"/>
        <v>900</v>
      </c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>
      <c r="A170" s="42" t="s">
        <v>900</v>
      </c>
      <c r="B170" s="159" t="s">
        <v>740</v>
      </c>
      <c r="C170" s="42" t="s">
        <v>868</v>
      </c>
      <c r="D170" s="160">
        <v>37492.0</v>
      </c>
      <c r="E170" s="161">
        <f t="shared" si="1"/>
        <v>22</v>
      </c>
      <c r="F170" s="113">
        <v>111238.0</v>
      </c>
      <c r="G170" s="159">
        <v>5.0</v>
      </c>
      <c r="H170" s="161">
        <f t="shared" si="2"/>
        <v>3000</v>
      </c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>
      <c r="A171" s="42" t="s">
        <v>901</v>
      </c>
      <c r="B171" s="159" t="s">
        <v>724</v>
      </c>
      <c r="C171" s="42" t="s">
        <v>868</v>
      </c>
      <c r="D171" s="160">
        <v>37160.0</v>
      </c>
      <c r="E171" s="161">
        <f t="shared" si="1"/>
        <v>23</v>
      </c>
      <c r="F171" s="113">
        <v>62446.0</v>
      </c>
      <c r="G171" s="159">
        <v>2.0</v>
      </c>
      <c r="H171" s="161">
        <f t="shared" si="2"/>
        <v>100</v>
      </c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>
      <c r="A172" s="42" t="s">
        <v>902</v>
      </c>
      <c r="B172" s="159" t="s">
        <v>728</v>
      </c>
      <c r="C172" s="42" t="s">
        <v>868</v>
      </c>
      <c r="D172" s="160">
        <v>41548.0</v>
      </c>
      <c r="E172" s="161">
        <f t="shared" si="1"/>
        <v>11</v>
      </c>
      <c r="F172" s="113">
        <v>71086.0</v>
      </c>
      <c r="G172" s="159">
        <v>3.0</v>
      </c>
      <c r="H172" s="161">
        <f t="shared" si="2"/>
        <v>900</v>
      </c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>
      <c r="A173" s="42" t="s">
        <v>903</v>
      </c>
      <c r="B173" s="159" t="s">
        <v>724</v>
      </c>
      <c r="C173" s="42" t="s">
        <v>868</v>
      </c>
      <c r="D173" s="160">
        <v>42306.0</v>
      </c>
      <c r="E173" s="161">
        <f t="shared" si="1"/>
        <v>9</v>
      </c>
      <c r="F173" s="113">
        <v>69039.0</v>
      </c>
      <c r="G173" s="159">
        <v>5.0</v>
      </c>
      <c r="H173" s="161">
        <f t="shared" si="2"/>
        <v>3000</v>
      </c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>
      <c r="A174" s="42" t="s">
        <v>904</v>
      </c>
      <c r="B174" s="159" t="s">
        <v>731</v>
      </c>
      <c r="C174" s="42" t="s">
        <v>868</v>
      </c>
      <c r="D174" s="160">
        <v>40846.0</v>
      </c>
      <c r="E174" s="161">
        <f t="shared" si="1"/>
        <v>13</v>
      </c>
      <c r="F174" s="113">
        <v>79262.0</v>
      </c>
      <c r="G174" s="159">
        <v>5.0</v>
      </c>
      <c r="H174" s="161">
        <f t="shared" si="2"/>
        <v>3000</v>
      </c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>
      <c r="A175" s="42" t="s">
        <v>905</v>
      </c>
      <c r="B175" s="159" t="s">
        <v>731</v>
      </c>
      <c r="C175" s="42" t="s">
        <v>868</v>
      </c>
      <c r="D175" s="160">
        <v>42332.0</v>
      </c>
      <c r="E175" s="161">
        <f t="shared" si="1"/>
        <v>9</v>
      </c>
      <c r="F175" s="113">
        <v>55686.0</v>
      </c>
      <c r="G175" s="159">
        <v>5.0</v>
      </c>
      <c r="H175" s="161">
        <f t="shared" si="2"/>
        <v>3000</v>
      </c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>
      <c r="A176" s="42" t="s">
        <v>906</v>
      </c>
      <c r="B176" s="159" t="s">
        <v>731</v>
      </c>
      <c r="C176" s="42" t="s">
        <v>907</v>
      </c>
      <c r="D176" s="160">
        <v>40593.0</v>
      </c>
      <c r="E176" s="161">
        <f t="shared" si="1"/>
        <v>13</v>
      </c>
      <c r="F176" s="113">
        <v>48576.0</v>
      </c>
      <c r="G176" s="159">
        <v>4.0</v>
      </c>
      <c r="H176" s="161">
        <f t="shared" si="2"/>
        <v>1500</v>
      </c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>
      <c r="A177" s="42" t="s">
        <v>908</v>
      </c>
      <c r="B177" s="159" t="s">
        <v>724</v>
      </c>
      <c r="C177" s="42" t="s">
        <v>907</v>
      </c>
      <c r="D177" s="160">
        <v>41341.0</v>
      </c>
      <c r="E177" s="161">
        <f t="shared" si="1"/>
        <v>11</v>
      </c>
      <c r="F177" s="113">
        <v>56792.0</v>
      </c>
      <c r="G177" s="159">
        <v>4.0</v>
      </c>
      <c r="H177" s="161">
        <f t="shared" si="2"/>
        <v>1500</v>
      </c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>
      <c r="A178" s="42" t="s">
        <v>909</v>
      </c>
      <c r="B178" s="159" t="s">
        <v>731</v>
      </c>
      <c r="C178" s="42" t="s">
        <v>907</v>
      </c>
      <c r="D178" s="160">
        <v>41768.0</v>
      </c>
      <c r="E178" s="161">
        <f t="shared" si="1"/>
        <v>10</v>
      </c>
      <c r="F178" s="113">
        <v>103041.0</v>
      </c>
      <c r="G178" s="159">
        <v>1.0</v>
      </c>
      <c r="H178" s="161">
        <f t="shared" si="2"/>
        <v>0</v>
      </c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>
      <c r="A179" s="42" t="s">
        <v>910</v>
      </c>
      <c r="B179" s="159" t="s">
        <v>740</v>
      </c>
      <c r="C179" s="42" t="s">
        <v>907</v>
      </c>
      <c r="D179" s="160">
        <v>37751.0</v>
      </c>
      <c r="E179" s="161">
        <f t="shared" si="1"/>
        <v>21</v>
      </c>
      <c r="F179" s="113">
        <v>114941.0</v>
      </c>
      <c r="G179" s="159">
        <v>4.0</v>
      </c>
      <c r="H179" s="161">
        <f t="shared" si="2"/>
        <v>1500</v>
      </c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>
      <c r="A180" s="42" t="s">
        <v>911</v>
      </c>
      <c r="B180" s="159" t="s">
        <v>740</v>
      </c>
      <c r="C180" s="42" t="s">
        <v>907</v>
      </c>
      <c r="D180" s="160">
        <v>38121.0</v>
      </c>
      <c r="E180" s="161">
        <f t="shared" si="1"/>
        <v>20</v>
      </c>
      <c r="F180" s="113">
        <v>47250.0</v>
      </c>
      <c r="G180" s="159">
        <v>1.0</v>
      </c>
      <c r="H180" s="161">
        <f t="shared" si="2"/>
        <v>0</v>
      </c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>
      <c r="A181" s="42" t="s">
        <v>912</v>
      </c>
      <c r="B181" s="159" t="s">
        <v>728</v>
      </c>
      <c r="C181" s="42" t="s">
        <v>907</v>
      </c>
      <c r="D181" s="160">
        <v>38583.0</v>
      </c>
      <c r="E181" s="161">
        <f t="shared" si="1"/>
        <v>19</v>
      </c>
      <c r="F181" s="113">
        <v>88967.0</v>
      </c>
      <c r="G181" s="159">
        <v>1.0</v>
      </c>
      <c r="H181" s="161">
        <f t="shared" si="2"/>
        <v>0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>
      <c r="A182" s="42" t="s">
        <v>913</v>
      </c>
      <c r="B182" s="159" t="s">
        <v>728</v>
      </c>
      <c r="C182" s="42" t="s">
        <v>907</v>
      </c>
      <c r="D182" s="160">
        <v>39024.0</v>
      </c>
      <c r="E182" s="161">
        <f t="shared" si="1"/>
        <v>18</v>
      </c>
      <c r="F182" s="113">
        <v>56812.0</v>
      </c>
      <c r="G182" s="159">
        <v>5.0</v>
      </c>
      <c r="H182" s="161">
        <f t="shared" si="2"/>
        <v>3000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>
      <c r="A183" s="42" t="s">
        <v>914</v>
      </c>
      <c r="B183" s="159" t="s">
        <v>731</v>
      </c>
      <c r="C183" s="42" t="s">
        <v>907</v>
      </c>
      <c r="D183" s="160">
        <v>37597.0</v>
      </c>
      <c r="E183" s="161">
        <f t="shared" si="1"/>
        <v>22</v>
      </c>
      <c r="F183" s="113">
        <v>79741.0</v>
      </c>
      <c r="G183" s="159">
        <v>5.0</v>
      </c>
      <c r="H183" s="161">
        <f t="shared" si="2"/>
        <v>3000</v>
      </c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>
      <c r="A184" s="42" t="s">
        <v>915</v>
      </c>
      <c r="B184" s="159" t="s">
        <v>728</v>
      </c>
      <c r="C184" s="42" t="s">
        <v>916</v>
      </c>
      <c r="D184" s="160">
        <v>41996.0</v>
      </c>
      <c r="E184" s="161">
        <f t="shared" si="1"/>
        <v>10</v>
      </c>
      <c r="F184" s="113">
        <v>42649.0</v>
      </c>
      <c r="G184" s="159">
        <v>5.0</v>
      </c>
      <c r="H184" s="161">
        <f t="shared" si="2"/>
        <v>3000</v>
      </c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>
      <c r="A185" s="42" t="s">
        <v>917</v>
      </c>
      <c r="B185" s="159" t="s">
        <v>731</v>
      </c>
      <c r="C185" s="42" t="s">
        <v>916</v>
      </c>
      <c r="D185" s="160">
        <v>42014.0</v>
      </c>
      <c r="E185" s="161">
        <f t="shared" si="1"/>
        <v>10</v>
      </c>
      <c r="F185" s="113">
        <v>96721.0</v>
      </c>
      <c r="G185" s="159">
        <v>4.0</v>
      </c>
      <c r="H185" s="161">
        <f t="shared" si="2"/>
        <v>1500</v>
      </c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>
      <c r="A186" s="42" t="s">
        <v>918</v>
      </c>
      <c r="B186" s="159" t="s">
        <v>731</v>
      </c>
      <c r="C186" s="42" t="s">
        <v>916</v>
      </c>
      <c r="D186" s="160">
        <v>40170.0</v>
      </c>
      <c r="E186" s="161">
        <f t="shared" si="1"/>
        <v>15</v>
      </c>
      <c r="F186" s="113">
        <v>92402.0</v>
      </c>
      <c r="G186" s="159">
        <v>3.0</v>
      </c>
      <c r="H186" s="161">
        <f t="shared" si="2"/>
        <v>900</v>
      </c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>
      <c r="A187" s="42" t="s">
        <v>919</v>
      </c>
      <c r="B187" s="159" t="s">
        <v>731</v>
      </c>
      <c r="C187" s="42" t="s">
        <v>916</v>
      </c>
      <c r="D187" s="160">
        <v>40184.0</v>
      </c>
      <c r="E187" s="161">
        <f t="shared" si="1"/>
        <v>15</v>
      </c>
      <c r="F187" s="113">
        <v>110812.0</v>
      </c>
      <c r="G187" s="159">
        <v>3.0</v>
      </c>
      <c r="H187" s="161">
        <f t="shared" si="2"/>
        <v>900</v>
      </c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>
      <c r="A188" s="42" t="s">
        <v>920</v>
      </c>
      <c r="B188" s="159" t="s">
        <v>731</v>
      </c>
      <c r="C188" s="42" t="s">
        <v>916</v>
      </c>
      <c r="D188" s="160">
        <v>39816.0</v>
      </c>
      <c r="E188" s="161">
        <f t="shared" si="1"/>
        <v>16</v>
      </c>
      <c r="F188" s="113">
        <v>89875.0</v>
      </c>
      <c r="G188" s="159">
        <v>5.0</v>
      </c>
      <c r="H188" s="161">
        <f t="shared" si="2"/>
        <v>3000</v>
      </c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>
      <c r="A189" s="42" t="s">
        <v>921</v>
      </c>
      <c r="B189" s="159" t="s">
        <v>724</v>
      </c>
      <c r="C189" s="42" t="s">
        <v>916</v>
      </c>
      <c r="D189" s="160">
        <v>36879.0</v>
      </c>
      <c r="E189" s="161">
        <f t="shared" si="1"/>
        <v>24</v>
      </c>
      <c r="F189" s="113">
        <v>81584.0</v>
      </c>
      <c r="G189" s="159">
        <v>1.0</v>
      </c>
      <c r="H189" s="161">
        <f t="shared" si="2"/>
        <v>0</v>
      </c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>
      <c r="A190" s="42" t="s">
        <v>922</v>
      </c>
      <c r="B190" s="159" t="s">
        <v>724</v>
      </c>
      <c r="C190" s="42" t="s">
        <v>916</v>
      </c>
      <c r="D190" s="160">
        <v>36885.0</v>
      </c>
      <c r="E190" s="161">
        <f t="shared" si="1"/>
        <v>24</v>
      </c>
      <c r="F190" s="113">
        <v>74768.0</v>
      </c>
      <c r="G190" s="159">
        <v>5.0</v>
      </c>
      <c r="H190" s="161">
        <f t="shared" si="2"/>
        <v>3000</v>
      </c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>
      <c r="A191" s="42" t="s">
        <v>923</v>
      </c>
      <c r="B191" s="159" t="s">
        <v>731</v>
      </c>
      <c r="C191" s="42" t="s">
        <v>916</v>
      </c>
      <c r="D191" s="160">
        <v>37255.0</v>
      </c>
      <c r="E191" s="161">
        <f t="shared" si="1"/>
        <v>23</v>
      </c>
      <c r="F191" s="113">
        <v>104733.0</v>
      </c>
      <c r="G191" s="159">
        <v>2.0</v>
      </c>
      <c r="H191" s="161">
        <f t="shared" si="2"/>
        <v>100</v>
      </c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>
      <c r="A192" s="42" t="s">
        <v>924</v>
      </c>
      <c r="B192" s="159" t="s">
        <v>731</v>
      </c>
      <c r="C192" s="42" t="s">
        <v>916</v>
      </c>
      <c r="D192" s="160">
        <v>37613.0</v>
      </c>
      <c r="E192" s="161">
        <f t="shared" si="1"/>
        <v>22</v>
      </c>
      <c r="F192" s="113">
        <v>80559.0</v>
      </c>
      <c r="G192" s="159">
        <v>4.0</v>
      </c>
      <c r="H192" s="161">
        <f t="shared" si="2"/>
        <v>1500</v>
      </c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>
      <c r="A193" s="42" t="s">
        <v>925</v>
      </c>
      <c r="B193" s="159" t="s">
        <v>728</v>
      </c>
      <c r="C193" s="42" t="s">
        <v>916</v>
      </c>
      <c r="D193" s="160">
        <v>38712.0</v>
      </c>
      <c r="E193" s="161">
        <f t="shared" si="1"/>
        <v>19</v>
      </c>
      <c r="F193" s="113">
        <v>69372.0</v>
      </c>
      <c r="G193" s="159">
        <v>3.0</v>
      </c>
      <c r="H193" s="161">
        <f t="shared" si="2"/>
        <v>900</v>
      </c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>
      <c r="A194" s="42" t="s">
        <v>926</v>
      </c>
      <c r="B194" s="159" t="s">
        <v>740</v>
      </c>
      <c r="C194" s="42" t="s">
        <v>916</v>
      </c>
      <c r="D194" s="160">
        <v>40550.0</v>
      </c>
      <c r="E194" s="161">
        <f t="shared" si="1"/>
        <v>14</v>
      </c>
      <c r="F194" s="113">
        <v>84899.0</v>
      </c>
      <c r="G194" s="159">
        <v>3.0</v>
      </c>
      <c r="H194" s="161">
        <f t="shared" si="2"/>
        <v>900</v>
      </c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>
      <c r="A195" s="42" t="s">
        <v>927</v>
      </c>
      <c r="B195" s="159" t="s">
        <v>728</v>
      </c>
      <c r="C195" s="42" t="s">
        <v>916</v>
      </c>
      <c r="D195" s="160">
        <v>40550.0</v>
      </c>
      <c r="E195" s="161">
        <f t="shared" si="1"/>
        <v>14</v>
      </c>
      <c r="F195" s="113">
        <v>71445.0</v>
      </c>
      <c r="G195" s="159">
        <v>1.0</v>
      </c>
      <c r="H195" s="161">
        <f t="shared" si="2"/>
        <v>0</v>
      </c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>
      <c r="A196" s="42" t="s">
        <v>928</v>
      </c>
      <c r="B196" s="159" t="s">
        <v>720</v>
      </c>
      <c r="C196" s="42" t="s">
        <v>916</v>
      </c>
      <c r="D196" s="160">
        <v>39811.0</v>
      </c>
      <c r="E196" s="161">
        <f t="shared" si="1"/>
        <v>16</v>
      </c>
      <c r="F196" s="113">
        <v>57624.0</v>
      </c>
      <c r="G196" s="159">
        <v>4.0</v>
      </c>
      <c r="H196" s="161">
        <f t="shared" si="2"/>
        <v>1500</v>
      </c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>
      <c r="A197" s="42" t="s">
        <v>929</v>
      </c>
      <c r="B197" s="159" t="s">
        <v>720</v>
      </c>
      <c r="C197" s="42" t="s">
        <v>916</v>
      </c>
      <c r="D197" s="160">
        <v>40165.0</v>
      </c>
      <c r="E197" s="161">
        <f t="shared" si="1"/>
        <v>15</v>
      </c>
      <c r="F197" s="113">
        <v>118087.0</v>
      </c>
      <c r="G197" s="159">
        <v>4.0</v>
      </c>
      <c r="H197" s="161">
        <f t="shared" si="2"/>
        <v>1500</v>
      </c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>
      <c r="A198" s="42" t="s">
        <v>930</v>
      </c>
      <c r="B198" s="159" t="s">
        <v>726</v>
      </c>
      <c r="C198" s="42" t="s">
        <v>916</v>
      </c>
      <c r="D198" s="160">
        <v>40533.0</v>
      </c>
      <c r="E198" s="161">
        <f t="shared" si="1"/>
        <v>14</v>
      </c>
      <c r="F198" s="113">
        <v>46256.0</v>
      </c>
      <c r="G198" s="159">
        <v>4.0</v>
      </c>
      <c r="H198" s="161">
        <f t="shared" si="2"/>
        <v>1500</v>
      </c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>
      <c r="A199" s="42" t="s">
        <v>931</v>
      </c>
      <c r="B199" s="159" t="s">
        <v>720</v>
      </c>
      <c r="C199" s="42" t="s">
        <v>916</v>
      </c>
      <c r="D199" s="160">
        <v>40900.0</v>
      </c>
      <c r="E199" s="161">
        <f t="shared" si="1"/>
        <v>13</v>
      </c>
      <c r="F199" s="113">
        <v>43152.0</v>
      </c>
      <c r="G199" s="159">
        <v>5.0</v>
      </c>
      <c r="H199" s="161">
        <f t="shared" si="2"/>
        <v>3000</v>
      </c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>
      <c r="A200" s="42" t="s">
        <v>932</v>
      </c>
      <c r="B200" s="159" t="s">
        <v>720</v>
      </c>
      <c r="C200" s="42" t="s">
        <v>916</v>
      </c>
      <c r="D200" s="160">
        <v>40908.0</v>
      </c>
      <c r="E200" s="161">
        <f t="shared" si="1"/>
        <v>13</v>
      </c>
      <c r="F200" s="113">
        <v>79572.0</v>
      </c>
      <c r="G200" s="159">
        <v>4.0</v>
      </c>
      <c r="H200" s="161">
        <f t="shared" si="2"/>
        <v>1500</v>
      </c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>
      <c r="A201" s="42" t="s">
        <v>933</v>
      </c>
      <c r="B201" s="159" t="s">
        <v>728</v>
      </c>
      <c r="C201" s="42" t="s">
        <v>916</v>
      </c>
      <c r="D201" s="160">
        <v>41281.0</v>
      </c>
      <c r="E201" s="161">
        <f t="shared" si="1"/>
        <v>12</v>
      </c>
      <c r="F201" s="113">
        <v>119381.0</v>
      </c>
      <c r="G201" s="159">
        <v>5.0</v>
      </c>
      <c r="H201" s="161">
        <f t="shared" si="2"/>
        <v>3000</v>
      </c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>
      <c r="A202" s="42" t="s">
        <v>934</v>
      </c>
      <c r="B202" s="159" t="s">
        <v>731</v>
      </c>
      <c r="C202" s="42" t="s">
        <v>916</v>
      </c>
      <c r="D202" s="160">
        <v>41652.0</v>
      </c>
      <c r="E202" s="161">
        <f t="shared" si="1"/>
        <v>11</v>
      </c>
      <c r="F202" s="113">
        <v>77764.0</v>
      </c>
      <c r="G202" s="159">
        <v>4.0</v>
      </c>
      <c r="H202" s="161">
        <f t="shared" si="2"/>
        <v>1500</v>
      </c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>
      <c r="A203" s="42" t="s">
        <v>935</v>
      </c>
      <c r="B203" s="159" t="s">
        <v>731</v>
      </c>
      <c r="C203" s="42" t="s">
        <v>916</v>
      </c>
      <c r="D203" s="160">
        <v>42031.0</v>
      </c>
      <c r="E203" s="161">
        <f t="shared" si="1"/>
        <v>10</v>
      </c>
      <c r="F203" s="113">
        <v>116158.0</v>
      </c>
      <c r="G203" s="159">
        <v>4.0</v>
      </c>
      <c r="H203" s="161">
        <f t="shared" si="2"/>
        <v>1500</v>
      </c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>
      <c r="A204" s="42" t="s">
        <v>936</v>
      </c>
      <c r="B204" s="159" t="s">
        <v>720</v>
      </c>
      <c r="C204" s="42" t="s">
        <v>916</v>
      </c>
      <c r="D204" s="160">
        <v>36907.0</v>
      </c>
      <c r="E204" s="161">
        <f t="shared" si="1"/>
        <v>24</v>
      </c>
      <c r="F204" s="113">
        <v>85348.0</v>
      </c>
      <c r="G204" s="159">
        <v>3.0</v>
      </c>
      <c r="H204" s="161">
        <f t="shared" si="2"/>
        <v>900</v>
      </c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>
      <c r="A205" s="42" t="s">
        <v>937</v>
      </c>
      <c r="B205" s="159" t="s">
        <v>726</v>
      </c>
      <c r="C205" s="42" t="s">
        <v>916</v>
      </c>
      <c r="D205" s="160">
        <v>36908.0</v>
      </c>
      <c r="E205" s="161">
        <f t="shared" si="1"/>
        <v>24</v>
      </c>
      <c r="F205" s="113">
        <v>98150.0</v>
      </c>
      <c r="G205" s="159">
        <v>5.0</v>
      </c>
      <c r="H205" s="161">
        <f t="shared" si="2"/>
        <v>3000</v>
      </c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>
      <c r="A206" s="42" t="s">
        <v>938</v>
      </c>
      <c r="B206" s="159" t="s">
        <v>724</v>
      </c>
      <c r="C206" s="42" t="s">
        <v>916</v>
      </c>
      <c r="D206" s="160">
        <v>37276.0</v>
      </c>
      <c r="E206" s="161">
        <f t="shared" si="1"/>
        <v>23</v>
      </c>
      <c r="F206" s="113">
        <v>85604.0</v>
      </c>
      <c r="G206" s="159">
        <v>2.0</v>
      </c>
      <c r="H206" s="161">
        <f t="shared" si="2"/>
        <v>100</v>
      </c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>
      <c r="A207" s="42" t="s">
        <v>939</v>
      </c>
      <c r="B207" s="159" t="s">
        <v>728</v>
      </c>
      <c r="C207" s="42" t="s">
        <v>916</v>
      </c>
      <c r="D207" s="160">
        <v>39122.0</v>
      </c>
      <c r="E207" s="161">
        <f t="shared" si="1"/>
        <v>18</v>
      </c>
      <c r="F207" s="113">
        <v>44072.0</v>
      </c>
      <c r="G207" s="159">
        <v>2.0</v>
      </c>
      <c r="H207" s="161">
        <f t="shared" si="2"/>
        <v>100</v>
      </c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>
      <c r="A208" s="42" t="s">
        <v>940</v>
      </c>
      <c r="B208" s="159" t="s">
        <v>720</v>
      </c>
      <c r="C208" s="42" t="s">
        <v>916</v>
      </c>
      <c r="D208" s="160">
        <v>41656.0</v>
      </c>
      <c r="E208" s="161">
        <f t="shared" si="1"/>
        <v>11</v>
      </c>
      <c r="F208" s="113">
        <v>49935.0</v>
      </c>
      <c r="G208" s="159">
        <v>2.0</v>
      </c>
      <c r="H208" s="161">
        <f t="shared" si="2"/>
        <v>100</v>
      </c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>
      <c r="A209" s="42" t="s">
        <v>941</v>
      </c>
      <c r="B209" s="159" t="s">
        <v>724</v>
      </c>
      <c r="C209" s="42" t="s">
        <v>916</v>
      </c>
      <c r="D209" s="160">
        <v>40222.0</v>
      </c>
      <c r="E209" s="161">
        <f t="shared" si="1"/>
        <v>15</v>
      </c>
      <c r="F209" s="113">
        <v>59161.0</v>
      </c>
      <c r="G209" s="159">
        <v>4.0</v>
      </c>
      <c r="H209" s="161">
        <f t="shared" si="2"/>
        <v>1500</v>
      </c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>
      <c r="A210" s="42" t="s">
        <v>942</v>
      </c>
      <c r="B210" s="159" t="s">
        <v>720</v>
      </c>
      <c r="C210" s="42" t="s">
        <v>916</v>
      </c>
      <c r="D210" s="160">
        <v>40244.0</v>
      </c>
      <c r="E210" s="161">
        <f t="shared" si="1"/>
        <v>14</v>
      </c>
      <c r="F210" s="113">
        <v>49138.0</v>
      </c>
      <c r="G210" s="159">
        <v>4.0</v>
      </c>
      <c r="H210" s="161">
        <f t="shared" si="2"/>
        <v>1500</v>
      </c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>
      <c r="A211" s="42" t="s">
        <v>943</v>
      </c>
      <c r="B211" s="159" t="s">
        <v>731</v>
      </c>
      <c r="C211" s="42" t="s">
        <v>916</v>
      </c>
      <c r="D211" s="160">
        <v>40596.0</v>
      </c>
      <c r="E211" s="161">
        <f t="shared" si="1"/>
        <v>13</v>
      </c>
      <c r="F211" s="113">
        <v>110203.0</v>
      </c>
      <c r="G211" s="159">
        <v>2.0</v>
      </c>
      <c r="H211" s="161">
        <f t="shared" si="2"/>
        <v>100</v>
      </c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>
      <c r="A212" s="42" t="s">
        <v>944</v>
      </c>
      <c r="B212" s="159" t="s">
        <v>724</v>
      </c>
      <c r="C212" s="42" t="s">
        <v>916</v>
      </c>
      <c r="D212" s="160">
        <v>40246.0</v>
      </c>
      <c r="E212" s="161">
        <f t="shared" si="1"/>
        <v>14</v>
      </c>
      <c r="F212" s="113">
        <v>74224.0</v>
      </c>
      <c r="G212" s="159">
        <v>3.0</v>
      </c>
      <c r="H212" s="161">
        <f t="shared" si="2"/>
        <v>900</v>
      </c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>
      <c r="A213" s="42" t="s">
        <v>945</v>
      </c>
      <c r="B213" s="159" t="s">
        <v>720</v>
      </c>
      <c r="C213" s="42" t="s">
        <v>916</v>
      </c>
      <c r="D213" s="160">
        <v>39855.0</v>
      </c>
      <c r="E213" s="161">
        <f t="shared" si="1"/>
        <v>16</v>
      </c>
      <c r="F213" s="113">
        <v>91698.0</v>
      </c>
      <c r="G213" s="159">
        <v>1.0</v>
      </c>
      <c r="H213" s="161">
        <f t="shared" si="2"/>
        <v>0</v>
      </c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>
      <c r="A214" s="42" t="s">
        <v>946</v>
      </c>
      <c r="B214" s="159" t="s">
        <v>720</v>
      </c>
      <c r="C214" s="42" t="s">
        <v>916</v>
      </c>
      <c r="D214" s="160">
        <v>39876.0</v>
      </c>
      <c r="E214" s="161">
        <f t="shared" si="1"/>
        <v>15</v>
      </c>
      <c r="F214" s="113">
        <v>75799.0</v>
      </c>
      <c r="G214" s="159">
        <v>5.0</v>
      </c>
      <c r="H214" s="161">
        <f t="shared" si="2"/>
        <v>3000</v>
      </c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>
      <c r="A215" s="42" t="s">
        <v>947</v>
      </c>
      <c r="B215" s="159" t="s">
        <v>731</v>
      </c>
      <c r="C215" s="42" t="s">
        <v>916</v>
      </c>
      <c r="D215" s="160">
        <v>39885.0</v>
      </c>
      <c r="E215" s="161">
        <f t="shared" si="1"/>
        <v>15</v>
      </c>
      <c r="F215" s="113">
        <v>99925.0</v>
      </c>
      <c r="G215" s="159">
        <v>2.0</v>
      </c>
      <c r="H215" s="161">
        <f t="shared" si="2"/>
        <v>100</v>
      </c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>
      <c r="A216" s="42" t="s">
        <v>948</v>
      </c>
      <c r="B216" s="159" t="s">
        <v>740</v>
      </c>
      <c r="C216" s="42" t="s">
        <v>916</v>
      </c>
      <c r="D216" s="160">
        <v>37678.0</v>
      </c>
      <c r="E216" s="161">
        <f t="shared" si="1"/>
        <v>21</v>
      </c>
      <c r="F216" s="113">
        <v>108582.0</v>
      </c>
      <c r="G216" s="159">
        <v>2.0</v>
      </c>
      <c r="H216" s="161">
        <f t="shared" si="2"/>
        <v>100</v>
      </c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>
      <c r="A217" s="42" t="s">
        <v>949</v>
      </c>
      <c r="B217" s="159" t="s">
        <v>728</v>
      </c>
      <c r="C217" s="42" t="s">
        <v>916</v>
      </c>
      <c r="D217" s="160">
        <v>37682.0</v>
      </c>
      <c r="E217" s="161">
        <f t="shared" si="1"/>
        <v>21</v>
      </c>
      <c r="F217" s="113">
        <v>45498.0</v>
      </c>
      <c r="G217" s="159">
        <v>3.0</v>
      </c>
      <c r="H217" s="161">
        <f t="shared" si="2"/>
        <v>900</v>
      </c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>
      <c r="A218" s="42" t="s">
        <v>950</v>
      </c>
      <c r="B218" s="159" t="s">
        <v>728</v>
      </c>
      <c r="C218" s="42" t="s">
        <v>916</v>
      </c>
      <c r="D218" s="160">
        <v>38055.0</v>
      </c>
      <c r="E218" s="161">
        <f t="shared" si="1"/>
        <v>20</v>
      </c>
      <c r="F218" s="113">
        <v>55683.0</v>
      </c>
      <c r="G218" s="159">
        <v>5.0</v>
      </c>
      <c r="H218" s="161">
        <f t="shared" si="2"/>
        <v>3000</v>
      </c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>
      <c r="A219" s="42" t="s">
        <v>951</v>
      </c>
      <c r="B219" s="159" t="s">
        <v>724</v>
      </c>
      <c r="C219" s="42" t="s">
        <v>916</v>
      </c>
      <c r="D219" s="160">
        <v>38404.0</v>
      </c>
      <c r="E219" s="161">
        <f t="shared" si="1"/>
        <v>19</v>
      </c>
      <c r="F219" s="113">
        <v>63745.0</v>
      </c>
      <c r="G219" s="159">
        <v>2.0</v>
      </c>
      <c r="H219" s="161">
        <f t="shared" si="2"/>
        <v>100</v>
      </c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>
      <c r="A220" s="42" t="s">
        <v>952</v>
      </c>
      <c r="B220" s="159" t="s">
        <v>731</v>
      </c>
      <c r="C220" s="42" t="s">
        <v>916</v>
      </c>
      <c r="D220" s="160">
        <v>38409.0</v>
      </c>
      <c r="E220" s="161">
        <f t="shared" si="1"/>
        <v>19</v>
      </c>
      <c r="F220" s="113">
        <v>77739.0</v>
      </c>
      <c r="G220" s="159">
        <v>3.0</v>
      </c>
      <c r="H220" s="161">
        <f t="shared" si="2"/>
        <v>900</v>
      </c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4.25" customHeight="1">
      <c r="A221" s="42" t="s">
        <v>953</v>
      </c>
      <c r="B221" s="159" t="s">
        <v>728</v>
      </c>
      <c r="C221" s="42" t="s">
        <v>916</v>
      </c>
      <c r="D221" s="160">
        <v>39151.0</v>
      </c>
      <c r="E221" s="161">
        <f t="shared" si="1"/>
        <v>17</v>
      </c>
      <c r="F221" s="113">
        <v>55397.0</v>
      </c>
      <c r="G221" s="159">
        <v>2.0</v>
      </c>
      <c r="H221" s="161">
        <f t="shared" si="2"/>
        <v>100</v>
      </c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4.25" customHeight="1">
      <c r="A222" s="42" t="s">
        <v>954</v>
      </c>
      <c r="B222" s="159" t="s">
        <v>720</v>
      </c>
      <c r="C222" s="42" t="s">
        <v>916</v>
      </c>
      <c r="D222" s="160">
        <v>40616.0</v>
      </c>
      <c r="E222" s="161">
        <f t="shared" si="1"/>
        <v>13</v>
      </c>
      <c r="F222" s="113">
        <v>43656.0</v>
      </c>
      <c r="G222" s="159">
        <v>4.0</v>
      </c>
      <c r="H222" s="161">
        <f t="shared" si="2"/>
        <v>1500</v>
      </c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4.25" customHeight="1">
      <c r="A223" s="42" t="s">
        <v>955</v>
      </c>
      <c r="B223" s="159" t="s">
        <v>728</v>
      </c>
      <c r="C223" s="42" t="s">
        <v>916</v>
      </c>
      <c r="D223" s="160">
        <v>41681.0</v>
      </c>
      <c r="E223" s="161">
        <f t="shared" si="1"/>
        <v>11</v>
      </c>
      <c r="F223" s="113">
        <v>80066.0</v>
      </c>
      <c r="G223" s="159">
        <v>1.0</v>
      </c>
      <c r="H223" s="161">
        <f t="shared" si="2"/>
        <v>0</v>
      </c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4.25" customHeight="1">
      <c r="A224" s="42" t="s">
        <v>956</v>
      </c>
      <c r="B224" s="159" t="s">
        <v>720</v>
      </c>
      <c r="C224" s="42" t="s">
        <v>916</v>
      </c>
      <c r="D224" s="160">
        <v>42103.0</v>
      </c>
      <c r="E224" s="161">
        <f t="shared" si="1"/>
        <v>9</v>
      </c>
      <c r="F224" s="113">
        <v>54894.0</v>
      </c>
      <c r="G224" s="159">
        <v>1.0</v>
      </c>
      <c r="H224" s="161">
        <f t="shared" si="2"/>
        <v>0</v>
      </c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4.25" customHeight="1">
      <c r="A225" s="42" t="s">
        <v>957</v>
      </c>
      <c r="B225" s="159" t="s">
        <v>731</v>
      </c>
      <c r="C225" s="42" t="s">
        <v>916</v>
      </c>
      <c r="D225" s="160">
        <v>42104.0</v>
      </c>
      <c r="E225" s="161">
        <f t="shared" si="1"/>
        <v>9</v>
      </c>
      <c r="F225" s="113">
        <v>80600.0</v>
      </c>
      <c r="G225" s="159">
        <v>5.0</v>
      </c>
      <c r="H225" s="161">
        <f t="shared" si="2"/>
        <v>3000</v>
      </c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4.25" customHeight="1">
      <c r="A226" s="42" t="s">
        <v>958</v>
      </c>
      <c r="B226" s="159" t="s">
        <v>740</v>
      </c>
      <c r="C226" s="42" t="s">
        <v>916</v>
      </c>
      <c r="D226" s="160">
        <v>40259.0</v>
      </c>
      <c r="E226" s="161">
        <f t="shared" si="1"/>
        <v>14</v>
      </c>
      <c r="F226" s="113">
        <v>108167.0</v>
      </c>
      <c r="G226" s="159">
        <v>4.0</v>
      </c>
      <c r="H226" s="161">
        <f t="shared" si="2"/>
        <v>1500</v>
      </c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4.25" customHeight="1">
      <c r="A227" s="42" t="s">
        <v>959</v>
      </c>
      <c r="B227" s="159" t="s">
        <v>731</v>
      </c>
      <c r="C227" s="42" t="s">
        <v>916</v>
      </c>
      <c r="D227" s="160">
        <v>40617.0</v>
      </c>
      <c r="E227" s="161">
        <f t="shared" si="1"/>
        <v>13</v>
      </c>
      <c r="F227" s="113">
        <v>124571.0</v>
      </c>
      <c r="G227" s="159">
        <v>3.0</v>
      </c>
      <c r="H227" s="161">
        <f t="shared" si="2"/>
        <v>900</v>
      </c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4.25" customHeight="1">
      <c r="A228" s="42" t="s">
        <v>960</v>
      </c>
      <c r="B228" s="159" t="s">
        <v>731</v>
      </c>
      <c r="C228" s="42" t="s">
        <v>916</v>
      </c>
      <c r="D228" s="160">
        <v>41347.0</v>
      </c>
      <c r="E228" s="161">
        <f t="shared" si="1"/>
        <v>11</v>
      </c>
      <c r="F228" s="113">
        <v>60684.0</v>
      </c>
      <c r="G228" s="159">
        <v>3.0</v>
      </c>
      <c r="H228" s="161">
        <f t="shared" si="2"/>
        <v>900</v>
      </c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4.25" customHeight="1">
      <c r="A229" s="42" t="s">
        <v>961</v>
      </c>
      <c r="B229" s="159" t="s">
        <v>728</v>
      </c>
      <c r="C229" s="42" t="s">
        <v>916</v>
      </c>
      <c r="D229" s="160">
        <v>41376.0</v>
      </c>
      <c r="E229" s="161">
        <f t="shared" si="1"/>
        <v>11</v>
      </c>
      <c r="F229" s="113">
        <v>89796.0</v>
      </c>
      <c r="G229" s="159">
        <v>3.0</v>
      </c>
      <c r="H229" s="161">
        <f t="shared" si="2"/>
        <v>900</v>
      </c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4.25" customHeight="1">
      <c r="A230" s="42" t="s">
        <v>962</v>
      </c>
      <c r="B230" s="159" t="s">
        <v>728</v>
      </c>
      <c r="C230" s="42" t="s">
        <v>916</v>
      </c>
      <c r="D230" s="160">
        <v>39891.0</v>
      </c>
      <c r="E230" s="161">
        <f t="shared" si="1"/>
        <v>15</v>
      </c>
      <c r="F230" s="113">
        <v>101665.0</v>
      </c>
      <c r="G230" s="159">
        <v>2.0</v>
      </c>
      <c r="H230" s="161">
        <f t="shared" si="2"/>
        <v>100</v>
      </c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4.25" customHeight="1">
      <c r="A231" s="42" t="s">
        <v>963</v>
      </c>
      <c r="B231" s="159" t="s">
        <v>740</v>
      </c>
      <c r="C231" s="42" t="s">
        <v>916</v>
      </c>
      <c r="D231" s="160">
        <v>39894.0</v>
      </c>
      <c r="E231" s="161">
        <f t="shared" si="1"/>
        <v>15</v>
      </c>
      <c r="F231" s="113">
        <v>103608.0</v>
      </c>
      <c r="G231" s="159">
        <v>1.0</v>
      </c>
      <c r="H231" s="161">
        <f t="shared" si="2"/>
        <v>0</v>
      </c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4.25" customHeight="1">
      <c r="A232" s="42" t="s">
        <v>964</v>
      </c>
      <c r="B232" s="159" t="s">
        <v>731</v>
      </c>
      <c r="C232" s="42" t="s">
        <v>916</v>
      </c>
      <c r="D232" s="160">
        <v>37347.0</v>
      </c>
      <c r="E232" s="161">
        <f t="shared" si="1"/>
        <v>22</v>
      </c>
      <c r="F232" s="113">
        <v>95553.0</v>
      </c>
      <c r="G232" s="159">
        <v>1.0</v>
      </c>
      <c r="H232" s="161">
        <f t="shared" si="2"/>
        <v>0</v>
      </c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4.25" customHeight="1">
      <c r="A233" s="42" t="s">
        <v>965</v>
      </c>
      <c r="B233" s="159" t="s">
        <v>731</v>
      </c>
      <c r="C233" s="42" t="s">
        <v>916</v>
      </c>
      <c r="D233" s="160">
        <v>37351.0</v>
      </c>
      <c r="E233" s="161">
        <f t="shared" si="1"/>
        <v>22</v>
      </c>
      <c r="F233" s="113">
        <v>60725.0</v>
      </c>
      <c r="G233" s="159">
        <v>4.0</v>
      </c>
      <c r="H233" s="161">
        <f t="shared" si="2"/>
        <v>1500</v>
      </c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4.25" customHeight="1">
      <c r="A234" s="42" t="s">
        <v>966</v>
      </c>
      <c r="B234" s="159" t="s">
        <v>731</v>
      </c>
      <c r="C234" s="42" t="s">
        <v>916</v>
      </c>
      <c r="D234" s="160">
        <v>37715.0</v>
      </c>
      <c r="E234" s="161">
        <f t="shared" si="1"/>
        <v>21</v>
      </c>
      <c r="F234" s="113">
        <v>95190.0</v>
      </c>
      <c r="G234" s="159">
        <v>3.0</v>
      </c>
      <c r="H234" s="161">
        <f t="shared" si="2"/>
        <v>900</v>
      </c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4.25" customHeight="1">
      <c r="A235" s="42" t="s">
        <v>967</v>
      </c>
      <c r="B235" s="159" t="s">
        <v>728</v>
      </c>
      <c r="C235" s="42" t="s">
        <v>916</v>
      </c>
      <c r="D235" s="160">
        <v>38808.0</v>
      </c>
      <c r="E235" s="161">
        <f t="shared" si="1"/>
        <v>18</v>
      </c>
      <c r="F235" s="113">
        <v>120516.0</v>
      </c>
      <c r="G235" s="159">
        <v>1.0</v>
      </c>
      <c r="H235" s="161">
        <f t="shared" si="2"/>
        <v>0</v>
      </c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4.25" customHeight="1">
      <c r="A236" s="42" t="s">
        <v>968</v>
      </c>
      <c r="B236" s="159" t="s">
        <v>720</v>
      </c>
      <c r="C236" s="42" t="s">
        <v>916</v>
      </c>
      <c r="D236" s="160">
        <v>39887.0</v>
      </c>
      <c r="E236" s="161">
        <f t="shared" si="1"/>
        <v>15</v>
      </c>
      <c r="F236" s="113">
        <v>82468.0</v>
      </c>
      <c r="G236" s="159">
        <v>1.0</v>
      </c>
      <c r="H236" s="161">
        <f t="shared" si="2"/>
        <v>0</v>
      </c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4.25" customHeight="1">
      <c r="A237" s="42" t="s">
        <v>969</v>
      </c>
      <c r="B237" s="159" t="s">
        <v>728</v>
      </c>
      <c r="C237" s="42" t="s">
        <v>916</v>
      </c>
      <c r="D237" s="160">
        <v>39899.0</v>
      </c>
      <c r="E237" s="161">
        <f t="shared" si="1"/>
        <v>15</v>
      </c>
      <c r="F237" s="113">
        <v>47066.0</v>
      </c>
      <c r="G237" s="159">
        <v>1.0</v>
      </c>
      <c r="H237" s="161">
        <f t="shared" si="2"/>
        <v>0</v>
      </c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4.25" customHeight="1">
      <c r="A238" s="42" t="s">
        <v>970</v>
      </c>
      <c r="B238" s="159" t="s">
        <v>728</v>
      </c>
      <c r="C238" s="42" t="s">
        <v>916</v>
      </c>
      <c r="D238" s="160">
        <v>39910.0</v>
      </c>
      <c r="E238" s="161">
        <f t="shared" si="1"/>
        <v>15</v>
      </c>
      <c r="F238" s="113">
        <v>75425.0</v>
      </c>
      <c r="G238" s="159">
        <v>5.0</v>
      </c>
      <c r="H238" s="161">
        <f t="shared" si="2"/>
        <v>3000</v>
      </c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4.25" customHeight="1">
      <c r="A239" s="42" t="s">
        <v>971</v>
      </c>
      <c r="B239" s="159" t="s">
        <v>728</v>
      </c>
      <c r="C239" s="42" t="s">
        <v>916</v>
      </c>
      <c r="D239" s="160">
        <v>40267.0</v>
      </c>
      <c r="E239" s="161">
        <f t="shared" si="1"/>
        <v>14</v>
      </c>
      <c r="F239" s="113">
        <v>62646.0</v>
      </c>
      <c r="G239" s="159">
        <v>2.0</v>
      </c>
      <c r="H239" s="161">
        <f t="shared" si="2"/>
        <v>100</v>
      </c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4.25" customHeight="1">
      <c r="A240" s="42" t="s">
        <v>972</v>
      </c>
      <c r="B240" s="159" t="s">
        <v>731</v>
      </c>
      <c r="C240" s="42" t="s">
        <v>916</v>
      </c>
      <c r="D240" s="160">
        <v>40623.0</v>
      </c>
      <c r="E240" s="161">
        <f t="shared" si="1"/>
        <v>13</v>
      </c>
      <c r="F240" s="113">
        <v>102244.0</v>
      </c>
      <c r="G240" s="159">
        <v>2.0</v>
      </c>
      <c r="H240" s="161">
        <f t="shared" si="2"/>
        <v>100</v>
      </c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4.25" customHeight="1">
      <c r="A241" s="42" t="s">
        <v>973</v>
      </c>
      <c r="B241" s="159" t="s">
        <v>731</v>
      </c>
      <c r="C241" s="42" t="s">
        <v>916</v>
      </c>
      <c r="D241" s="160">
        <v>41348.0</v>
      </c>
      <c r="E241" s="161">
        <f t="shared" si="1"/>
        <v>11</v>
      </c>
      <c r="F241" s="113">
        <v>124999.0</v>
      </c>
      <c r="G241" s="159">
        <v>5.0</v>
      </c>
      <c r="H241" s="161">
        <f t="shared" si="2"/>
        <v>3000</v>
      </c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4.25" customHeight="1">
      <c r="A242" s="42" t="s">
        <v>974</v>
      </c>
      <c r="B242" s="159" t="s">
        <v>731</v>
      </c>
      <c r="C242" s="42" t="s">
        <v>916</v>
      </c>
      <c r="D242" s="160">
        <v>41712.0</v>
      </c>
      <c r="E242" s="161">
        <f t="shared" si="1"/>
        <v>10</v>
      </c>
      <c r="F242" s="113">
        <v>114912.0</v>
      </c>
      <c r="G242" s="159">
        <v>3.0</v>
      </c>
      <c r="H242" s="161">
        <f t="shared" si="2"/>
        <v>900</v>
      </c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4.25" customHeight="1">
      <c r="A243" s="42" t="s">
        <v>975</v>
      </c>
      <c r="B243" s="159" t="s">
        <v>740</v>
      </c>
      <c r="C243" s="42" t="s">
        <v>916</v>
      </c>
      <c r="D243" s="160">
        <v>42134.0</v>
      </c>
      <c r="E243" s="161">
        <f t="shared" si="1"/>
        <v>9</v>
      </c>
      <c r="F243" s="113">
        <v>51756.0</v>
      </c>
      <c r="G243" s="159">
        <v>4.0</v>
      </c>
      <c r="H243" s="161">
        <f t="shared" si="2"/>
        <v>1500</v>
      </c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4.25" customHeight="1">
      <c r="A244" s="42" t="s">
        <v>976</v>
      </c>
      <c r="B244" s="159" t="s">
        <v>724</v>
      </c>
      <c r="C244" s="42" t="s">
        <v>916</v>
      </c>
      <c r="D244" s="160">
        <v>40675.0</v>
      </c>
      <c r="E244" s="161">
        <f t="shared" si="1"/>
        <v>13</v>
      </c>
      <c r="F244" s="113">
        <v>85667.0</v>
      </c>
      <c r="G244" s="159">
        <v>4.0</v>
      </c>
      <c r="H244" s="161">
        <f t="shared" si="2"/>
        <v>1500</v>
      </c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4.25" customHeight="1">
      <c r="A245" s="42" t="s">
        <v>977</v>
      </c>
      <c r="B245" s="159" t="s">
        <v>731</v>
      </c>
      <c r="C245" s="42" t="s">
        <v>916</v>
      </c>
      <c r="D245" s="160">
        <v>41379.0</v>
      </c>
      <c r="E245" s="161">
        <f t="shared" si="1"/>
        <v>11</v>
      </c>
      <c r="F245" s="113">
        <v>76361.0</v>
      </c>
      <c r="G245" s="159">
        <v>2.0</v>
      </c>
      <c r="H245" s="161">
        <f t="shared" si="2"/>
        <v>100</v>
      </c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4.25" customHeight="1">
      <c r="A246" s="42" t="s">
        <v>978</v>
      </c>
      <c r="B246" s="159" t="s">
        <v>728</v>
      </c>
      <c r="C246" s="42" t="s">
        <v>916</v>
      </c>
      <c r="D246" s="160">
        <v>41380.0</v>
      </c>
      <c r="E246" s="161">
        <f t="shared" si="1"/>
        <v>11</v>
      </c>
      <c r="F246" s="113">
        <v>42913.0</v>
      </c>
      <c r="G246" s="159">
        <v>5.0</v>
      </c>
      <c r="H246" s="161">
        <f t="shared" si="2"/>
        <v>3000</v>
      </c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4.25" customHeight="1">
      <c r="A247" s="42" t="s">
        <v>979</v>
      </c>
      <c r="B247" s="159" t="s">
        <v>728</v>
      </c>
      <c r="C247" s="42" t="s">
        <v>916</v>
      </c>
      <c r="D247" s="160">
        <v>41390.0</v>
      </c>
      <c r="E247" s="161">
        <f t="shared" si="1"/>
        <v>11</v>
      </c>
      <c r="F247" s="113">
        <v>99718.0</v>
      </c>
      <c r="G247" s="159">
        <v>3.0</v>
      </c>
      <c r="H247" s="161">
        <f t="shared" si="2"/>
        <v>900</v>
      </c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4.25" customHeight="1">
      <c r="A248" s="42" t="s">
        <v>980</v>
      </c>
      <c r="B248" s="159" t="s">
        <v>724</v>
      </c>
      <c r="C248" s="42" t="s">
        <v>916</v>
      </c>
      <c r="D248" s="160">
        <v>37005.0</v>
      </c>
      <c r="E248" s="161">
        <f t="shared" si="1"/>
        <v>23</v>
      </c>
      <c r="F248" s="113">
        <v>62074.0</v>
      </c>
      <c r="G248" s="159">
        <v>1.0</v>
      </c>
      <c r="H248" s="161">
        <f t="shared" si="2"/>
        <v>0</v>
      </c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4.25" customHeight="1">
      <c r="A249" s="42" t="s">
        <v>981</v>
      </c>
      <c r="B249" s="159" t="s">
        <v>728</v>
      </c>
      <c r="C249" s="42" t="s">
        <v>916</v>
      </c>
      <c r="D249" s="160">
        <v>37010.0</v>
      </c>
      <c r="E249" s="161">
        <f t="shared" si="1"/>
        <v>23</v>
      </c>
      <c r="F249" s="113">
        <v>97294.0</v>
      </c>
      <c r="G249" s="159">
        <v>5.0</v>
      </c>
      <c r="H249" s="161">
        <f t="shared" si="2"/>
        <v>3000</v>
      </c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4.25" customHeight="1">
      <c r="A250" s="42" t="s">
        <v>982</v>
      </c>
      <c r="B250" s="159" t="s">
        <v>720</v>
      </c>
      <c r="C250" s="42" t="s">
        <v>916</v>
      </c>
      <c r="D250" s="160">
        <v>37016.0</v>
      </c>
      <c r="E250" s="161">
        <f t="shared" si="1"/>
        <v>23</v>
      </c>
      <c r="F250" s="113">
        <v>91384.0</v>
      </c>
      <c r="G250" s="159">
        <v>5.0</v>
      </c>
      <c r="H250" s="161">
        <f t="shared" si="2"/>
        <v>3000</v>
      </c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4.25" customHeight="1">
      <c r="A251" s="42" t="s">
        <v>983</v>
      </c>
      <c r="B251" s="159" t="s">
        <v>740</v>
      </c>
      <c r="C251" s="42" t="s">
        <v>916</v>
      </c>
      <c r="D251" s="160">
        <v>37361.0</v>
      </c>
      <c r="E251" s="161">
        <f t="shared" si="1"/>
        <v>22</v>
      </c>
      <c r="F251" s="113">
        <v>121377.0</v>
      </c>
      <c r="G251" s="159">
        <v>5.0</v>
      </c>
      <c r="H251" s="161">
        <f t="shared" si="2"/>
        <v>3000</v>
      </c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4.25" customHeight="1">
      <c r="A252" s="42" t="s">
        <v>984</v>
      </c>
      <c r="B252" s="159" t="s">
        <v>731</v>
      </c>
      <c r="C252" s="42" t="s">
        <v>916</v>
      </c>
      <c r="D252" s="160">
        <v>37383.0</v>
      </c>
      <c r="E252" s="161">
        <f t="shared" si="1"/>
        <v>22</v>
      </c>
      <c r="F252" s="113">
        <v>117432.0</v>
      </c>
      <c r="G252" s="159">
        <v>4.0</v>
      </c>
      <c r="H252" s="161">
        <f t="shared" si="2"/>
        <v>1500</v>
      </c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4.25" customHeight="1">
      <c r="A253" s="42" t="s">
        <v>985</v>
      </c>
      <c r="B253" s="159" t="s">
        <v>728</v>
      </c>
      <c r="C253" s="42" t="s">
        <v>916</v>
      </c>
      <c r="D253" s="160">
        <v>38472.0</v>
      </c>
      <c r="E253" s="161">
        <f t="shared" si="1"/>
        <v>19</v>
      </c>
      <c r="F253" s="113">
        <v>104621.0</v>
      </c>
      <c r="G253" s="159">
        <v>3.0</v>
      </c>
      <c r="H253" s="161">
        <f t="shared" si="2"/>
        <v>900</v>
      </c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4.25" customHeight="1">
      <c r="A254" s="42" t="s">
        <v>986</v>
      </c>
      <c r="B254" s="159" t="s">
        <v>731</v>
      </c>
      <c r="C254" s="42" t="s">
        <v>916</v>
      </c>
      <c r="D254" s="160">
        <v>41758.0</v>
      </c>
      <c r="E254" s="161">
        <f t="shared" si="1"/>
        <v>10</v>
      </c>
      <c r="F254" s="113">
        <v>85202.0</v>
      </c>
      <c r="G254" s="159">
        <v>3.0</v>
      </c>
      <c r="H254" s="161">
        <f t="shared" si="2"/>
        <v>900</v>
      </c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4.25" customHeight="1">
      <c r="A255" s="42" t="s">
        <v>987</v>
      </c>
      <c r="B255" s="159" t="s">
        <v>728</v>
      </c>
      <c r="C255" s="42" t="s">
        <v>916</v>
      </c>
      <c r="D255" s="160">
        <v>42157.0</v>
      </c>
      <c r="E255" s="161">
        <f t="shared" si="1"/>
        <v>9</v>
      </c>
      <c r="F255" s="113">
        <v>42102.0</v>
      </c>
      <c r="G255" s="159">
        <v>3.0</v>
      </c>
      <c r="H255" s="161">
        <f t="shared" si="2"/>
        <v>900</v>
      </c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4.25" customHeight="1">
      <c r="A256" s="42" t="s">
        <v>988</v>
      </c>
      <c r="B256" s="159" t="s">
        <v>731</v>
      </c>
      <c r="C256" s="42" t="s">
        <v>916</v>
      </c>
      <c r="D256" s="160">
        <v>40340.0</v>
      </c>
      <c r="E256" s="161">
        <f t="shared" si="1"/>
        <v>14</v>
      </c>
      <c r="F256" s="113">
        <v>66624.0</v>
      </c>
      <c r="G256" s="159">
        <v>5.0</v>
      </c>
      <c r="H256" s="161">
        <f t="shared" si="2"/>
        <v>3000</v>
      </c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4.25" customHeight="1">
      <c r="A257" s="42" t="s">
        <v>989</v>
      </c>
      <c r="B257" s="159" t="s">
        <v>731</v>
      </c>
      <c r="C257" s="42" t="s">
        <v>916</v>
      </c>
      <c r="D257" s="160">
        <v>39954.0</v>
      </c>
      <c r="E257" s="161">
        <f t="shared" si="1"/>
        <v>15</v>
      </c>
      <c r="F257" s="113">
        <v>64887.0</v>
      </c>
      <c r="G257" s="159">
        <v>1.0</v>
      </c>
      <c r="H257" s="161">
        <f t="shared" si="2"/>
        <v>0</v>
      </c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4.25" customHeight="1">
      <c r="A258" s="42" t="s">
        <v>990</v>
      </c>
      <c r="B258" s="159" t="s">
        <v>724</v>
      </c>
      <c r="C258" s="42" t="s">
        <v>916</v>
      </c>
      <c r="D258" s="160">
        <v>39956.0</v>
      </c>
      <c r="E258" s="161">
        <f t="shared" si="1"/>
        <v>15</v>
      </c>
      <c r="F258" s="113">
        <v>44751.0</v>
      </c>
      <c r="G258" s="159">
        <v>2.0</v>
      </c>
      <c r="H258" s="161">
        <f t="shared" si="2"/>
        <v>100</v>
      </c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4.25" customHeight="1">
      <c r="A259" s="42" t="s">
        <v>991</v>
      </c>
      <c r="B259" s="159" t="s">
        <v>728</v>
      </c>
      <c r="C259" s="42" t="s">
        <v>916</v>
      </c>
      <c r="D259" s="160">
        <v>37050.0</v>
      </c>
      <c r="E259" s="161">
        <f t="shared" si="1"/>
        <v>23</v>
      </c>
      <c r="F259" s="113">
        <v>42470.0</v>
      </c>
      <c r="G259" s="159">
        <v>5.0</v>
      </c>
      <c r="H259" s="161">
        <f t="shared" si="2"/>
        <v>3000</v>
      </c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4.25" customHeight="1">
      <c r="A260" s="42" t="s">
        <v>992</v>
      </c>
      <c r="B260" s="159" t="s">
        <v>728</v>
      </c>
      <c r="C260" s="42" t="s">
        <v>916</v>
      </c>
      <c r="D260" s="160">
        <v>37396.0</v>
      </c>
      <c r="E260" s="161">
        <f t="shared" si="1"/>
        <v>22</v>
      </c>
      <c r="F260" s="113">
        <v>90126.0</v>
      </c>
      <c r="G260" s="159">
        <v>1.0</v>
      </c>
      <c r="H260" s="161">
        <f t="shared" si="2"/>
        <v>0</v>
      </c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4.25" customHeight="1">
      <c r="A261" s="42" t="s">
        <v>993</v>
      </c>
      <c r="B261" s="159" t="s">
        <v>728</v>
      </c>
      <c r="C261" s="42" t="s">
        <v>916</v>
      </c>
      <c r="D261" s="160">
        <v>37410.0</v>
      </c>
      <c r="E261" s="161">
        <f t="shared" si="1"/>
        <v>22</v>
      </c>
      <c r="F261" s="113">
        <v>47765.0</v>
      </c>
      <c r="G261" s="159">
        <v>2.0</v>
      </c>
      <c r="H261" s="161">
        <f t="shared" si="2"/>
        <v>100</v>
      </c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4.25" customHeight="1">
      <c r="A262" s="42" t="s">
        <v>994</v>
      </c>
      <c r="B262" s="159" t="s">
        <v>720</v>
      </c>
      <c r="C262" s="42" t="s">
        <v>916</v>
      </c>
      <c r="D262" s="160">
        <v>37776.0</v>
      </c>
      <c r="E262" s="161">
        <f t="shared" si="1"/>
        <v>21</v>
      </c>
      <c r="F262" s="113">
        <v>65500.0</v>
      </c>
      <c r="G262" s="159">
        <v>1.0</v>
      </c>
      <c r="H262" s="161">
        <f t="shared" si="2"/>
        <v>0</v>
      </c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4.25" customHeight="1">
      <c r="A263" s="42" t="s">
        <v>995</v>
      </c>
      <c r="B263" s="159" t="s">
        <v>740</v>
      </c>
      <c r="C263" s="42" t="s">
        <v>916</v>
      </c>
      <c r="D263" s="160">
        <v>37782.0</v>
      </c>
      <c r="E263" s="161">
        <f t="shared" si="1"/>
        <v>21</v>
      </c>
      <c r="F263" s="113">
        <v>42664.0</v>
      </c>
      <c r="G263" s="159">
        <v>3.0</v>
      </c>
      <c r="H263" s="161">
        <f t="shared" si="2"/>
        <v>900</v>
      </c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4.25" customHeight="1">
      <c r="A264" s="42" t="s">
        <v>996</v>
      </c>
      <c r="B264" s="159" t="s">
        <v>728</v>
      </c>
      <c r="C264" s="42" t="s">
        <v>916</v>
      </c>
      <c r="D264" s="160">
        <v>37785.0</v>
      </c>
      <c r="E264" s="161">
        <f t="shared" si="1"/>
        <v>21</v>
      </c>
      <c r="F264" s="113">
        <v>97758.0</v>
      </c>
      <c r="G264" s="159">
        <v>2.0</v>
      </c>
      <c r="H264" s="161">
        <f t="shared" si="2"/>
        <v>100</v>
      </c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4.25" customHeight="1">
      <c r="A265" s="42" t="s">
        <v>997</v>
      </c>
      <c r="B265" s="159" t="s">
        <v>728</v>
      </c>
      <c r="C265" s="42" t="s">
        <v>916</v>
      </c>
      <c r="D265" s="160">
        <v>38146.0</v>
      </c>
      <c r="E265" s="161">
        <f t="shared" si="1"/>
        <v>20</v>
      </c>
      <c r="F265" s="113">
        <v>88858.0</v>
      </c>
      <c r="G265" s="159">
        <v>5.0</v>
      </c>
      <c r="H265" s="161">
        <f t="shared" si="2"/>
        <v>3000</v>
      </c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4.25" customHeight="1">
      <c r="A266" s="42" t="s">
        <v>998</v>
      </c>
      <c r="B266" s="159" t="s">
        <v>731</v>
      </c>
      <c r="C266" s="42" t="s">
        <v>916</v>
      </c>
      <c r="D266" s="160">
        <v>38514.0</v>
      </c>
      <c r="E266" s="161">
        <f t="shared" si="1"/>
        <v>19</v>
      </c>
      <c r="F266" s="113">
        <v>92324.0</v>
      </c>
      <c r="G266" s="159">
        <v>1.0</v>
      </c>
      <c r="H266" s="161">
        <f t="shared" si="2"/>
        <v>0</v>
      </c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4.25" customHeight="1">
      <c r="A267" s="42" t="s">
        <v>999</v>
      </c>
      <c r="B267" s="159" t="s">
        <v>720</v>
      </c>
      <c r="C267" s="42" t="s">
        <v>916</v>
      </c>
      <c r="D267" s="160">
        <v>39224.0</v>
      </c>
      <c r="E267" s="161">
        <f t="shared" si="1"/>
        <v>17</v>
      </c>
      <c r="F267" s="113">
        <v>102792.0</v>
      </c>
      <c r="G267" s="159">
        <v>2.0</v>
      </c>
      <c r="H267" s="161">
        <f t="shared" si="2"/>
        <v>100</v>
      </c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4.25" customHeight="1">
      <c r="A268" s="42" t="s">
        <v>1000</v>
      </c>
      <c r="B268" s="159" t="s">
        <v>728</v>
      </c>
      <c r="C268" s="42" t="s">
        <v>916</v>
      </c>
      <c r="D268" s="160">
        <v>40681.0</v>
      </c>
      <c r="E268" s="161">
        <f t="shared" si="1"/>
        <v>13</v>
      </c>
      <c r="F268" s="113">
        <v>69142.0</v>
      </c>
      <c r="G268" s="159">
        <v>2.0</v>
      </c>
      <c r="H268" s="161">
        <f t="shared" si="2"/>
        <v>100</v>
      </c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4.25" customHeight="1">
      <c r="A269" s="42" t="s">
        <v>1001</v>
      </c>
      <c r="B269" s="159" t="s">
        <v>740</v>
      </c>
      <c r="C269" s="42" t="s">
        <v>916</v>
      </c>
      <c r="D269" s="160">
        <v>39952.0</v>
      </c>
      <c r="E269" s="161">
        <f t="shared" si="1"/>
        <v>15</v>
      </c>
      <c r="F269" s="113">
        <v>95292.0</v>
      </c>
      <c r="G269" s="159">
        <v>4.0</v>
      </c>
      <c r="H269" s="161">
        <f t="shared" si="2"/>
        <v>1500</v>
      </c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4.25" customHeight="1">
      <c r="A270" s="42" t="s">
        <v>1002</v>
      </c>
      <c r="B270" s="159" t="s">
        <v>740</v>
      </c>
      <c r="C270" s="42" t="s">
        <v>916</v>
      </c>
      <c r="D270" s="160">
        <v>41050.0</v>
      </c>
      <c r="E270" s="161">
        <f t="shared" si="1"/>
        <v>12</v>
      </c>
      <c r="F270" s="113">
        <v>65688.0</v>
      </c>
      <c r="G270" s="159">
        <v>5.0</v>
      </c>
      <c r="H270" s="161">
        <f t="shared" si="2"/>
        <v>3000</v>
      </c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4.25" customHeight="1">
      <c r="A271" s="42" t="s">
        <v>1003</v>
      </c>
      <c r="B271" s="159" t="s">
        <v>731</v>
      </c>
      <c r="C271" s="42" t="s">
        <v>916</v>
      </c>
      <c r="D271" s="160">
        <v>40342.0</v>
      </c>
      <c r="E271" s="161">
        <f t="shared" si="1"/>
        <v>14</v>
      </c>
      <c r="F271" s="113">
        <v>87125.0</v>
      </c>
      <c r="G271" s="159">
        <v>2.0</v>
      </c>
      <c r="H271" s="161">
        <f t="shared" si="2"/>
        <v>100</v>
      </c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4.25" customHeight="1">
      <c r="A272" s="42" t="s">
        <v>1004</v>
      </c>
      <c r="B272" s="159" t="s">
        <v>720</v>
      </c>
      <c r="C272" s="42" t="s">
        <v>916</v>
      </c>
      <c r="D272" s="160">
        <v>40354.0</v>
      </c>
      <c r="E272" s="161">
        <f t="shared" si="1"/>
        <v>14</v>
      </c>
      <c r="F272" s="113">
        <v>95877.0</v>
      </c>
      <c r="G272" s="159">
        <v>4.0</v>
      </c>
      <c r="H272" s="161">
        <f t="shared" si="2"/>
        <v>1500</v>
      </c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4.25" customHeight="1">
      <c r="A273" s="42" t="s">
        <v>1005</v>
      </c>
      <c r="B273" s="159" t="s">
        <v>740</v>
      </c>
      <c r="C273" s="42" t="s">
        <v>916</v>
      </c>
      <c r="D273" s="160">
        <v>40356.0</v>
      </c>
      <c r="E273" s="161">
        <f t="shared" si="1"/>
        <v>14</v>
      </c>
      <c r="F273" s="113">
        <v>104511.0</v>
      </c>
      <c r="G273" s="159">
        <v>1.0</v>
      </c>
      <c r="H273" s="161">
        <f t="shared" si="2"/>
        <v>0</v>
      </c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4.25" customHeight="1">
      <c r="A274" s="42" t="s">
        <v>1006</v>
      </c>
      <c r="B274" s="159" t="s">
        <v>720</v>
      </c>
      <c r="C274" s="42" t="s">
        <v>916</v>
      </c>
      <c r="D274" s="160">
        <v>40733.0</v>
      </c>
      <c r="E274" s="161">
        <f t="shared" si="1"/>
        <v>13</v>
      </c>
      <c r="F274" s="113">
        <v>53431.0</v>
      </c>
      <c r="G274" s="159">
        <v>3.0</v>
      </c>
      <c r="H274" s="161">
        <f t="shared" si="2"/>
        <v>900</v>
      </c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4.25" customHeight="1">
      <c r="A275" s="42" t="s">
        <v>1007</v>
      </c>
      <c r="B275" s="159" t="s">
        <v>728</v>
      </c>
      <c r="C275" s="42" t="s">
        <v>916</v>
      </c>
      <c r="D275" s="160">
        <v>40342.0</v>
      </c>
      <c r="E275" s="161">
        <f t="shared" si="1"/>
        <v>14</v>
      </c>
      <c r="F275" s="113">
        <v>54633.0</v>
      </c>
      <c r="G275" s="159">
        <v>1.0</v>
      </c>
      <c r="H275" s="161">
        <f t="shared" si="2"/>
        <v>0</v>
      </c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4.25" customHeight="1">
      <c r="A276" s="42" t="s">
        <v>1008</v>
      </c>
      <c r="B276" s="159" t="s">
        <v>728</v>
      </c>
      <c r="C276" s="42" t="s">
        <v>916</v>
      </c>
      <c r="D276" s="160">
        <v>37060.0</v>
      </c>
      <c r="E276" s="161">
        <f t="shared" si="1"/>
        <v>23</v>
      </c>
      <c r="F276" s="113">
        <v>62423.0</v>
      </c>
      <c r="G276" s="159">
        <v>3.0</v>
      </c>
      <c r="H276" s="161">
        <f t="shared" si="2"/>
        <v>900</v>
      </c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4.25" customHeight="1">
      <c r="A277" s="42" t="s">
        <v>1009</v>
      </c>
      <c r="B277" s="159" t="s">
        <v>731</v>
      </c>
      <c r="C277" s="42" t="s">
        <v>916</v>
      </c>
      <c r="D277" s="160">
        <v>37070.0</v>
      </c>
      <c r="E277" s="161">
        <f t="shared" si="1"/>
        <v>23</v>
      </c>
      <c r="F277" s="113">
        <v>107924.0</v>
      </c>
      <c r="G277" s="159">
        <v>5.0</v>
      </c>
      <c r="H277" s="161">
        <f t="shared" si="2"/>
        <v>3000</v>
      </c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4.25" customHeight="1">
      <c r="A278" s="42" t="s">
        <v>1010</v>
      </c>
      <c r="B278" s="159" t="s">
        <v>731</v>
      </c>
      <c r="C278" s="42" t="s">
        <v>916</v>
      </c>
      <c r="D278" s="160">
        <v>37074.0</v>
      </c>
      <c r="E278" s="161">
        <f t="shared" si="1"/>
        <v>23</v>
      </c>
      <c r="F278" s="113">
        <v>50610.0</v>
      </c>
      <c r="G278" s="159">
        <v>2.0</v>
      </c>
      <c r="H278" s="161">
        <f t="shared" si="2"/>
        <v>100</v>
      </c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4.25" customHeight="1">
      <c r="A279" s="42" t="s">
        <v>1011</v>
      </c>
      <c r="B279" s="159" t="s">
        <v>728</v>
      </c>
      <c r="C279" s="42" t="s">
        <v>916</v>
      </c>
      <c r="D279" s="160">
        <v>37075.0</v>
      </c>
      <c r="E279" s="161">
        <f t="shared" si="1"/>
        <v>23</v>
      </c>
      <c r="F279" s="113">
        <v>85065.0</v>
      </c>
      <c r="G279" s="159">
        <v>3.0</v>
      </c>
      <c r="H279" s="161">
        <f t="shared" si="2"/>
        <v>900</v>
      </c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4.25" customHeight="1">
      <c r="A280" s="42" t="s">
        <v>1012</v>
      </c>
      <c r="B280" s="159" t="s">
        <v>726</v>
      </c>
      <c r="C280" s="42" t="s">
        <v>916</v>
      </c>
      <c r="D280" s="160">
        <v>37428.0</v>
      </c>
      <c r="E280" s="161">
        <f t="shared" si="1"/>
        <v>22</v>
      </c>
      <c r="F280" s="113">
        <v>58262.0</v>
      </c>
      <c r="G280" s="159">
        <v>3.0</v>
      </c>
      <c r="H280" s="161">
        <f t="shared" si="2"/>
        <v>900</v>
      </c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4.25" customHeight="1">
      <c r="A281" s="42" t="s">
        <v>1013</v>
      </c>
      <c r="B281" s="159" t="s">
        <v>728</v>
      </c>
      <c r="C281" s="42" t="s">
        <v>916</v>
      </c>
      <c r="D281" s="160">
        <v>37438.0</v>
      </c>
      <c r="E281" s="161">
        <f t="shared" si="1"/>
        <v>22</v>
      </c>
      <c r="F281" s="113">
        <v>100359.0</v>
      </c>
      <c r="G281" s="159">
        <v>1.0</v>
      </c>
      <c r="H281" s="161">
        <f t="shared" si="2"/>
        <v>0</v>
      </c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4.25" customHeight="1">
      <c r="A282" s="42" t="s">
        <v>1014</v>
      </c>
      <c r="B282" s="159" t="s">
        <v>728</v>
      </c>
      <c r="C282" s="42" t="s">
        <v>916</v>
      </c>
      <c r="D282" s="160">
        <v>37796.0</v>
      </c>
      <c r="E282" s="161">
        <f t="shared" si="1"/>
        <v>21</v>
      </c>
      <c r="F282" s="113">
        <v>108890.0</v>
      </c>
      <c r="G282" s="159">
        <v>5.0</v>
      </c>
      <c r="H282" s="161">
        <f t="shared" si="2"/>
        <v>3000</v>
      </c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4.25" customHeight="1">
      <c r="A283" s="42" t="s">
        <v>1015</v>
      </c>
      <c r="B283" s="159" t="s">
        <v>728</v>
      </c>
      <c r="C283" s="42" t="s">
        <v>916</v>
      </c>
      <c r="D283" s="160">
        <v>37807.0</v>
      </c>
      <c r="E283" s="161">
        <f t="shared" si="1"/>
        <v>21</v>
      </c>
      <c r="F283" s="113">
        <v>51441.0</v>
      </c>
      <c r="G283" s="159">
        <v>1.0</v>
      </c>
      <c r="H283" s="161">
        <f t="shared" si="2"/>
        <v>0</v>
      </c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4.25" customHeight="1">
      <c r="A284" s="42" t="s">
        <v>1016</v>
      </c>
      <c r="B284" s="159" t="s">
        <v>726</v>
      </c>
      <c r="C284" s="42" t="s">
        <v>916</v>
      </c>
      <c r="D284" s="160">
        <v>38898.0</v>
      </c>
      <c r="E284" s="161">
        <f t="shared" si="1"/>
        <v>18</v>
      </c>
      <c r="F284" s="113">
        <v>43570.0</v>
      </c>
      <c r="G284" s="159">
        <v>1.0</v>
      </c>
      <c r="H284" s="161">
        <f t="shared" si="2"/>
        <v>0</v>
      </c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4.25" customHeight="1">
      <c r="A285" s="42" t="s">
        <v>1017</v>
      </c>
      <c r="B285" s="159" t="s">
        <v>720</v>
      </c>
      <c r="C285" s="42" t="s">
        <v>916</v>
      </c>
      <c r="D285" s="160">
        <v>40711.0</v>
      </c>
      <c r="E285" s="161">
        <f t="shared" si="1"/>
        <v>13</v>
      </c>
      <c r="F285" s="113">
        <v>121090.0</v>
      </c>
      <c r="G285" s="159">
        <v>1.0</v>
      </c>
      <c r="H285" s="161">
        <f t="shared" si="2"/>
        <v>0</v>
      </c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4.25" customHeight="1">
      <c r="A286" s="42" t="s">
        <v>1018</v>
      </c>
      <c r="B286" s="159" t="s">
        <v>724</v>
      </c>
      <c r="C286" s="42" t="s">
        <v>916</v>
      </c>
      <c r="D286" s="160">
        <v>39990.0</v>
      </c>
      <c r="E286" s="161">
        <f t="shared" si="1"/>
        <v>15</v>
      </c>
      <c r="F286" s="113">
        <v>54395.0</v>
      </c>
      <c r="G286" s="159">
        <v>4.0</v>
      </c>
      <c r="H286" s="161">
        <f t="shared" si="2"/>
        <v>1500</v>
      </c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4.25" customHeight="1">
      <c r="A287" s="42" t="s">
        <v>1019</v>
      </c>
      <c r="B287" s="159" t="s">
        <v>731</v>
      </c>
      <c r="C287" s="42" t="s">
        <v>916</v>
      </c>
      <c r="D287" s="160">
        <v>42202.0</v>
      </c>
      <c r="E287" s="161">
        <f t="shared" si="1"/>
        <v>9</v>
      </c>
      <c r="F287" s="113">
        <v>102154.0</v>
      </c>
      <c r="G287" s="159">
        <v>2.0</v>
      </c>
      <c r="H287" s="161">
        <f t="shared" si="2"/>
        <v>100</v>
      </c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4.25" customHeight="1">
      <c r="A288" s="42" t="s">
        <v>1020</v>
      </c>
      <c r="B288" s="159" t="s">
        <v>731</v>
      </c>
      <c r="C288" s="42" t="s">
        <v>916</v>
      </c>
      <c r="D288" s="160">
        <v>37087.0</v>
      </c>
      <c r="E288" s="161">
        <f t="shared" si="1"/>
        <v>23</v>
      </c>
      <c r="F288" s="113">
        <v>61049.0</v>
      </c>
      <c r="G288" s="159">
        <v>5.0</v>
      </c>
      <c r="H288" s="161">
        <f t="shared" si="2"/>
        <v>3000</v>
      </c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4.25" customHeight="1">
      <c r="A289" s="42" t="s">
        <v>1021</v>
      </c>
      <c r="B289" s="159" t="s">
        <v>740</v>
      </c>
      <c r="C289" s="42" t="s">
        <v>916</v>
      </c>
      <c r="D289" s="160">
        <v>37089.0</v>
      </c>
      <c r="E289" s="161">
        <f t="shared" si="1"/>
        <v>23</v>
      </c>
      <c r="F289" s="113">
        <v>72877.0</v>
      </c>
      <c r="G289" s="159">
        <v>1.0</v>
      </c>
      <c r="H289" s="161">
        <f t="shared" si="2"/>
        <v>0</v>
      </c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4.25" customHeight="1">
      <c r="A290" s="42" t="s">
        <v>1022</v>
      </c>
      <c r="B290" s="159" t="s">
        <v>726</v>
      </c>
      <c r="C290" s="42" t="s">
        <v>916</v>
      </c>
      <c r="D290" s="160">
        <v>40390.0</v>
      </c>
      <c r="E290" s="161">
        <f t="shared" si="1"/>
        <v>14</v>
      </c>
      <c r="F290" s="113">
        <v>86051.0</v>
      </c>
      <c r="G290" s="159">
        <v>3.0</v>
      </c>
      <c r="H290" s="161">
        <f t="shared" si="2"/>
        <v>900</v>
      </c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4.25" customHeight="1">
      <c r="A291" s="42" t="s">
        <v>1023</v>
      </c>
      <c r="B291" s="159" t="s">
        <v>724</v>
      </c>
      <c r="C291" s="42" t="s">
        <v>916</v>
      </c>
      <c r="D291" s="160">
        <v>40775.0</v>
      </c>
      <c r="E291" s="161">
        <f t="shared" si="1"/>
        <v>13</v>
      </c>
      <c r="F291" s="113">
        <v>113335.0</v>
      </c>
      <c r="G291" s="159">
        <v>2.0</v>
      </c>
      <c r="H291" s="161">
        <f t="shared" si="2"/>
        <v>100</v>
      </c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4.25" customHeight="1">
      <c r="A292" s="42" t="s">
        <v>1024</v>
      </c>
      <c r="B292" s="159" t="s">
        <v>728</v>
      </c>
      <c r="C292" s="42" t="s">
        <v>916</v>
      </c>
      <c r="D292" s="160">
        <v>40432.0</v>
      </c>
      <c r="E292" s="161">
        <f t="shared" si="1"/>
        <v>14</v>
      </c>
      <c r="F292" s="113">
        <v>55767.0</v>
      </c>
      <c r="G292" s="159">
        <v>4.0</v>
      </c>
      <c r="H292" s="161">
        <f t="shared" si="2"/>
        <v>1500</v>
      </c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4.25" customHeight="1">
      <c r="A293" s="42" t="s">
        <v>1025</v>
      </c>
      <c r="B293" s="159" t="s">
        <v>724</v>
      </c>
      <c r="C293" s="42" t="s">
        <v>916</v>
      </c>
      <c r="D293" s="160">
        <v>41502.0</v>
      </c>
      <c r="E293" s="161">
        <f t="shared" si="1"/>
        <v>11</v>
      </c>
      <c r="F293" s="113">
        <v>56149.0</v>
      </c>
      <c r="G293" s="159">
        <v>5.0</v>
      </c>
      <c r="H293" s="161">
        <f t="shared" si="2"/>
        <v>3000</v>
      </c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4.25" customHeight="1">
      <c r="A294" s="42" t="s">
        <v>1026</v>
      </c>
      <c r="B294" s="159" t="s">
        <v>731</v>
      </c>
      <c r="C294" s="42" t="s">
        <v>916</v>
      </c>
      <c r="D294" s="160">
        <v>40060.0</v>
      </c>
      <c r="E294" s="161">
        <f t="shared" si="1"/>
        <v>15</v>
      </c>
      <c r="F294" s="113">
        <v>54973.0</v>
      </c>
      <c r="G294" s="159">
        <v>1.0</v>
      </c>
      <c r="H294" s="161">
        <f t="shared" si="2"/>
        <v>0</v>
      </c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4.25" customHeight="1">
      <c r="A295" s="42" t="s">
        <v>1027</v>
      </c>
      <c r="B295" s="159" t="s">
        <v>728</v>
      </c>
      <c r="C295" s="42" t="s">
        <v>916</v>
      </c>
      <c r="D295" s="160">
        <v>40068.0</v>
      </c>
      <c r="E295" s="161">
        <f t="shared" si="1"/>
        <v>15</v>
      </c>
      <c r="F295" s="113">
        <v>119949.0</v>
      </c>
      <c r="G295" s="159">
        <v>2.0</v>
      </c>
      <c r="H295" s="161">
        <f t="shared" si="2"/>
        <v>100</v>
      </c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4.25" customHeight="1">
      <c r="A296" s="42" t="s">
        <v>1028</v>
      </c>
      <c r="B296" s="159" t="s">
        <v>740</v>
      </c>
      <c r="C296" s="42" t="s">
        <v>916</v>
      </c>
      <c r="D296" s="160">
        <v>37145.0</v>
      </c>
      <c r="E296" s="161">
        <f t="shared" si="1"/>
        <v>23</v>
      </c>
      <c r="F296" s="113">
        <v>49488.0</v>
      </c>
      <c r="G296" s="159">
        <v>4.0</v>
      </c>
      <c r="H296" s="161">
        <f t="shared" si="2"/>
        <v>1500</v>
      </c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4.25" customHeight="1">
      <c r="A297" s="42" t="s">
        <v>1029</v>
      </c>
      <c r="B297" s="159" t="s">
        <v>740</v>
      </c>
      <c r="C297" s="42" t="s">
        <v>916</v>
      </c>
      <c r="D297" s="160">
        <v>37491.0</v>
      </c>
      <c r="E297" s="161">
        <f t="shared" si="1"/>
        <v>22</v>
      </c>
      <c r="F297" s="113">
        <v>43343.0</v>
      </c>
      <c r="G297" s="159">
        <v>3.0</v>
      </c>
      <c r="H297" s="161">
        <f t="shared" si="2"/>
        <v>900</v>
      </c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4.25" customHeight="1">
      <c r="A298" s="42" t="s">
        <v>1030</v>
      </c>
      <c r="B298" s="159" t="s">
        <v>728</v>
      </c>
      <c r="C298" s="42" t="s">
        <v>916</v>
      </c>
      <c r="D298" s="160">
        <v>37500.0</v>
      </c>
      <c r="E298" s="161">
        <f t="shared" si="1"/>
        <v>22</v>
      </c>
      <c r="F298" s="113">
        <v>58134.0</v>
      </c>
      <c r="G298" s="159">
        <v>5.0</v>
      </c>
      <c r="H298" s="161">
        <f t="shared" si="2"/>
        <v>3000</v>
      </c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4.25" customHeight="1">
      <c r="A299" s="42" t="s">
        <v>1031</v>
      </c>
      <c r="B299" s="159" t="s">
        <v>728</v>
      </c>
      <c r="C299" s="42" t="s">
        <v>916</v>
      </c>
      <c r="D299" s="160">
        <v>37509.0</v>
      </c>
      <c r="E299" s="161">
        <f t="shared" si="1"/>
        <v>22</v>
      </c>
      <c r="F299" s="113">
        <v>55295.0</v>
      </c>
      <c r="G299" s="159">
        <v>2.0</v>
      </c>
      <c r="H299" s="161">
        <f t="shared" si="2"/>
        <v>100</v>
      </c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4.25" customHeight="1">
      <c r="A300" s="42" t="s">
        <v>1032</v>
      </c>
      <c r="B300" s="159" t="s">
        <v>731</v>
      </c>
      <c r="C300" s="42" t="s">
        <v>916</v>
      </c>
      <c r="D300" s="160">
        <v>38587.0</v>
      </c>
      <c r="E300" s="161">
        <f t="shared" si="1"/>
        <v>19</v>
      </c>
      <c r="F300" s="113">
        <v>104197.0</v>
      </c>
      <c r="G300" s="159">
        <v>3.0</v>
      </c>
      <c r="H300" s="161">
        <f t="shared" si="2"/>
        <v>900</v>
      </c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4.25" customHeight="1">
      <c r="A301" s="42" t="s">
        <v>1033</v>
      </c>
      <c r="B301" s="159" t="s">
        <v>728</v>
      </c>
      <c r="C301" s="42" t="s">
        <v>916</v>
      </c>
      <c r="D301" s="160">
        <v>38944.0</v>
      </c>
      <c r="E301" s="161">
        <f t="shared" si="1"/>
        <v>18</v>
      </c>
      <c r="F301" s="113">
        <v>46006.0</v>
      </c>
      <c r="G301" s="159">
        <v>5.0</v>
      </c>
      <c r="H301" s="161">
        <f t="shared" si="2"/>
        <v>3000</v>
      </c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4.25" customHeight="1">
      <c r="A302" s="42" t="s">
        <v>1034</v>
      </c>
      <c r="B302" s="159" t="s">
        <v>740</v>
      </c>
      <c r="C302" s="42" t="s">
        <v>916</v>
      </c>
      <c r="D302" s="160">
        <v>40426.0</v>
      </c>
      <c r="E302" s="161">
        <f t="shared" si="1"/>
        <v>14</v>
      </c>
      <c r="F302" s="113">
        <v>105667.0</v>
      </c>
      <c r="G302" s="159">
        <v>2.0</v>
      </c>
      <c r="H302" s="161">
        <f t="shared" si="2"/>
        <v>100</v>
      </c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4.25" customHeight="1">
      <c r="A303" s="42" t="s">
        <v>1035</v>
      </c>
      <c r="B303" s="159" t="s">
        <v>731</v>
      </c>
      <c r="C303" s="42" t="s">
        <v>916</v>
      </c>
      <c r="D303" s="160">
        <v>40774.0</v>
      </c>
      <c r="E303" s="161">
        <f t="shared" si="1"/>
        <v>13</v>
      </c>
      <c r="F303" s="113">
        <v>50007.0</v>
      </c>
      <c r="G303" s="159">
        <v>3.0</v>
      </c>
      <c r="H303" s="161">
        <f t="shared" si="2"/>
        <v>900</v>
      </c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4.25" customHeight="1">
      <c r="A304" s="42" t="s">
        <v>1036</v>
      </c>
      <c r="B304" s="159" t="s">
        <v>728</v>
      </c>
      <c r="C304" s="42" t="s">
        <v>916</v>
      </c>
      <c r="D304" s="160">
        <v>41527.0</v>
      </c>
      <c r="E304" s="161">
        <f t="shared" si="1"/>
        <v>11</v>
      </c>
      <c r="F304" s="113">
        <v>77016.0</v>
      </c>
      <c r="G304" s="159">
        <v>5.0</v>
      </c>
      <c r="H304" s="161">
        <f t="shared" si="2"/>
        <v>3000</v>
      </c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4.25" customHeight="1">
      <c r="A305" s="42" t="s">
        <v>1037</v>
      </c>
      <c r="B305" s="159" t="s">
        <v>740</v>
      </c>
      <c r="C305" s="42" t="s">
        <v>916</v>
      </c>
      <c r="D305" s="160">
        <v>40456.0</v>
      </c>
      <c r="E305" s="161">
        <f t="shared" si="1"/>
        <v>14</v>
      </c>
      <c r="F305" s="113">
        <v>125134.0</v>
      </c>
      <c r="G305" s="159">
        <v>3.0</v>
      </c>
      <c r="H305" s="161">
        <f t="shared" si="2"/>
        <v>900</v>
      </c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4.25" customHeight="1">
      <c r="A306" s="42" t="s">
        <v>1038</v>
      </c>
      <c r="B306" s="159" t="s">
        <v>724</v>
      </c>
      <c r="C306" s="42" t="s">
        <v>916</v>
      </c>
      <c r="D306" s="160">
        <v>41534.0</v>
      </c>
      <c r="E306" s="161">
        <f t="shared" si="1"/>
        <v>11</v>
      </c>
      <c r="F306" s="113">
        <v>65953.0</v>
      </c>
      <c r="G306" s="159">
        <v>5.0</v>
      </c>
      <c r="H306" s="161">
        <f t="shared" si="2"/>
        <v>3000</v>
      </c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4.25" customHeight="1">
      <c r="A307" s="42" t="s">
        <v>1039</v>
      </c>
      <c r="B307" s="159" t="s">
        <v>731</v>
      </c>
      <c r="C307" s="42" t="s">
        <v>916</v>
      </c>
      <c r="D307" s="160">
        <v>41540.0</v>
      </c>
      <c r="E307" s="161">
        <f t="shared" si="1"/>
        <v>11</v>
      </c>
      <c r="F307" s="113">
        <v>84936.0</v>
      </c>
      <c r="G307" s="159">
        <v>4.0</v>
      </c>
      <c r="H307" s="161">
        <f t="shared" si="2"/>
        <v>1500</v>
      </c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4.25" customHeight="1">
      <c r="A308" s="42" t="s">
        <v>1040</v>
      </c>
      <c r="B308" s="159" t="s">
        <v>731</v>
      </c>
      <c r="C308" s="42" t="s">
        <v>916</v>
      </c>
      <c r="D308" s="160">
        <v>41547.0</v>
      </c>
      <c r="E308" s="161">
        <f t="shared" si="1"/>
        <v>11</v>
      </c>
      <c r="F308" s="113">
        <v>42514.0</v>
      </c>
      <c r="G308" s="159">
        <v>4.0</v>
      </c>
      <c r="H308" s="161">
        <f t="shared" si="2"/>
        <v>1500</v>
      </c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4.25" customHeight="1">
      <c r="A309" s="42" t="s">
        <v>1041</v>
      </c>
      <c r="B309" s="159" t="s">
        <v>726</v>
      </c>
      <c r="C309" s="42" t="s">
        <v>916</v>
      </c>
      <c r="D309" s="160">
        <v>41551.0</v>
      </c>
      <c r="E309" s="161">
        <f t="shared" si="1"/>
        <v>11</v>
      </c>
      <c r="F309" s="113">
        <v>68976.0</v>
      </c>
      <c r="G309" s="159">
        <v>5.0</v>
      </c>
      <c r="H309" s="161">
        <f t="shared" si="2"/>
        <v>3000</v>
      </c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4.25" customHeight="1">
      <c r="A310" s="42" t="s">
        <v>1042</v>
      </c>
      <c r="B310" s="159" t="s">
        <v>726</v>
      </c>
      <c r="C310" s="42" t="s">
        <v>916</v>
      </c>
      <c r="D310" s="160">
        <v>41552.0</v>
      </c>
      <c r="E310" s="161">
        <f t="shared" si="1"/>
        <v>11</v>
      </c>
      <c r="F310" s="113">
        <v>100625.0</v>
      </c>
      <c r="G310" s="159">
        <v>4.0</v>
      </c>
      <c r="H310" s="161">
        <f t="shared" si="2"/>
        <v>1500</v>
      </c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4.25" customHeight="1">
      <c r="A311" s="42" t="s">
        <v>1043</v>
      </c>
      <c r="B311" s="159" t="s">
        <v>720</v>
      </c>
      <c r="C311" s="42" t="s">
        <v>916</v>
      </c>
      <c r="D311" s="160">
        <v>40079.0</v>
      </c>
      <c r="E311" s="161">
        <f t="shared" si="1"/>
        <v>15</v>
      </c>
      <c r="F311" s="113">
        <v>71207.0</v>
      </c>
      <c r="G311" s="159">
        <v>3.0</v>
      </c>
      <c r="H311" s="161">
        <f t="shared" si="2"/>
        <v>900</v>
      </c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4.25" customHeight="1">
      <c r="A312" s="42" t="s">
        <v>1044</v>
      </c>
      <c r="B312" s="159" t="s">
        <v>740</v>
      </c>
      <c r="C312" s="42" t="s">
        <v>916</v>
      </c>
      <c r="D312" s="160">
        <v>37162.0</v>
      </c>
      <c r="E312" s="161">
        <f t="shared" si="1"/>
        <v>23</v>
      </c>
      <c r="F312" s="113">
        <v>74177.0</v>
      </c>
      <c r="G312" s="159">
        <v>4.0</v>
      </c>
      <c r="H312" s="161">
        <f t="shared" si="2"/>
        <v>1500</v>
      </c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4.25" customHeight="1">
      <c r="A313" s="42" t="s">
        <v>1045</v>
      </c>
      <c r="B313" s="159" t="s">
        <v>720</v>
      </c>
      <c r="C313" s="42" t="s">
        <v>916</v>
      </c>
      <c r="D313" s="160">
        <v>37522.0</v>
      </c>
      <c r="E313" s="161">
        <f t="shared" si="1"/>
        <v>22</v>
      </c>
      <c r="F313" s="113">
        <v>110056.0</v>
      </c>
      <c r="G313" s="159">
        <v>3.0</v>
      </c>
      <c r="H313" s="161">
        <f t="shared" si="2"/>
        <v>900</v>
      </c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4.25" customHeight="1">
      <c r="A314" s="42" t="s">
        <v>1046</v>
      </c>
      <c r="B314" s="159" t="s">
        <v>731</v>
      </c>
      <c r="C314" s="42" t="s">
        <v>916</v>
      </c>
      <c r="D314" s="160">
        <v>37533.0</v>
      </c>
      <c r="E314" s="161">
        <f t="shared" si="1"/>
        <v>22</v>
      </c>
      <c r="F314" s="113">
        <v>123134.0</v>
      </c>
      <c r="G314" s="159">
        <v>4.0</v>
      </c>
      <c r="H314" s="161">
        <f t="shared" si="2"/>
        <v>1500</v>
      </c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4.25" customHeight="1">
      <c r="A315" s="42" t="s">
        <v>1047</v>
      </c>
      <c r="B315" s="159" t="s">
        <v>726</v>
      </c>
      <c r="C315" s="42" t="s">
        <v>916</v>
      </c>
      <c r="D315" s="160">
        <v>38977.0</v>
      </c>
      <c r="E315" s="161">
        <f t="shared" si="1"/>
        <v>18</v>
      </c>
      <c r="F315" s="113">
        <v>57193.0</v>
      </c>
      <c r="G315" s="159">
        <v>5.0</v>
      </c>
      <c r="H315" s="161">
        <f t="shared" si="2"/>
        <v>3000</v>
      </c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4.25" customHeight="1">
      <c r="A316" s="42" t="s">
        <v>1048</v>
      </c>
      <c r="B316" s="159" t="s">
        <v>720</v>
      </c>
      <c r="C316" s="42" t="s">
        <v>916</v>
      </c>
      <c r="D316" s="160">
        <v>39367.0</v>
      </c>
      <c r="E316" s="161">
        <f t="shared" si="1"/>
        <v>17</v>
      </c>
      <c r="F316" s="113">
        <v>48168.0</v>
      </c>
      <c r="G316" s="159">
        <v>3.0</v>
      </c>
      <c r="H316" s="161">
        <f t="shared" si="2"/>
        <v>900</v>
      </c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4.25" customHeight="1">
      <c r="A317" s="42" t="s">
        <v>1049</v>
      </c>
      <c r="B317" s="159" t="s">
        <v>726</v>
      </c>
      <c r="C317" s="42" t="s">
        <v>916</v>
      </c>
      <c r="D317" s="160">
        <v>40825.0</v>
      </c>
      <c r="E317" s="161">
        <f t="shared" si="1"/>
        <v>13</v>
      </c>
      <c r="F317" s="113">
        <v>118550.0</v>
      </c>
      <c r="G317" s="159">
        <v>4.0</v>
      </c>
      <c r="H317" s="161">
        <f t="shared" si="2"/>
        <v>1500</v>
      </c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4.25" customHeight="1">
      <c r="A318" s="42" t="s">
        <v>1050</v>
      </c>
      <c r="B318" s="159" t="s">
        <v>731</v>
      </c>
      <c r="C318" s="42" t="s">
        <v>916</v>
      </c>
      <c r="D318" s="160">
        <v>41548.0</v>
      </c>
      <c r="E318" s="161">
        <f t="shared" si="1"/>
        <v>11</v>
      </c>
      <c r="F318" s="113">
        <v>56533.0</v>
      </c>
      <c r="G318" s="159">
        <v>1.0</v>
      </c>
      <c r="H318" s="161">
        <f t="shared" si="2"/>
        <v>0</v>
      </c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4.25" customHeight="1">
      <c r="A319" s="42" t="s">
        <v>1051</v>
      </c>
      <c r="B319" s="159" t="s">
        <v>720</v>
      </c>
      <c r="C319" s="42" t="s">
        <v>916</v>
      </c>
      <c r="D319" s="160">
        <v>40481.0</v>
      </c>
      <c r="E319" s="161">
        <f t="shared" si="1"/>
        <v>14</v>
      </c>
      <c r="F319" s="113">
        <v>113370.0</v>
      </c>
      <c r="G319" s="159">
        <v>2.0</v>
      </c>
      <c r="H319" s="161">
        <f t="shared" si="2"/>
        <v>100</v>
      </c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4.25" customHeight="1">
      <c r="A320" s="42" t="s">
        <v>1052</v>
      </c>
      <c r="B320" s="159" t="s">
        <v>728</v>
      </c>
      <c r="C320" s="42" t="s">
        <v>916</v>
      </c>
      <c r="D320" s="160">
        <v>40485.0</v>
      </c>
      <c r="E320" s="161">
        <f t="shared" si="1"/>
        <v>14</v>
      </c>
      <c r="F320" s="113">
        <v>42407.0</v>
      </c>
      <c r="G320" s="159">
        <v>5.0</v>
      </c>
      <c r="H320" s="161">
        <f t="shared" si="2"/>
        <v>3000</v>
      </c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4.25" customHeight="1">
      <c r="A321" s="42" t="s">
        <v>1053</v>
      </c>
      <c r="B321" s="159" t="s">
        <v>731</v>
      </c>
      <c r="C321" s="42" t="s">
        <v>916</v>
      </c>
      <c r="D321" s="160">
        <v>41570.0</v>
      </c>
      <c r="E321" s="161">
        <f t="shared" si="1"/>
        <v>11</v>
      </c>
      <c r="F321" s="113">
        <v>47350.0</v>
      </c>
      <c r="G321" s="159">
        <v>2.0</v>
      </c>
      <c r="H321" s="161">
        <f t="shared" si="2"/>
        <v>100</v>
      </c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4.25" customHeight="1">
      <c r="A322" s="42" t="s">
        <v>1054</v>
      </c>
      <c r="B322" s="159" t="s">
        <v>731</v>
      </c>
      <c r="C322" s="42" t="s">
        <v>916</v>
      </c>
      <c r="D322" s="160">
        <v>37179.0</v>
      </c>
      <c r="E322" s="161">
        <f t="shared" si="1"/>
        <v>23</v>
      </c>
      <c r="F322" s="113">
        <v>43983.0</v>
      </c>
      <c r="G322" s="159">
        <v>5.0</v>
      </c>
      <c r="H322" s="161">
        <f t="shared" si="2"/>
        <v>3000</v>
      </c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4.25" customHeight="1">
      <c r="A323" s="42" t="s">
        <v>1055</v>
      </c>
      <c r="B323" s="159" t="s">
        <v>720</v>
      </c>
      <c r="C323" s="42" t="s">
        <v>916</v>
      </c>
      <c r="D323" s="160">
        <v>37200.0</v>
      </c>
      <c r="E323" s="161">
        <f t="shared" si="1"/>
        <v>23</v>
      </c>
      <c r="F323" s="113">
        <v>123099.0</v>
      </c>
      <c r="G323" s="159">
        <v>2.0</v>
      </c>
      <c r="H323" s="161">
        <f t="shared" si="2"/>
        <v>100</v>
      </c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4.25" customHeight="1">
      <c r="A324" s="42" t="s">
        <v>1056</v>
      </c>
      <c r="B324" s="159" t="s">
        <v>726</v>
      </c>
      <c r="C324" s="42" t="s">
        <v>916</v>
      </c>
      <c r="D324" s="160">
        <v>39014.0</v>
      </c>
      <c r="E324" s="161">
        <f t="shared" si="1"/>
        <v>18</v>
      </c>
      <c r="F324" s="113">
        <v>95555.0</v>
      </c>
      <c r="G324" s="159">
        <v>5.0</v>
      </c>
      <c r="H324" s="161">
        <f t="shared" si="2"/>
        <v>3000</v>
      </c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4.25" customHeight="1">
      <c r="A325" s="42" t="s">
        <v>1057</v>
      </c>
      <c r="B325" s="159" t="s">
        <v>731</v>
      </c>
      <c r="C325" s="42" t="s">
        <v>916</v>
      </c>
      <c r="D325" s="160">
        <v>39021.0</v>
      </c>
      <c r="E325" s="161">
        <f t="shared" si="1"/>
        <v>18</v>
      </c>
      <c r="F325" s="113">
        <v>69335.0</v>
      </c>
      <c r="G325" s="159">
        <v>3.0</v>
      </c>
      <c r="H325" s="161">
        <f t="shared" si="2"/>
        <v>900</v>
      </c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4.25" customHeight="1">
      <c r="A326" s="42" t="s">
        <v>1058</v>
      </c>
      <c r="B326" s="159" t="s">
        <v>728</v>
      </c>
      <c r="C326" s="42" t="s">
        <v>916</v>
      </c>
      <c r="D326" s="160">
        <v>39399.0</v>
      </c>
      <c r="E326" s="161">
        <f t="shared" si="1"/>
        <v>17</v>
      </c>
      <c r="F326" s="113">
        <v>45405.0</v>
      </c>
      <c r="G326" s="159">
        <v>4.0</v>
      </c>
      <c r="H326" s="161">
        <f t="shared" si="2"/>
        <v>1500</v>
      </c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4.25" customHeight="1">
      <c r="A327" s="42" t="s">
        <v>1059</v>
      </c>
      <c r="B327" s="159" t="s">
        <v>726</v>
      </c>
      <c r="C327" s="42" t="s">
        <v>916</v>
      </c>
      <c r="D327" s="160">
        <v>39399.0</v>
      </c>
      <c r="E327" s="161">
        <f t="shared" si="1"/>
        <v>17</v>
      </c>
      <c r="F327" s="113">
        <v>45873.0</v>
      </c>
      <c r="G327" s="159">
        <v>1.0</v>
      </c>
      <c r="H327" s="161">
        <f t="shared" si="2"/>
        <v>0</v>
      </c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4.25" customHeight="1">
      <c r="A328" s="42" t="s">
        <v>1060</v>
      </c>
      <c r="B328" s="159" t="s">
        <v>728</v>
      </c>
      <c r="C328" s="42" t="s">
        <v>916</v>
      </c>
      <c r="D328" s="160">
        <v>40838.0</v>
      </c>
      <c r="E328" s="161">
        <f t="shared" si="1"/>
        <v>13</v>
      </c>
      <c r="F328" s="113">
        <v>117677.0</v>
      </c>
      <c r="G328" s="159">
        <v>5.0</v>
      </c>
      <c r="H328" s="161">
        <f t="shared" si="2"/>
        <v>3000</v>
      </c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4.25" customHeight="1">
      <c r="A329" s="42" t="s">
        <v>1061</v>
      </c>
      <c r="B329" s="159" t="s">
        <v>731</v>
      </c>
      <c r="C329" s="42" t="s">
        <v>916</v>
      </c>
      <c r="D329" s="160">
        <v>40468.0</v>
      </c>
      <c r="E329" s="161">
        <f t="shared" si="1"/>
        <v>14</v>
      </c>
      <c r="F329" s="113">
        <v>49740.0</v>
      </c>
      <c r="G329" s="159">
        <v>5.0</v>
      </c>
      <c r="H329" s="161">
        <f t="shared" si="2"/>
        <v>3000</v>
      </c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4.25" customHeight="1">
      <c r="A330" s="42" t="s">
        <v>1062</v>
      </c>
      <c r="B330" s="159" t="s">
        <v>726</v>
      </c>
      <c r="C330" s="42" t="s">
        <v>916</v>
      </c>
      <c r="D330" s="160">
        <v>40863.0</v>
      </c>
      <c r="E330" s="161">
        <f t="shared" si="1"/>
        <v>13</v>
      </c>
      <c r="F330" s="113">
        <v>83005.0</v>
      </c>
      <c r="G330" s="159">
        <v>3.0</v>
      </c>
      <c r="H330" s="161">
        <f t="shared" si="2"/>
        <v>900</v>
      </c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4.25" customHeight="1">
      <c r="A331" s="42" t="s">
        <v>1063</v>
      </c>
      <c r="B331" s="159" t="s">
        <v>731</v>
      </c>
      <c r="C331" s="42" t="s">
        <v>916</v>
      </c>
      <c r="D331" s="160">
        <v>37581.0</v>
      </c>
      <c r="E331" s="161">
        <f t="shared" si="1"/>
        <v>22</v>
      </c>
      <c r="F331" s="113">
        <v>59808.0</v>
      </c>
      <c r="G331" s="159">
        <v>1.0</v>
      </c>
      <c r="H331" s="161">
        <f t="shared" si="2"/>
        <v>0</v>
      </c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4.25" customHeight="1">
      <c r="A332" s="42" t="s">
        <v>1064</v>
      </c>
      <c r="B332" s="159" t="s">
        <v>740</v>
      </c>
      <c r="C332" s="42" t="s">
        <v>916</v>
      </c>
      <c r="D332" s="160">
        <v>38307.0</v>
      </c>
      <c r="E332" s="161">
        <f t="shared" si="1"/>
        <v>20</v>
      </c>
      <c r="F332" s="113">
        <v>74514.0</v>
      </c>
      <c r="G332" s="159">
        <v>4.0</v>
      </c>
      <c r="H332" s="161">
        <f t="shared" si="2"/>
        <v>1500</v>
      </c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4.25" customHeight="1">
      <c r="A333" s="42" t="s">
        <v>1065</v>
      </c>
      <c r="B333" s="159" t="s">
        <v>720</v>
      </c>
      <c r="C333" s="42" t="s">
        <v>916</v>
      </c>
      <c r="D333" s="160">
        <v>38698.0</v>
      </c>
      <c r="E333" s="161">
        <f t="shared" si="1"/>
        <v>19</v>
      </c>
      <c r="F333" s="113">
        <v>103603.0</v>
      </c>
      <c r="G333" s="159">
        <v>1.0</v>
      </c>
      <c r="H333" s="161">
        <f t="shared" si="2"/>
        <v>0</v>
      </c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4.25" customHeight="1">
      <c r="A334" s="42" t="s">
        <v>1066</v>
      </c>
      <c r="B334" s="159" t="s">
        <v>726</v>
      </c>
      <c r="C334" s="42" t="s">
        <v>916</v>
      </c>
      <c r="D334" s="160">
        <v>41253.0</v>
      </c>
      <c r="E334" s="161">
        <f t="shared" si="1"/>
        <v>12</v>
      </c>
      <c r="F334" s="113">
        <v>126627.0</v>
      </c>
      <c r="G334" s="159">
        <v>2.0</v>
      </c>
      <c r="H334" s="161">
        <f t="shared" si="2"/>
        <v>100</v>
      </c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4.25" customHeight="1">
      <c r="A335" s="42" t="s">
        <v>1067</v>
      </c>
      <c r="B335" s="159" t="s">
        <v>726</v>
      </c>
      <c r="C335" s="42" t="s">
        <v>1068</v>
      </c>
      <c r="D335" s="160">
        <v>41370.0</v>
      </c>
      <c r="E335" s="161">
        <f t="shared" si="1"/>
        <v>11</v>
      </c>
      <c r="F335" s="113">
        <v>110756.0</v>
      </c>
      <c r="G335" s="159">
        <v>2.0</v>
      </c>
      <c r="H335" s="161">
        <f t="shared" si="2"/>
        <v>100</v>
      </c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4.25" customHeight="1">
      <c r="A336" s="42" t="s">
        <v>1069</v>
      </c>
      <c r="B336" s="159" t="s">
        <v>724</v>
      </c>
      <c r="C336" s="42" t="s">
        <v>1068</v>
      </c>
      <c r="D336" s="160">
        <v>38485.0</v>
      </c>
      <c r="E336" s="161">
        <f t="shared" si="1"/>
        <v>19</v>
      </c>
      <c r="F336" s="113">
        <v>103260.0</v>
      </c>
      <c r="G336" s="159">
        <v>5.0</v>
      </c>
      <c r="H336" s="161">
        <f t="shared" si="2"/>
        <v>3000</v>
      </c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4.25" customHeight="1">
      <c r="A337" s="42" t="s">
        <v>1070</v>
      </c>
      <c r="B337" s="159" t="s">
        <v>726</v>
      </c>
      <c r="C337" s="42" t="s">
        <v>1068</v>
      </c>
      <c r="D337" s="160">
        <v>41391.0</v>
      </c>
      <c r="E337" s="161">
        <f t="shared" si="1"/>
        <v>11</v>
      </c>
      <c r="F337" s="113">
        <v>61640.0</v>
      </c>
      <c r="G337" s="159">
        <v>5.0</v>
      </c>
      <c r="H337" s="161">
        <f t="shared" si="2"/>
        <v>3000</v>
      </c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4.25" customHeight="1">
      <c r="A338" s="42" t="s">
        <v>1071</v>
      </c>
      <c r="B338" s="159" t="s">
        <v>740</v>
      </c>
      <c r="C338" s="42" t="s">
        <v>1068</v>
      </c>
      <c r="D338" s="160">
        <v>42215.0</v>
      </c>
      <c r="E338" s="161">
        <f t="shared" si="1"/>
        <v>9</v>
      </c>
      <c r="F338" s="113">
        <v>111408.0</v>
      </c>
      <c r="G338" s="159">
        <v>3.0</v>
      </c>
      <c r="H338" s="161">
        <f t="shared" si="2"/>
        <v>900</v>
      </c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4.25" customHeight="1">
      <c r="A339" s="42" t="s">
        <v>1072</v>
      </c>
      <c r="B339" s="159" t="s">
        <v>720</v>
      </c>
      <c r="C339" s="42" t="s">
        <v>1068</v>
      </c>
      <c r="D339" s="160">
        <v>37843.0</v>
      </c>
      <c r="E339" s="161">
        <f t="shared" si="1"/>
        <v>21</v>
      </c>
      <c r="F339" s="113">
        <v>44469.0</v>
      </c>
      <c r="G339" s="159">
        <v>4.0</v>
      </c>
      <c r="H339" s="161">
        <f t="shared" si="2"/>
        <v>1500</v>
      </c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4.25" customHeight="1">
      <c r="A340" s="42" t="s">
        <v>1073</v>
      </c>
      <c r="B340" s="159" t="s">
        <v>728</v>
      </c>
      <c r="C340" s="42" t="s">
        <v>1068</v>
      </c>
      <c r="D340" s="160">
        <v>39014.0</v>
      </c>
      <c r="E340" s="161">
        <f t="shared" si="1"/>
        <v>18</v>
      </c>
      <c r="F340" s="113">
        <v>115240.0</v>
      </c>
      <c r="G340" s="159">
        <v>2.0</v>
      </c>
      <c r="H340" s="161">
        <f t="shared" si="2"/>
        <v>100</v>
      </c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4.25" customHeight="1">
      <c r="A341" s="42" t="s">
        <v>1074</v>
      </c>
      <c r="B341" s="159" t="s">
        <v>720</v>
      </c>
      <c r="C341" s="42" t="s">
        <v>1068</v>
      </c>
      <c r="D341" s="160">
        <v>40116.0</v>
      </c>
      <c r="E341" s="161">
        <f t="shared" si="1"/>
        <v>15</v>
      </c>
      <c r="F341" s="113">
        <v>93239.0</v>
      </c>
      <c r="G341" s="159">
        <v>4.0</v>
      </c>
      <c r="H341" s="161">
        <f t="shared" si="2"/>
        <v>1500</v>
      </c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4.25" customHeight="1">
      <c r="A342" s="42" t="s">
        <v>1075</v>
      </c>
      <c r="B342" s="159" t="s">
        <v>740</v>
      </c>
      <c r="C342" s="42" t="s">
        <v>369</v>
      </c>
      <c r="D342" s="160">
        <v>41630.0</v>
      </c>
      <c r="E342" s="161">
        <f t="shared" si="1"/>
        <v>11</v>
      </c>
      <c r="F342" s="113">
        <v>123209.0</v>
      </c>
      <c r="G342" s="159">
        <v>4.0</v>
      </c>
      <c r="H342" s="161">
        <f t="shared" si="2"/>
        <v>1500</v>
      </c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4.25" customHeight="1">
      <c r="A343" s="42" t="s">
        <v>1076</v>
      </c>
      <c r="B343" s="159" t="s">
        <v>728</v>
      </c>
      <c r="C343" s="42" t="s">
        <v>369</v>
      </c>
      <c r="D343" s="160">
        <v>41989.0</v>
      </c>
      <c r="E343" s="161">
        <f t="shared" si="1"/>
        <v>10</v>
      </c>
      <c r="F343" s="113">
        <v>105769.0</v>
      </c>
      <c r="G343" s="159">
        <v>3.0</v>
      </c>
      <c r="H343" s="161">
        <f t="shared" si="2"/>
        <v>900</v>
      </c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4.25" customHeight="1">
      <c r="A344" s="42" t="s">
        <v>1077</v>
      </c>
      <c r="B344" s="159" t="s">
        <v>728</v>
      </c>
      <c r="C344" s="42" t="s">
        <v>369</v>
      </c>
      <c r="D344" s="160">
        <v>40535.0</v>
      </c>
      <c r="E344" s="161">
        <f t="shared" si="1"/>
        <v>14</v>
      </c>
      <c r="F344" s="113">
        <v>86681.0</v>
      </c>
      <c r="G344" s="159">
        <v>5.0</v>
      </c>
      <c r="H344" s="161">
        <f t="shared" si="2"/>
        <v>3000</v>
      </c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4.25" customHeight="1">
      <c r="A345" s="42" t="s">
        <v>1078</v>
      </c>
      <c r="B345" s="159" t="s">
        <v>720</v>
      </c>
      <c r="C345" s="42" t="s">
        <v>369</v>
      </c>
      <c r="D345" s="160">
        <v>40176.0</v>
      </c>
      <c r="E345" s="161">
        <f t="shared" si="1"/>
        <v>15</v>
      </c>
      <c r="F345" s="113">
        <v>81413.0</v>
      </c>
      <c r="G345" s="159">
        <v>5.0</v>
      </c>
      <c r="H345" s="161">
        <f t="shared" si="2"/>
        <v>3000</v>
      </c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4.25" customHeight="1">
      <c r="A346" s="42" t="s">
        <v>1079</v>
      </c>
      <c r="B346" s="159" t="s">
        <v>731</v>
      </c>
      <c r="C346" s="42" t="s">
        <v>369</v>
      </c>
      <c r="D346" s="160">
        <v>41287.0</v>
      </c>
      <c r="E346" s="161">
        <f t="shared" si="1"/>
        <v>12</v>
      </c>
      <c r="F346" s="113">
        <v>78610.0</v>
      </c>
      <c r="G346" s="159">
        <v>4.0</v>
      </c>
      <c r="H346" s="161">
        <f t="shared" si="2"/>
        <v>1500</v>
      </c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4.25" customHeight="1">
      <c r="A347" s="42" t="s">
        <v>1080</v>
      </c>
      <c r="B347" s="159" t="s">
        <v>720</v>
      </c>
      <c r="C347" s="42" t="s">
        <v>369</v>
      </c>
      <c r="D347" s="160">
        <v>37270.0</v>
      </c>
      <c r="E347" s="161">
        <f t="shared" si="1"/>
        <v>23</v>
      </c>
      <c r="F347" s="113">
        <v>116319.0</v>
      </c>
      <c r="G347" s="159">
        <v>5.0</v>
      </c>
      <c r="H347" s="161">
        <f t="shared" si="2"/>
        <v>3000</v>
      </c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4.25" customHeight="1">
      <c r="A348" s="42" t="s">
        <v>1081</v>
      </c>
      <c r="B348" s="159" t="s">
        <v>724</v>
      </c>
      <c r="C348" s="42" t="s">
        <v>369</v>
      </c>
      <c r="D348" s="160">
        <v>37277.0</v>
      </c>
      <c r="E348" s="161">
        <f t="shared" si="1"/>
        <v>23</v>
      </c>
      <c r="F348" s="113">
        <v>65423.0</v>
      </c>
      <c r="G348" s="159">
        <v>5.0</v>
      </c>
      <c r="H348" s="161">
        <f t="shared" si="2"/>
        <v>3000</v>
      </c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4.25" customHeight="1">
      <c r="A349" s="42" t="s">
        <v>1082</v>
      </c>
      <c r="B349" s="159" t="s">
        <v>720</v>
      </c>
      <c r="C349" s="42" t="s">
        <v>369</v>
      </c>
      <c r="D349" s="160">
        <v>38018.0</v>
      </c>
      <c r="E349" s="161">
        <f t="shared" si="1"/>
        <v>21</v>
      </c>
      <c r="F349" s="113">
        <v>54011.0</v>
      </c>
      <c r="G349" s="159">
        <v>5.0</v>
      </c>
      <c r="H349" s="161">
        <f t="shared" si="2"/>
        <v>3000</v>
      </c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4.25" customHeight="1">
      <c r="A350" s="42" t="s">
        <v>1083</v>
      </c>
      <c r="B350" s="159" t="s">
        <v>720</v>
      </c>
      <c r="C350" s="42" t="s">
        <v>369</v>
      </c>
      <c r="D350" s="160">
        <v>40949.0</v>
      </c>
      <c r="E350" s="161">
        <f t="shared" si="1"/>
        <v>13</v>
      </c>
      <c r="F350" s="113">
        <v>56645.0</v>
      </c>
      <c r="G350" s="159">
        <v>2.0</v>
      </c>
      <c r="H350" s="161">
        <f t="shared" si="2"/>
        <v>100</v>
      </c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4.25" customHeight="1">
      <c r="A351" s="42" t="s">
        <v>1084</v>
      </c>
      <c r="B351" s="159" t="s">
        <v>728</v>
      </c>
      <c r="C351" s="42" t="s">
        <v>369</v>
      </c>
      <c r="D351" s="160">
        <v>41688.0</v>
      </c>
      <c r="E351" s="161">
        <f t="shared" si="1"/>
        <v>10</v>
      </c>
      <c r="F351" s="113">
        <v>112790.0</v>
      </c>
      <c r="G351" s="159">
        <v>4.0</v>
      </c>
      <c r="H351" s="161">
        <f t="shared" si="2"/>
        <v>1500</v>
      </c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4.25" customHeight="1">
      <c r="A352" s="42" t="s">
        <v>1085</v>
      </c>
      <c r="B352" s="159" t="s">
        <v>731</v>
      </c>
      <c r="C352" s="42" t="s">
        <v>369</v>
      </c>
      <c r="D352" s="160">
        <v>41702.0</v>
      </c>
      <c r="E352" s="161">
        <f t="shared" si="1"/>
        <v>10</v>
      </c>
      <c r="F352" s="113">
        <v>125069.0</v>
      </c>
      <c r="G352" s="159">
        <v>4.0</v>
      </c>
      <c r="H352" s="161">
        <f t="shared" si="2"/>
        <v>1500</v>
      </c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4.25" customHeight="1">
      <c r="A353" s="42" t="s">
        <v>1086</v>
      </c>
      <c r="B353" s="159" t="s">
        <v>728</v>
      </c>
      <c r="C353" s="42" t="s">
        <v>369</v>
      </c>
      <c r="D353" s="160">
        <v>40225.0</v>
      </c>
      <c r="E353" s="161">
        <f t="shared" si="1"/>
        <v>14</v>
      </c>
      <c r="F353" s="113">
        <v>75401.0</v>
      </c>
      <c r="G353" s="159">
        <v>5.0</v>
      </c>
      <c r="H353" s="161">
        <f t="shared" si="2"/>
        <v>3000</v>
      </c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4.25" customHeight="1">
      <c r="A354" s="42" t="s">
        <v>1087</v>
      </c>
      <c r="B354" s="159" t="s">
        <v>726</v>
      </c>
      <c r="C354" s="42" t="s">
        <v>369</v>
      </c>
      <c r="D354" s="160">
        <v>40245.0</v>
      </c>
      <c r="E354" s="161">
        <f t="shared" si="1"/>
        <v>14</v>
      </c>
      <c r="F354" s="113">
        <v>95570.0</v>
      </c>
      <c r="G354" s="159">
        <v>5.0</v>
      </c>
      <c r="H354" s="161">
        <f t="shared" si="2"/>
        <v>3000</v>
      </c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4.25" customHeight="1">
      <c r="A355" s="42" t="s">
        <v>1088</v>
      </c>
      <c r="B355" s="159" t="s">
        <v>726</v>
      </c>
      <c r="C355" s="42" t="s">
        <v>369</v>
      </c>
      <c r="D355" s="160">
        <v>39883.0</v>
      </c>
      <c r="E355" s="161">
        <f t="shared" si="1"/>
        <v>15</v>
      </c>
      <c r="F355" s="113">
        <v>83404.0</v>
      </c>
      <c r="G355" s="159">
        <v>2.0</v>
      </c>
      <c r="H355" s="161">
        <f t="shared" si="2"/>
        <v>100</v>
      </c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4.25" customHeight="1">
      <c r="A356" s="42" t="s">
        <v>1089</v>
      </c>
      <c r="B356" s="159" t="s">
        <v>720</v>
      </c>
      <c r="C356" s="42" t="s">
        <v>369</v>
      </c>
      <c r="D356" s="160">
        <v>36934.0</v>
      </c>
      <c r="E356" s="161">
        <f t="shared" si="1"/>
        <v>24</v>
      </c>
      <c r="F356" s="113">
        <v>69800.0</v>
      </c>
      <c r="G356" s="159">
        <v>3.0</v>
      </c>
      <c r="H356" s="161">
        <f t="shared" si="2"/>
        <v>900</v>
      </c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4.25" customHeight="1">
      <c r="A357" s="42" t="s">
        <v>1090</v>
      </c>
      <c r="B357" s="159" t="s">
        <v>731</v>
      </c>
      <c r="C357" s="42" t="s">
        <v>369</v>
      </c>
      <c r="D357" s="160">
        <v>36935.0</v>
      </c>
      <c r="E357" s="161">
        <f t="shared" si="1"/>
        <v>24</v>
      </c>
      <c r="F357" s="113">
        <v>84002.0</v>
      </c>
      <c r="G357" s="159">
        <v>3.0</v>
      </c>
      <c r="H357" s="161">
        <f t="shared" si="2"/>
        <v>900</v>
      </c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4.25" customHeight="1">
      <c r="A358" s="42" t="s">
        <v>1091</v>
      </c>
      <c r="B358" s="159" t="s">
        <v>720</v>
      </c>
      <c r="C358" s="42" t="s">
        <v>369</v>
      </c>
      <c r="D358" s="160">
        <v>40235.0</v>
      </c>
      <c r="E358" s="161">
        <f t="shared" si="1"/>
        <v>14</v>
      </c>
      <c r="F358" s="113">
        <v>123051.0</v>
      </c>
      <c r="G358" s="159">
        <v>4.0</v>
      </c>
      <c r="H358" s="161">
        <f t="shared" si="2"/>
        <v>1500</v>
      </c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4.25" customHeight="1">
      <c r="A359" s="42" t="s">
        <v>1092</v>
      </c>
      <c r="B359" s="159" t="s">
        <v>728</v>
      </c>
      <c r="C359" s="42" t="s">
        <v>369</v>
      </c>
      <c r="D359" s="160">
        <v>42078.0</v>
      </c>
      <c r="E359" s="161">
        <f t="shared" si="1"/>
        <v>9</v>
      </c>
      <c r="F359" s="113">
        <v>123234.0</v>
      </c>
      <c r="G359" s="159">
        <v>4.0</v>
      </c>
      <c r="H359" s="161">
        <f t="shared" si="2"/>
        <v>1500</v>
      </c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4.25" customHeight="1">
      <c r="A360" s="42" t="s">
        <v>1093</v>
      </c>
      <c r="B360" s="159" t="s">
        <v>720</v>
      </c>
      <c r="C360" s="42" t="s">
        <v>369</v>
      </c>
      <c r="D360" s="160">
        <v>42085.0</v>
      </c>
      <c r="E360" s="161">
        <f t="shared" si="1"/>
        <v>9</v>
      </c>
      <c r="F360" s="113">
        <v>61223.0</v>
      </c>
      <c r="G360" s="159">
        <v>2.0</v>
      </c>
      <c r="H360" s="161">
        <f t="shared" si="2"/>
        <v>100</v>
      </c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4.25" customHeight="1">
      <c r="A361" s="42" t="s">
        <v>1094</v>
      </c>
      <c r="B361" s="159" t="s">
        <v>728</v>
      </c>
      <c r="C361" s="42" t="s">
        <v>369</v>
      </c>
      <c r="D361" s="160">
        <v>40258.0</v>
      </c>
      <c r="E361" s="161">
        <f t="shared" si="1"/>
        <v>14</v>
      </c>
      <c r="F361" s="113">
        <v>119751.0</v>
      </c>
      <c r="G361" s="159">
        <v>4.0</v>
      </c>
      <c r="H361" s="161">
        <f t="shared" si="2"/>
        <v>1500</v>
      </c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4.25" customHeight="1">
      <c r="A362" s="42" t="s">
        <v>1095</v>
      </c>
      <c r="B362" s="159" t="s">
        <v>728</v>
      </c>
      <c r="C362" s="42" t="s">
        <v>369</v>
      </c>
      <c r="D362" s="160">
        <v>39912.0</v>
      </c>
      <c r="E362" s="161">
        <f t="shared" si="1"/>
        <v>15</v>
      </c>
      <c r="F362" s="113">
        <v>80640.0</v>
      </c>
      <c r="G362" s="159">
        <v>4.0</v>
      </c>
      <c r="H362" s="161">
        <f t="shared" si="2"/>
        <v>1500</v>
      </c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4.25" customHeight="1">
      <c r="A363" s="42" t="s">
        <v>1096</v>
      </c>
      <c r="B363" s="159" t="s">
        <v>726</v>
      </c>
      <c r="C363" s="42" t="s">
        <v>369</v>
      </c>
      <c r="D363" s="160">
        <v>37375.0</v>
      </c>
      <c r="E363" s="161">
        <f t="shared" si="1"/>
        <v>22</v>
      </c>
      <c r="F363" s="113">
        <v>71455.0</v>
      </c>
      <c r="G363" s="159">
        <v>2.0</v>
      </c>
      <c r="H363" s="161">
        <f t="shared" si="2"/>
        <v>100</v>
      </c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4.25" customHeight="1">
      <c r="A364" s="42" t="s">
        <v>1097</v>
      </c>
      <c r="B364" s="159" t="s">
        <v>720</v>
      </c>
      <c r="C364" s="42" t="s">
        <v>369</v>
      </c>
      <c r="D364" s="160">
        <v>37740.0</v>
      </c>
      <c r="E364" s="161">
        <f t="shared" si="1"/>
        <v>21</v>
      </c>
      <c r="F364" s="113">
        <v>74304.0</v>
      </c>
      <c r="G364" s="159">
        <v>4.0</v>
      </c>
      <c r="H364" s="161">
        <f t="shared" si="2"/>
        <v>1500</v>
      </c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4.25" customHeight="1">
      <c r="A365" s="42" t="s">
        <v>1098</v>
      </c>
      <c r="B365" s="159" t="s">
        <v>724</v>
      </c>
      <c r="C365" s="42" t="s">
        <v>369</v>
      </c>
      <c r="D365" s="160">
        <v>40670.0</v>
      </c>
      <c r="E365" s="161">
        <f t="shared" si="1"/>
        <v>13</v>
      </c>
      <c r="F365" s="113">
        <v>86111.0</v>
      </c>
      <c r="G365" s="159">
        <v>3.0</v>
      </c>
      <c r="H365" s="161">
        <f t="shared" si="2"/>
        <v>900</v>
      </c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4.25" customHeight="1">
      <c r="A366" s="42" t="s">
        <v>1099</v>
      </c>
      <c r="B366" s="159" t="s">
        <v>724</v>
      </c>
      <c r="C366" s="42" t="s">
        <v>369</v>
      </c>
      <c r="D366" s="160">
        <v>41790.0</v>
      </c>
      <c r="E366" s="161">
        <f t="shared" si="1"/>
        <v>10</v>
      </c>
      <c r="F366" s="113">
        <v>122165.0</v>
      </c>
      <c r="G366" s="159">
        <v>1.0</v>
      </c>
      <c r="H366" s="161">
        <f t="shared" si="2"/>
        <v>0</v>
      </c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4.25" customHeight="1">
      <c r="A367" s="42" t="s">
        <v>1100</v>
      </c>
      <c r="B367" s="159" t="s">
        <v>724</v>
      </c>
      <c r="C367" s="42" t="s">
        <v>369</v>
      </c>
      <c r="D367" s="160">
        <v>42148.0</v>
      </c>
      <c r="E367" s="161">
        <f t="shared" si="1"/>
        <v>9</v>
      </c>
      <c r="F367" s="113">
        <v>104783.0</v>
      </c>
      <c r="G367" s="159">
        <v>1.0</v>
      </c>
      <c r="H367" s="161">
        <f t="shared" si="2"/>
        <v>0</v>
      </c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4.25" customHeight="1">
      <c r="A368" s="42" t="s">
        <v>1101</v>
      </c>
      <c r="B368" s="159" t="s">
        <v>728</v>
      </c>
      <c r="C368" s="42" t="s">
        <v>369</v>
      </c>
      <c r="D368" s="160">
        <v>40336.0</v>
      </c>
      <c r="E368" s="161">
        <f t="shared" si="1"/>
        <v>14</v>
      </c>
      <c r="F368" s="113">
        <v>57724.0</v>
      </c>
      <c r="G368" s="159">
        <v>2.0</v>
      </c>
      <c r="H368" s="161">
        <f t="shared" si="2"/>
        <v>100</v>
      </c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4.25" customHeight="1">
      <c r="A369" s="42" t="s">
        <v>1102</v>
      </c>
      <c r="B369" s="159" t="s">
        <v>720</v>
      </c>
      <c r="C369" s="42" t="s">
        <v>369</v>
      </c>
      <c r="D369" s="160">
        <v>41411.0</v>
      </c>
      <c r="E369" s="161">
        <f t="shared" si="1"/>
        <v>11</v>
      </c>
      <c r="F369" s="113">
        <v>66016.0</v>
      </c>
      <c r="G369" s="159">
        <v>4.0</v>
      </c>
      <c r="H369" s="161">
        <f t="shared" si="2"/>
        <v>1500</v>
      </c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4.25" customHeight="1">
      <c r="A370" s="42" t="s">
        <v>1103</v>
      </c>
      <c r="B370" s="159" t="s">
        <v>728</v>
      </c>
      <c r="C370" s="42" t="s">
        <v>369</v>
      </c>
      <c r="D370" s="160">
        <v>37781.0</v>
      </c>
      <c r="E370" s="161">
        <f t="shared" si="1"/>
        <v>21</v>
      </c>
      <c r="F370" s="113">
        <v>88259.0</v>
      </c>
      <c r="G370" s="159">
        <v>4.0</v>
      </c>
      <c r="H370" s="161">
        <f t="shared" si="2"/>
        <v>1500</v>
      </c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4.25" customHeight="1">
      <c r="A371" s="42" t="s">
        <v>1104</v>
      </c>
      <c r="B371" s="159" t="s">
        <v>731</v>
      </c>
      <c r="C371" s="42" t="s">
        <v>369</v>
      </c>
      <c r="D371" s="160">
        <v>41429.0</v>
      </c>
      <c r="E371" s="161">
        <f t="shared" si="1"/>
        <v>11</v>
      </c>
      <c r="F371" s="113">
        <v>96619.0</v>
      </c>
      <c r="G371" s="159">
        <v>3.0</v>
      </c>
      <c r="H371" s="161">
        <f t="shared" si="2"/>
        <v>900</v>
      </c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4.25" customHeight="1">
      <c r="A372" s="42" t="s">
        <v>1105</v>
      </c>
      <c r="B372" s="159" t="s">
        <v>728</v>
      </c>
      <c r="C372" s="42" t="s">
        <v>369</v>
      </c>
      <c r="D372" s="160">
        <v>40368.0</v>
      </c>
      <c r="E372" s="161">
        <f t="shared" si="1"/>
        <v>14</v>
      </c>
      <c r="F372" s="113">
        <v>47851.0</v>
      </c>
      <c r="G372" s="159">
        <v>2.0</v>
      </c>
      <c r="H372" s="161">
        <f t="shared" si="2"/>
        <v>100</v>
      </c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4.25" customHeight="1">
      <c r="A373" s="42" t="s">
        <v>1106</v>
      </c>
      <c r="B373" s="159" t="s">
        <v>720</v>
      </c>
      <c r="C373" s="42" t="s">
        <v>369</v>
      </c>
      <c r="D373" s="160">
        <v>41445.0</v>
      </c>
      <c r="E373" s="161">
        <f t="shared" si="1"/>
        <v>11</v>
      </c>
      <c r="F373" s="113">
        <v>55409.0</v>
      </c>
      <c r="G373" s="159">
        <v>4.0</v>
      </c>
      <c r="H373" s="161">
        <f t="shared" si="2"/>
        <v>1500</v>
      </c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4.25" customHeight="1">
      <c r="A374" s="42" t="s">
        <v>1107</v>
      </c>
      <c r="B374" s="159" t="s">
        <v>740</v>
      </c>
      <c r="C374" s="42" t="s">
        <v>369</v>
      </c>
      <c r="D374" s="160">
        <v>37449.0</v>
      </c>
      <c r="E374" s="161">
        <f t="shared" si="1"/>
        <v>22</v>
      </c>
      <c r="F374" s="113">
        <v>116169.0</v>
      </c>
      <c r="G374" s="159">
        <v>2.0</v>
      </c>
      <c r="H374" s="161">
        <f t="shared" si="2"/>
        <v>100</v>
      </c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4.25" customHeight="1">
      <c r="A375" s="42" t="s">
        <v>1108</v>
      </c>
      <c r="B375" s="159" t="s">
        <v>731</v>
      </c>
      <c r="C375" s="42" t="s">
        <v>369</v>
      </c>
      <c r="D375" s="160">
        <v>40361.0</v>
      </c>
      <c r="E375" s="161">
        <f t="shared" si="1"/>
        <v>14</v>
      </c>
      <c r="F375" s="113">
        <v>94826.0</v>
      </c>
      <c r="G375" s="159">
        <v>3.0</v>
      </c>
      <c r="H375" s="161">
        <f t="shared" si="2"/>
        <v>900</v>
      </c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4.25" customHeight="1">
      <c r="A376" s="42" t="s">
        <v>1109</v>
      </c>
      <c r="B376" s="159" t="s">
        <v>731</v>
      </c>
      <c r="C376" s="42" t="s">
        <v>369</v>
      </c>
      <c r="D376" s="160">
        <v>41439.0</v>
      </c>
      <c r="E376" s="161">
        <f t="shared" si="1"/>
        <v>11</v>
      </c>
      <c r="F376" s="113">
        <v>96418.0</v>
      </c>
      <c r="G376" s="159">
        <v>2.0</v>
      </c>
      <c r="H376" s="161">
        <f t="shared" si="2"/>
        <v>100</v>
      </c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4.25" customHeight="1">
      <c r="A377" s="42" t="s">
        <v>1110</v>
      </c>
      <c r="B377" s="159" t="s">
        <v>724</v>
      </c>
      <c r="C377" s="42" t="s">
        <v>369</v>
      </c>
      <c r="D377" s="160">
        <v>41473.0</v>
      </c>
      <c r="E377" s="161">
        <f t="shared" si="1"/>
        <v>11</v>
      </c>
      <c r="F377" s="113">
        <v>42446.0</v>
      </c>
      <c r="G377" s="159">
        <v>4.0</v>
      </c>
      <c r="H377" s="161">
        <f t="shared" si="2"/>
        <v>1500</v>
      </c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4.25" customHeight="1">
      <c r="A378" s="42" t="s">
        <v>1111</v>
      </c>
      <c r="B378" s="159" t="s">
        <v>724</v>
      </c>
      <c r="C378" s="42" t="s">
        <v>369</v>
      </c>
      <c r="D378" s="160">
        <v>37470.0</v>
      </c>
      <c r="E378" s="161">
        <f t="shared" si="1"/>
        <v>22</v>
      </c>
      <c r="F378" s="113">
        <v>90681.0</v>
      </c>
      <c r="G378" s="159">
        <v>4.0</v>
      </c>
      <c r="H378" s="161">
        <f t="shared" si="2"/>
        <v>1500</v>
      </c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4.25" customHeight="1">
      <c r="A379" s="42" t="s">
        <v>1112</v>
      </c>
      <c r="B379" s="159" t="s">
        <v>740</v>
      </c>
      <c r="C379" s="42" t="s">
        <v>369</v>
      </c>
      <c r="D379" s="160">
        <v>40408.0</v>
      </c>
      <c r="E379" s="161">
        <f t="shared" si="1"/>
        <v>14</v>
      </c>
      <c r="F379" s="113">
        <v>58792.0</v>
      </c>
      <c r="G379" s="159">
        <v>5.0</v>
      </c>
      <c r="H379" s="161">
        <f t="shared" si="2"/>
        <v>3000</v>
      </c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4.25" customHeight="1">
      <c r="A380" s="42" t="s">
        <v>1113</v>
      </c>
      <c r="B380" s="159" t="s">
        <v>728</v>
      </c>
      <c r="C380" s="42" t="s">
        <v>369</v>
      </c>
      <c r="D380" s="160">
        <v>40047.0</v>
      </c>
      <c r="E380" s="161">
        <f t="shared" si="1"/>
        <v>15</v>
      </c>
      <c r="F380" s="113">
        <v>88669.0</v>
      </c>
      <c r="G380" s="159">
        <v>2.0</v>
      </c>
      <c r="H380" s="161">
        <f t="shared" si="2"/>
        <v>100</v>
      </c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4.25" customHeight="1">
      <c r="A381" s="42" t="s">
        <v>1114</v>
      </c>
      <c r="B381" s="159" t="s">
        <v>720</v>
      </c>
      <c r="C381" s="42" t="s">
        <v>369</v>
      </c>
      <c r="D381" s="160">
        <v>38216.0</v>
      </c>
      <c r="E381" s="161">
        <f t="shared" si="1"/>
        <v>20</v>
      </c>
      <c r="F381" s="113">
        <v>95336.0</v>
      </c>
      <c r="G381" s="159">
        <v>1.0</v>
      </c>
      <c r="H381" s="161">
        <f t="shared" si="2"/>
        <v>0</v>
      </c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4.25" customHeight="1">
      <c r="A382" s="42" t="s">
        <v>1115</v>
      </c>
      <c r="B382" s="159" t="s">
        <v>740</v>
      </c>
      <c r="C382" s="42" t="s">
        <v>369</v>
      </c>
      <c r="D382" s="160">
        <v>38219.0</v>
      </c>
      <c r="E382" s="161">
        <f t="shared" si="1"/>
        <v>20</v>
      </c>
      <c r="F382" s="113">
        <v>57718.0</v>
      </c>
      <c r="G382" s="159">
        <v>3.0</v>
      </c>
      <c r="H382" s="161">
        <f t="shared" si="2"/>
        <v>900</v>
      </c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4.25" customHeight="1">
      <c r="A383" s="42" t="s">
        <v>1116</v>
      </c>
      <c r="B383" s="159" t="s">
        <v>726</v>
      </c>
      <c r="C383" s="42" t="s">
        <v>369</v>
      </c>
      <c r="D383" s="160">
        <v>41161.0</v>
      </c>
      <c r="E383" s="161">
        <f t="shared" si="1"/>
        <v>12</v>
      </c>
      <c r="F383" s="113">
        <v>103657.0</v>
      </c>
      <c r="G383" s="159">
        <v>4.0</v>
      </c>
      <c r="H383" s="161">
        <f t="shared" si="2"/>
        <v>1500</v>
      </c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4.25" customHeight="1">
      <c r="A384" s="42" t="s">
        <v>1117</v>
      </c>
      <c r="B384" s="159" t="s">
        <v>731</v>
      </c>
      <c r="C384" s="42" t="s">
        <v>369</v>
      </c>
      <c r="D384" s="160">
        <v>41525.0</v>
      </c>
      <c r="E384" s="161">
        <f t="shared" si="1"/>
        <v>11</v>
      </c>
      <c r="F384" s="113">
        <v>80141.0</v>
      </c>
      <c r="G384" s="159">
        <v>4.0</v>
      </c>
      <c r="H384" s="161">
        <f t="shared" si="2"/>
        <v>1500</v>
      </c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4.25" customHeight="1">
      <c r="A385" s="42" t="s">
        <v>1118</v>
      </c>
      <c r="B385" s="159" t="s">
        <v>728</v>
      </c>
      <c r="C385" s="42" t="s">
        <v>369</v>
      </c>
      <c r="D385" s="160">
        <v>37172.0</v>
      </c>
      <c r="E385" s="161">
        <f t="shared" si="1"/>
        <v>23</v>
      </c>
      <c r="F385" s="113">
        <v>48546.0</v>
      </c>
      <c r="G385" s="159">
        <v>1.0</v>
      </c>
      <c r="H385" s="161">
        <f t="shared" si="2"/>
        <v>0</v>
      </c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4.25" customHeight="1">
      <c r="A386" s="42" t="s">
        <v>1119</v>
      </c>
      <c r="B386" s="159" t="s">
        <v>731</v>
      </c>
      <c r="C386" s="42" t="s">
        <v>369</v>
      </c>
      <c r="D386" s="160">
        <v>37534.0</v>
      </c>
      <c r="E386" s="161">
        <f t="shared" si="1"/>
        <v>22</v>
      </c>
      <c r="F386" s="113">
        <v>60489.0</v>
      </c>
      <c r="G386" s="159">
        <v>5.0</v>
      </c>
      <c r="H386" s="161">
        <f t="shared" si="2"/>
        <v>3000</v>
      </c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4.25" customHeight="1">
      <c r="A387" s="42" t="s">
        <v>1120</v>
      </c>
      <c r="B387" s="159" t="s">
        <v>728</v>
      </c>
      <c r="C387" s="42" t="s">
        <v>369</v>
      </c>
      <c r="D387" s="160">
        <v>37541.0</v>
      </c>
      <c r="E387" s="161">
        <f t="shared" si="1"/>
        <v>22</v>
      </c>
      <c r="F387" s="113">
        <v>77192.0</v>
      </c>
      <c r="G387" s="159">
        <v>3.0</v>
      </c>
      <c r="H387" s="161">
        <f t="shared" si="2"/>
        <v>900</v>
      </c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4.25" customHeight="1">
      <c r="A388" s="42" t="s">
        <v>1121</v>
      </c>
      <c r="B388" s="159" t="s">
        <v>731</v>
      </c>
      <c r="C388" s="42" t="s">
        <v>369</v>
      </c>
      <c r="D388" s="160">
        <v>38244.0</v>
      </c>
      <c r="E388" s="161">
        <f t="shared" si="1"/>
        <v>20</v>
      </c>
      <c r="F388" s="113">
        <v>69414.0</v>
      </c>
      <c r="G388" s="159">
        <v>4.0</v>
      </c>
      <c r="H388" s="161">
        <f t="shared" si="2"/>
        <v>1500</v>
      </c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4.25" customHeight="1">
      <c r="A389" s="42" t="s">
        <v>1122</v>
      </c>
      <c r="B389" s="159" t="s">
        <v>728</v>
      </c>
      <c r="C389" s="42" t="s">
        <v>369</v>
      </c>
      <c r="D389" s="160">
        <v>37194.0</v>
      </c>
      <c r="E389" s="161">
        <f t="shared" si="1"/>
        <v>23</v>
      </c>
      <c r="F389" s="113">
        <v>122418.0</v>
      </c>
      <c r="G389" s="159">
        <v>1.0</v>
      </c>
      <c r="H389" s="161">
        <f t="shared" si="2"/>
        <v>0</v>
      </c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4.25" customHeight="1">
      <c r="A390" s="42" t="s">
        <v>1123</v>
      </c>
      <c r="B390" s="159" t="s">
        <v>720</v>
      </c>
      <c r="C390" s="42" t="s">
        <v>369</v>
      </c>
      <c r="D390" s="160">
        <v>37199.0</v>
      </c>
      <c r="E390" s="161">
        <f t="shared" si="1"/>
        <v>23</v>
      </c>
      <c r="F390" s="113">
        <v>110342.0</v>
      </c>
      <c r="G390" s="159">
        <v>3.0</v>
      </c>
      <c r="H390" s="161">
        <f t="shared" si="2"/>
        <v>900</v>
      </c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4.25" customHeight="1">
      <c r="A391" s="42" t="s">
        <v>1124</v>
      </c>
      <c r="B391" s="159" t="s">
        <v>720</v>
      </c>
      <c r="C391" s="42" t="s">
        <v>369</v>
      </c>
      <c r="D391" s="160">
        <v>37223.0</v>
      </c>
      <c r="E391" s="161">
        <f t="shared" si="1"/>
        <v>23</v>
      </c>
      <c r="F391" s="113">
        <v>74920.0</v>
      </c>
      <c r="G391" s="159">
        <v>5.0</v>
      </c>
      <c r="H391" s="161">
        <f t="shared" si="2"/>
        <v>3000</v>
      </c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4.25" customHeight="1">
      <c r="A392" s="42" t="s">
        <v>1125</v>
      </c>
      <c r="B392" s="159" t="s">
        <v>731</v>
      </c>
      <c r="C392" s="42" t="s">
        <v>369</v>
      </c>
      <c r="D392" s="160">
        <v>40141.0</v>
      </c>
      <c r="E392" s="161">
        <f t="shared" si="1"/>
        <v>15</v>
      </c>
      <c r="F392" s="113">
        <v>52239.0</v>
      </c>
      <c r="G392" s="159">
        <v>5.0</v>
      </c>
      <c r="H392" s="161">
        <f t="shared" si="2"/>
        <v>3000</v>
      </c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4.25" customHeight="1">
      <c r="A393" s="42" t="s">
        <v>1126</v>
      </c>
      <c r="B393" s="159" t="s">
        <v>740</v>
      </c>
      <c r="C393" s="42" t="s">
        <v>194</v>
      </c>
      <c r="D393" s="160">
        <v>42000.0</v>
      </c>
      <c r="E393" s="161">
        <f t="shared" si="1"/>
        <v>10</v>
      </c>
      <c r="F393" s="113">
        <v>87790.0</v>
      </c>
      <c r="G393" s="159">
        <v>5.0</v>
      </c>
      <c r="H393" s="161">
        <f t="shared" si="2"/>
        <v>3000</v>
      </c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4.25" customHeight="1">
      <c r="A394" s="42" t="s">
        <v>1127</v>
      </c>
      <c r="B394" s="159" t="s">
        <v>728</v>
      </c>
      <c r="C394" s="42" t="s">
        <v>194</v>
      </c>
      <c r="D394" s="160">
        <v>39812.0</v>
      </c>
      <c r="E394" s="161">
        <f t="shared" si="1"/>
        <v>16</v>
      </c>
      <c r="F394" s="113">
        <v>85333.0</v>
      </c>
      <c r="G394" s="159">
        <v>4.0</v>
      </c>
      <c r="H394" s="161">
        <f t="shared" si="2"/>
        <v>1500</v>
      </c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4.25" customHeight="1">
      <c r="A395" s="42" t="s">
        <v>1128</v>
      </c>
      <c r="B395" s="159" t="s">
        <v>731</v>
      </c>
      <c r="C395" s="42" t="s">
        <v>194</v>
      </c>
      <c r="D395" s="160">
        <v>37253.0</v>
      </c>
      <c r="E395" s="161">
        <f t="shared" si="1"/>
        <v>23</v>
      </c>
      <c r="F395" s="113">
        <v>122546.0</v>
      </c>
      <c r="G395" s="159">
        <v>2.0</v>
      </c>
      <c r="H395" s="161">
        <f t="shared" si="2"/>
        <v>100</v>
      </c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4.25" customHeight="1">
      <c r="A396" s="42" t="s">
        <v>1129</v>
      </c>
      <c r="B396" s="159" t="s">
        <v>731</v>
      </c>
      <c r="C396" s="42" t="s">
        <v>194</v>
      </c>
      <c r="D396" s="160">
        <v>37976.0</v>
      </c>
      <c r="E396" s="161">
        <f t="shared" si="1"/>
        <v>21</v>
      </c>
      <c r="F396" s="113">
        <v>66852.0</v>
      </c>
      <c r="G396" s="159">
        <v>2.0</v>
      </c>
      <c r="H396" s="161">
        <f t="shared" si="2"/>
        <v>100</v>
      </c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4.25" customHeight="1">
      <c r="A397" s="42" t="s">
        <v>1130</v>
      </c>
      <c r="B397" s="159" t="s">
        <v>728</v>
      </c>
      <c r="C397" s="42" t="s">
        <v>194</v>
      </c>
      <c r="D397" s="160">
        <v>41313.0</v>
      </c>
      <c r="E397" s="161">
        <f t="shared" si="1"/>
        <v>12</v>
      </c>
      <c r="F397" s="113">
        <v>73768.0</v>
      </c>
      <c r="G397" s="159">
        <v>5.0</v>
      </c>
      <c r="H397" s="161">
        <f t="shared" si="2"/>
        <v>3000</v>
      </c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4.25" customHeight="1">
      <c r="A398" s="42" t="s">
        <v>1131</v>
      </c>
      <c r="B398" s="159" t="s">
        <v>740</v>
      </c>
      <c r="C398" s="42" t="s">
        <v>194</v>
      </c>
      <c r="D398" s="160">
        <v>37645.0</v>
      </c>
      <c r="E398" s="161">
        <f t="shared" si="1"/>
        <v>22</v>
      </c>
      <c r="F398" s="113">
        <v>121665.0</v>
      </c>
      <c r="G398" s="159">
        <v>5.0</v>
      </c>
      <c r="H398" s="161">
        <f t="shared" si="2"/>
        <v>3000</v>
      </c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4.25" customHeight="1">
      <c r="A399" s="42" t="s">
        <v>1132</v>
      </c>
      <c r="B399" s="159" t="s">
        <v>740</v>
      </c>
      <c r="C399" s="42" t="s">
        <v>194</v>
      </c>
      <c r="D399" s="160">
        <v>41341.0</v>
      </c>
      <c r="E399" s="161">
        <f t="shared" si="1"/>
        <v>11</v>
      </c>
      <c r="F399" s="113">
        <v>54271.0</v>
      </c>
      <c r="G399" s="159">
        <v>4.0</v>
      </c>
      <c r="H399" s="161">
        <f t="shared" si="2"/>
        <v>1500</v>
      </c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4.25" customHeight="1">
      <c r="A400" s="42" t="s">
        <v>1133</v>
      </c>
      <c r="B400" s="159" t="s">
        <v>728</v>
      </c>
      <c r="C400" s="42" t="s">
        <v>194</v>
      </c>
      <c r="D400" s="160">
        <v>42124.0</v>
      </c>
      <c r="E400" s="161">
        <f t="shared" si="1"/>
        <v>9</v>
      </c>
      <c r="F400" s="113">
        <v>112476.0</v>
      </c>
      <c r="G400" s="159">
        <v>5.0</v>
      </c>
      <c r="H400" s="161">
        <f t="shared" si="2"/>
        <v>3000</v>
      </c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4.25" customHeight="1">
      <c r="A401" s="42" t="s">
        <v>1134</v>
      </c>
      <c r="B401" s="159" t="s">
        <v>731</v>
      </c>
      <c r="C401" s="42" t="s">
        <v>194</v>
      </c>
      <c r="D401" s="160">
        <v>37039.0</v>
      </c>
      <c r="E401" s="161">
        <f t="shared" si="1"/>
        <v>23</v>
      </c>
      <c r="F401" s="113">
        <v>110665.0</v>
      </c>
      <c r="G401" s="159">
        <v>3.0</v>
      </c>
      <c r="H401" s="161">
        <f t="shared" si="2"/>
        <v>900</v>
      </c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4.25" customHeight="1">
      <c r="A402" s="42" t="s">
        <v>1135</v>
      </c>
      <c r="B402" s="159" t="s">
        <v>724</v>
      </c>
      <c r="C402" s="42" t="s">
        <v>194</v>
      </c>
      <c r="D402" s="160">
        <v>41411.0</v>
      </c>
      <c r="E402" s="161">
        <f t="shared" si="1"/>
        <v>11</v>
      </c>
      <c r="F402" s="113">
        <v>87268.0</v>
      </c>
      <c r="G402" s="159">
        <v>2.0</v>
      </c>
      <c r="H402" s="161">
        <f t="shared" si="2"/>
        <v>100</v>
      </c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4.25" customHeight="1">
      <c r="A403" s="42" t="s">
        <v>1136</v>
      </c>
      <c r="B403" s="159" t="s">
        <v>728</v>
      </c>
      <c r="C403" s="42" t="s">
        <v>194</v>
      </c>
      <c r="D403" s="160">
        <v>38881.0</v>
      </c>
      <c r="E403" s="161">
        <f t="shared" si="1"/>
        <v>18</v>
      </c>
      <c r="F403" s="113">
        <v>96303.0</v>
      </c>
      <c r="G403" s="159">
        <v>3.0</v>
      </c>
      <c r="H403" s="161">
        <f t="shared" si="2"/>
        <v>900</v>
      </c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4.25" customHeight="1">
      <c r="A404" s="42" t="s">
        <v>1137</v>
      </c>
      <c r="B404" s="159" t="s">
        <v>726</v>
      </c>
      <c r="C404" s="42" t="s">
        <v>194</v>
      </c>
      <c r="D404" s="160">
        <v>38905.0</v>
      </c>
      <c r="E404" s="161">
        <f t="shared" si="1"/>
        <v>18</v>
      </c>
      <c r="F404" s="113">
        <v>75506.0</v>
      </c>
      <c r="G404" s="159">
        <v>2.0</v>
      </c>
      <c r="H404" s="161">
        <f t="shared" si="2"/>
        <v>100</v>
      </c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4.25" customHeight="1">
      <c r="A405" s="42" t="s">
        <v>1138</v>
      </c>
      <c r="B405" s="159" t="s">
        <v>731</v>
      </c>
      <c r="C405" s="42" t="s">
        <v>194</v>
      </c>
      <c r="D405" s="160">
        <v>41450.0</v>
      </c>
      <c r="E405" s="161">
        <f t="shared" si="1"/>
        <v>11</v>
      </c>
      <c r="F405" s="113">
        <v>74973.0</v>
      </c>
      <c r="G405" s="159">
        <v>4.0</v>
      </c>
      <c r="H405" s="161">
        <f t="shared" si="2"/>
        <v>1500</v>
      </c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4.25" customHeight="1">
      <c r="A406" s="42" t="s">
        <v>1139</v>
      </c>
      <c r="B406" s="159" t="s">
        <v>720</v>
      </c>
      <c r="C406" s="42" t="s">
        <v>194</v>
      </c>
      <c r="D406" s="160">
        <v>37125.0</v>
      </c>
      <c r="E406" s="161">
        <f t="shared" si="1"/>
        <v>23</v>
      </c>
      <c r="F406" s="113">
        <v>76226.0</v>
      </c>
      <c r="G406" s="159">
        <v>2.0</v>
      </c>
      <c r="H406" s="161">
        <f t="shared" si="2"/>
        <v>100</v>
      </c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4.25" customHeight="1">
      <c r="A407" s="42" t="s">
        <v>1140</v>
      </c>
      <c r="B407" s="159" t="s">
        <v>728</v>
      </c>
      <c r="C407" s="42" t="s">
        <v>194</v>
      </c>
      <c r="D407" s="160">
        <v>42287.0</v>
      </c>
      <c r="E407" s="161">
        <f t="shared" si="1"/>
        <v>9</v>
      </c>
      <c r="F407" s="113">
        <v>82363.0</v>
      </c>
      <c r="G407" s="159">
        <v>1.0</v>
      </c>
      <c r="H407" s="161">
        <f t="shared" si="2"/>
        <v>0</v>
      </c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4.25" customHeight="1">
      <c r="A408" s="42" t="s">
        <v>1141</v>
      </c>
      <c r="B408" s="159" t="s">
        <v>724</v>
      </c>
      <c r="C408" s="42" t="s">
        <v>194</v>
      </c>
      <c r="D408" s="160">
        <v>40089.0</v>
      </c>
      <c r="E408" s="161">
        <f t="shared" si="1"/>
        <v>15</v>
      </c>
      <c r="F408" s="113">
        <v>72407.0</v>
      </c>
      <c r="G408" s="159">
        <v>4.0</v>
      </c>
      <c r="H408" s="161">
        <f t="shared" si="2"/>
        <v>1500</v>
      </c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4.25" customHeight="1">
      <c r="A409" s="42" t="s">
        <v>1142</v>
      </c>
      <c r="B409" s="159" t="s">
        <v>731</v>
      </c>
      <c r="C409" s="42" t="s">
        <v>194</v>
      </c>
      <c r="D409" s="160">
        <v>37162.0</v>
      </c>
      <c r="E409" s="161">
        <f t="shared" si="1"/>
        <v>23</v>
      </c>
      <c r="F409" s="113">
        <v>99465.0</v>
      </c>
      <c r="G409" s="159">
        <v>4.0</v>
      </c>
      <c r="H409" s="161">
        <f t="shared" si="2"/>
        <v>1500</v>
      </c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4.25" customHeight="1">
      <c r="A410" s="42" t="s">
        <v>1143</v>
      </c>
      <c r="B410" s="159" t="s">
        <v>731</v>
      </c>
      <c r="C410" s="42" t="s">
        <v>194</v>
      </c>
      <c r="D410" s="160">
        <v>41572.0</v>
      </c>
      <c r="E410" s="161">
        <f t="shared" si="1"/>
        <v>11</v>
      </c>
      <c r="F410" s="113">
        <v>114721.0</v>
      </c>
      <c r="G410" s="159">
        <v>3.0</v>
      </c>
      <c r="H410" s="161">
        <f t="shared" si="2"/>
        <v>900</v>
      </c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4.25" customHeight="1">
      <c r="A411" s="42" t="s">
        <v>1144</v>
      </c>
      <c r="B411" s="159" t="s">
        <v>726</v>
      </c>
      <c r="C411" s="42" t="s">
        <v>194</v>
      </c>
      <c r="D411" s="160">
        <v>37544.0</v>
      </c>
      <c r="E411" s="161">
        <f t="shared" si="1"/>
        <v>22</v>
      </c>
      <c r="F411" s="113">
        <v>88353.0</v>
      </c>
      <c r="G411" s="159">
        <v>5.0</v>
      </c>
      <c r="H411" s="161">
        <f t="shared" si="2"/>
        <v>3000</v>
      </c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4.25" customHeight="1">
      <c r="A412" s="42" t="s">
        <v>1145</v>
      </c>
      <c r="B412" s="159" t="s">
        <v>720</v>
      </c>
      <c r="C412" s="42" t="s">
        <v>194</v>
      </c>
      <c r="D412" s="160">
        <v>38314.0</v>
      </c>
      <c r="E412" s="161">
        <f t="shared" si="1"/>
        <v>20</v>
      </c>
      <c r="F412" s="113">
        <v>86059.0</v>
      </c>
      <c r="G412" s="159">
        <v>3.0</v>
      </c>
      <c r="H412" s="161">
        <f t="shared" si="2"/>
        <v>900</v>
      </c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4.25" customHeight="1">
      <c r="A413" s="42" t="s">
        <v>1146</v>
      </c>
      <c r="B413" s="159" t="s">
        <v>740</v>
      </c>
      <c r="C413" s="42" t="s">
        <v>194</v>
      </c>
      <c r="D413" s="160">
        <v>41611.0</v>
      </c>
      <c r="E413" s="161">
        <f t="shared" si="1"/>
        <v>11</v>
      </c>
      <c r="F413" s="113">
        <v>64793.0</v>
      </c>
      <c r="G413" s="159">
        <v>2.0</v>
      </c>
      <c r="H413" s="161">
        <f t="shared" si="2"/>
        <v>100</v>
      </c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4.25" customHeight="1">
      <c r="A414" s="42" t="s">
        <v>1147</v>
      </c>
      <c r="B414" s="159" t="s">
        <v>720</v>
      </c>
      <c r="C414" s="42" t="s">
        <v>862</v>
      </c>
      <c r="D414" s="160">
        <v>39816.0</v>
      </c>
      <c r="E414" s="161">
        <f t="shared" si="1"/>
        <v>16</v>
      </c>
      <c r="F414" s="113">
        <v>42001.0</v>
      </c>
      <c r="G414" s="159">
        <v>2.0</v>
      </c>
      <c r="H414" s="161">
        <f t="shared" si="2"/>
        <v>100</v>
      </c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4.25" customHeight="1">
      <c r="A415" s="42" t="s">
        <v>1148</v>
      </c>
      <c r="B415" s="159" t="s">
        <v>720</v>
      </c>
      <c r="C415" s="42" t="s">
        <v>862</v>
      </c>
      <c r="D415" s="160">
        <v>40600.0</v>
      </c>
      <c r="E415" s="161">
        <f t="shared" si="1"/>
        <v>13</v>
      </c>
      <c r="F415" s="113">
        <v>43487.0</v>
      </c>
      <c r="G415" s="159">
        <v>2.0</v>
      </c>
      <c r="H415" s="161">
        <f t="shared" si="2"/>
        <v>100</v>
      </c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4.25" customHeight="1">
      <c r="A416" s="42" t="s">
        <v>1149</v>
      </c>
      <c r="B416" s="159" t="s">
        <v>728</v>
      </c>
      <c r="C416" s="42" t="s">
        <v>862</v>
      </c>
      <c r="D416" s="160">
        <v>40275.0</v>
      </c>
      <c r="E416" s="161">
        <f t="shared" si="1"/>
        <v>14</v>
      </c>
      <c r="F416" s="113">
        <v>102929.0</v>
      </c>
      <c r="G416" s="159">
        <v>1.0</v>
      </c>
      <c r="H416" s="161">
        <f t="shared" si="2"/>
        <v>0</v>
      </c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4.25" customHeight="1">
      <c r="A417" s="42" t="s">
        <v>1150</v>
      </c>
      <c r="B417" s="159" t="s">
        <v>731</v>
      </c>
      <c r="C417" s="42" t="s">
        <v>862</v>
      </c>
      <c r="D417" s="160">
        <v>39932.0</v>
      </c>
      <c r="E417" s="161">
        <f t="shared" si="1"/>
        <v>15</v>
      </c>
      <c r="F417" s="113">
        <v>98838.0</v>
      </c>
      <c r="G417" s="159">
        <v>4.0</v>
      </c>
      <c r="H417" s="161">
        <f t="shared" si="2"/>
        <v>1500</v>
      </c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4.25" customHeight="1">
      <c r="A418" s="42" t="s">
        <v>1151</v>
      </c>
      <c r="B418" s="159" t="s">
        <v>720</v>
      </c>
      <c r="C418" s="42" t="s">
        <v>650</v>
      </c>
      <c r="D418" s="160">
        <v>42003.0</v>
      </c>
      <c r="E418" s="161">
        <f t="shared" si="1"/>
        <v>10</v>
      </c>
      <c r="F418" s="113">
        <v>83272.0</v>
      </c>
      <c r="G418" s="159">
        <v>2.0</v>
      </c>
      <c r="H418" s="161">
        <f t="shared" si="2"/>
        <v>100</v>
      </c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4.25" customHeight="1">
      <c r="A419" s="42" t="s">
        <v>1152</v>
      </c>
      <c r="B419" s="159" t="s">
        <v>740</v>
      </c>
      <c r="C419" s="42" t="s">
        <v>650</v>
      </c>
      <c r="D419" s="160">
        <v>40163.0</v>
      </c>
      <c r="E419" s="161">
        <f t="shared" si="1"/>
        <v>15</v>
      </c>
      <c r="F419" s="113">
        <v>62768.0</v>
      </c>
      <c r="G419" s="159">
        <v>3.0</v>
      </c>
      <c r="H419" s="161">
        <f t="shared" si="2"/>
        <v>900</v>
      </c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4.25" customHeight="1">
      <c r="A420" s="42" t="s">
        <v>1153</v>
      </c>
      <c r="B420" s="159" t="s">
        <v>720</v>
      </c>
      <c r="C420" s="42" t="s">
        <v>650</v>
      </c>
      <c r="D420" s="160">
        <v>42019.0</v>
      </c>
      <c r="E420" s="161">
        <f t="shared" si="1"/>
        <v>10</v>
      </c>
      <c r="F420" s="113">
        <v>52114.0</v>
      </c>
      <c r="G420" s="159">
        <v>1.0</v>
      </c>
      <c r="H420" s="161">
        <f t="shared" si="2"/>
        <v>0</v>
      </c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4.25" customHeight="1">
      <c r="A421" s="42" t="s">
        <v>1154</v>
      </c>
      <c r="B421" s="159" t="s">
        <v>728</v>
      </c>
      <c r="C421" s="42" t="s">
        <v>650</v>
      </c>
      <c r="D421" s="160">
        <v>42025.0</v>
      </c>
      <c r="E421" s="161">
        <f t="shared" si="1"/>
        <v>10</v>
      </c>
      <c r="F421" s="113">
        <v>111847.0</v>
      </c>
      <c r="G421" s="159">
        <v>4.0</v>
      </c>
      <c r="H421" s="161">
        <f t="shared" si="2"/>
        <v>1500</v>
      </c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4.25" customHeight="1">
      <c r="A422" s="42" t="s">
        <v>1155</v>
      </c>
      <c r="B422" s="159" t="s">
        <v>728</v>
      </c>
      <c r="C422" s="42" t="s">
        <v>650</v>
      </c>
      <c r="D422" s="160">
        <v>40198.0</v>
      </c>
      <c r="E422" s="161">
        <f t="shared" si="1"/>
        <v>15</v>
      </c>
      <c r="F422" s="113">
        <v>115916.0</v>
      </c>
      <c r="G422" s="159">
        <v>3.0</v>
      </c>
      <c r="H422" s="161">
        <f t="shared" si="2"/>
        <v>900</v>
      </c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4.25" customHeight="1">
      <c r="A423" s="42" t="s">
        <v>1156</v>
      </c>
      <c r="B423" s="159" t="s">
        <v>726</v>
      </c>
      <c r="C423" s="42" t="s">
        <v>650</v>
      </c>
      <c r="D423" s="160">
        <v>40201.0</v>
      </c>
      <c r="E423" s="161">
        <f t="shared" si="1"/>
        <v>15</v>
      </c>
      <c r="F423" s="113">
        <v>96237.0</v>
      </c>
      <c r="G423" s="159">
        <v>2.0</v>
      </c>
      <c r="H423" s="161">
        <f t="shared" si="2"/>
        <v>100</v>
      </c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4.25" customHeight="1">
      <c r="A424" s="42" t="s">
        <v>1157</v>
      </c>
      <c r="B424" s="159" t="s">
        <v>740</v>
      </c>
      <c r="C424" s="42" t="s">
        <v>650</v>
      </c>
      <c r="D424" s="160">
        <v>41324.0</v>
      </c>
      <c r="E424" s="161">
        <f t="shared" si="1"/>
        <v>11</v>
      </c>
      <c r="F424" s="113">
        <v>71913.0</v>
      </c>
      <c r="G424" s="159">
        <v>5.0</v>
      </c>
      <c r="H424" s="161">
        <f t="shared" si="2"/>
        <v>3000</v>
      </c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4.25" customHeight="1">
      <c r="A425" s="42" t="s">
        <v>1158</v>
      </c>
      <c r="B425" s="159" t="s">
        <v>731</v>
      </c>
      <c r="C425" s="42" t="s">
        <v>650</v>
      </c>
      <c r="D425" s="160">
        <v>38789.0</v>
      </c>
      <c r="E425" s="161">
        <f t="shared" si="1"/>
        <v>18</v>
      </c>
      <c r="F425" s="113">
        <v>70301.0</v>
      </c>
      <c r="G425" s="159">
        <v>2.0</v>
      </c>
      <c r="H425" s="161">
        <f t="shared" si="2"/>
        <v>100</v>
      </c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4.25" customHeight="1">
      <c r="A426" s="42" t="s">
        <v>1159</v>
      </c>
      <c r="B426" s="159" t="s">
        <v>728</v>
      </c>
      <c r="C426" s="42" t="s">
        <v>650</v>
      </c>
      <c r="D426" s="160">
        <v>39885.0</v>
      </c>
      <c r="E426" s="161">
        <f t="shared" si="1"/>
        <v>15</v>
      </c>
      <c r="F426" s="113">
        <v>74004.0</v>
      </c>
      <c r="G426" s="159">
        <v>4.0</v>
      </c>
      <c r="H426" s="161">
        <f t="shared" si="2"/>
        <v>1500</v>
      </c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4.25" customHeight="1">
      <c r="A427" s="42" t="s">
        <v>1160</v>
      </c>
      <c r="B427" s="159" t="s">
        <v>724</v>
      </c>
      <c r="C427" s="42" t="s">
        <v>650</v>
      </c>
      <c r="D427" s="160">
        <v>41698.0</v>
      </c>
      <c r="E427" s="161">
        <f t="shared" si="1"/>
        <v>10</v>
      </c>
      <c r="F427" s="113">
        <v>115347.0</v>
      </c>
      <c r="G427" s="159">
        <v>1.0</v>
      </c>
      <c r="H427" s="161">
        <f t="shared" si="2"/>
        <v>0</v>
      </c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4.25" customHeight="1">
      <c r="A428" s="42" t="s">
        <v>1161</v>
      </c>
      <c r="B428" s="159" t="s">
        <v>728</v>
      </c>
      <c r="C428" s="42" t="s">
        <v>650</v>
      </c>
      <c r="D428" s="160">
        <v>36981.0</v>
      </c>
      <c r="E428" s="161">
        <f t="shared" si="1"/>
        <v>23</v>
      </c>
      <c r="F428" s="113">
        <v>51697.0</v>
      </c>
      <c r="G428" s="159">
        <v>5.0</v>
      </c>
      <c r="H428" s="161">
        <f t="shared" si="2"/>
        <v>3000</v>
      </c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4.25" customHeight="1">
      <c r="A429" s="42" t="s">
        <v>1162</v>
      </c>
      <c r="B429" s="159" t="s">
        <v>731</v>
      </c>
      <c r="C429" s="42" t="s">
        <v>650</v>
      </c>
      <c r="D429" s="160">
        <v>37701.0</v>
      </c>
      <c r="E429" s="161">
        <f t="shared" si="1"/>
        <v>21</v>
      </c>
      <c r="F429" s="113">
        <v>55969.0</v>
      </c>
      <c r="G429" s="159">
        <v>1.0</v>
      </c>
      <c r="H429" s="161">
        <f t="shared" si="2"/>
        <v>0</v>
      </c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4.25" customHeight="1">
      <c r="A430" s="42" t="s">
        <v>1163</v>
      </c>
      <c r="B430" s="159" t="s">
        <v>731</v>
      </c>
      <c r="C430" s="42" t="s">
        <v>650</v>
      </c>
      <c r="D430" s="160">
        <v>40302.0</v>
      </c>
      <c r="E430" s="161">
        <f t="shared" si="1"/>
        <v>14</v>
      </c>
      <c r="F430" s="113">
        <v>66292.0</v>
      </c>
      <c r="G430" s="159">
        <v>5.0</v>
      </c>
      <c r="H430" s="161">
        <f t="shared" si="2"/>
        <v>3000</v>
      </c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4.25" customHeight="1">
      <c r="A431" s="42" t="s">
        <v>1164</v>
      </c>
      <c r="B431" s="159" t="s">
        <v>740</v>
      </c>
      <c r="C431" s="42" t="s">
        <v>650</v>
      </c>
      <c r="D431" s="160">
        <v>36999.0</v>
      </c>
      <c r="E431" s="161">
        <f t="shared" si="1"/>
        <v>23</v>
      </c>
      <c r="F431" s="113">
        <v>102285.0</v>
      </c>
      <c r="G431" s="159">
        <v>4.0</v>
      </c>
      <c r="H431" s="161">
        <f t="shared" si="2"/>
        <v>1500</v>
      </c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4.25" customHeight="1">
      <c r="A432" s="42" t="s">
        <v>1165</v>
      </c>
      <c r="B432" s="159" t="s">
        <v>724</v>
      </c>
      <c r="C432" s="42" t="s">
        <v>650</v>
      </c>
      <c r="D432" s="160">
        <v>40694.0</v>
      </c>
      <c r="E432" s="161">
        <f t="shared" si="1"/>
        <v>13</v>
      </c>
      <c r="F432" s="113">
        <v>48437.0</v>
      </c>
      <c r="G432" s="159">
        <v>2.0</v>
      </c>
      <c r="H432" s="161">
        <f t="shared" si="2"/>
        <v>100</v>
      </c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4.25" customHeight="1">
      <c r="A433" s="42" t="s">
        <v>1166</v>
      </c>
      <c r="B433" s="159" t="s">
        <v>731</v>
      </c>
      <c r="C433" s="42" t="s">
        <v>650</v>
      </c>
      <c r="D433" s="160">
        <v>37047.0</v>
      </c>
      <c r="E433" s="161">
        <f t="shared" si="1"/>
        <v>23</v>
      </c>
      <c r="F433" s="113">
        <v>114318.0</v>
      </c>
      <c r="G433" s="159">
        <v>5.0</v>
      </c>
      <c r="H433" s="161">
        <f t="shared" si="2"/>
        <v>3000</v>
      </c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4.25" customHeight="1">
      <c r="A434" s="42" t="s">
        <v>1167</v>
      </c>
      <c r="B434" s="159" t="s">
        <v>731</v>
      </c>
      <c r="C434" s="42" t="s">
        <v>650</v>
      </c>
      <c r="D434" s="160">
        <v>37407.0</v>
      </c>
      <c r="E434" s="161">
        <f t="shared" si="1"/>
        <v>22</v>
      </c>
      <c r="F434" s="113">
        <v>100125.0</v>
      </c>
      <c r="G434" s="159">
        <v>1.0</v>
      </c>
      <c r="H434" s="161">
        <f t="shared" si="2"/>
        <v>0</v>
      </c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4.25" customHeight="1">
      <c r="A435" s="42" t="s">
        <v>1168</v>
      </c>
      <c r="B435" s="159" t="s">
        <v>728</v>
      </c>
      <c r="C435" s="42" t="s">
        <v>650</v>
      </c>
      <c r="D435" s="160">
        <v>37773.0</v>
      </c>
      <c r="E435" s="161">
        <f t="shared" si="1"/>
        <v>21</v>
      </c>
      <c r="F435" s="113">
        <v>52926.0</v>
      </c>
      <c r="G435" s="159">
        <v>1.0</v>
      </c>
      <c r="H435" s="161">
        <f t="shared" si="2"/>
        <v>0</v>
      </c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4.25" customHeight="1">
      <c r="A436" s="42" t="s">
        <v>1169</v>
      </c>
      <c r="B436" s="159" t="s">
        <v>728</v>
      </c>
      <c r="C436" s="42" t="s">
        <v>650</v>
      </c>
      <c r="D436" s="160">
        <v>39222.0</v>
      </c>
      <c r="E436" s="161">
        <f t="shared" si="1"/>
        <v>17</v>
      </c>
      <c r="F436" s="113">
        <v>90081.0</v>
      </c>
      <c r="G436" s="159">
        <v>4.0</v>
      </c>
      <c r="H436" s="161">
        <f t="shared" si="2"/>
        <v>1500</v>
      </c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4.25" customHeight="1">
      <c r="A437" s="42" t="s">
        <v>1170</v>
      </c>
      <c r="B437" s="159" t="s">
        <v>728</v>
      </c>
      <c r="C437" s="42" t="s">
        <v>650</v>
      </c>
      <c r="D437" s="160">
        <v>42194.0</v>
      </c>
      <c r="E437" s="161">
        <f t="shared" si="1"/>
        <v>9</v>
      </c>
      <c r="F437" s="113">
        <v>61736.0</v>
      </c>
      <c r="G437" s="159">
        <v>1.0</v>
      </c>
      <c r="H437" s="161">
        <f t="shared" si="2"/>
        <v>0</v>
      </c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4.25" customHeight="1">
      <c r="A438" s="42" t="s">
        <v>1171</v>
      </c>
      <c r="B438" s="159" t="s">
        <v>731</v>
      </c>
      <c r="C438" s="42" t="s">
        <v>650</v>
      </c>
      <c r="D438" s="160">
        <v>40362.0</v>
      </c>
      <c r="E438" s="161">
        <f t="shared" si="1"/>
        <v>14</v>
      </c>
      <c r="F438" s="113">
        <v>72484.0</v>
      </c>
      <c r="G438" s="159">
        <v>5.0</v>
      </c>
      <c r="H438" s="161">
        <f t="shared" si="2"/>
        <v>3000</v>
      </c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4.25" customHeight="1">
      <c r="A439" s="42" t="s">
        <v>1172</v>
      </c>
      <c r="B439" s="159" t="s">
        <v>728</v>
      </c>
      <c r="C439" s="42" t="s">
        <v>650</v>
      </c>
      <c r="D439" s="160">
        <v>39994.0</v>
      </c>
      <c r="E439" s="161">
        <f t="shared" si="1"/>
        <v>15</v>
      </c>
      <c r="F439" s="113">
        <v>54040.0</v>
      </c>
      <c r="G439" s="159">
        <v>2.0</v>
      </c>
      <c r="H439" s="161">
        <f t="shared" si="2"/>
        <v>100</v>
      </c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4.25" customHeight="1">
      <c r="A440" s="42" t="s">
        <v>1173</v>
      </c>
      <c r="B440" s="159" t="s">
        <v>720</v>
      </c>
      <c r="C440" s="42" t="s">
        <v>650</v>
      </c>
      <c r="D440" s="160">
        <v>40735.0</v>
      </c>
      <c r="E440" s="161">
        <f t="shared" si="1"/>
        <v>13</v>
      </c>
      <c r="F440" s="113">
        <v>119430.0</v>
      </c>
      <c r="G440" s="159">
        <v>1.0</v>
      </c>
      <c r="H440" s="161">
        <f t="shared" si="2"/>
        <v>0</v>
      </c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4.25" customHeight="1">
      <c r="A441" s="42" t="s">
        <v>1174</v>
      </c>
      <c r="B441" s="159" t="s">
        <v>724</v>
      </c>
      <c r="C441" s="42" t="s">
        <v>650</v>
      </c>
      <c r="D441" s="160">
        <v>41448.0</v>
      </c>
      <c r="E441" s="161">
        <f t="shared" si="1"/>
        <v>11</v>
      </c>
      <c r="F441" s="113">
        <v>81269.0</v>
      </c>
      <c r="G441" s="159">
        <v>4.0</v>
      </c>
      <c r="H441" s="161">
        <f t="shared" si="2"/>
        <v>1500</v>
      </c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4.25" customHeight="1">
      <c r="A442" s="42" t="s">
        <v>1175</v>
      </c>
      <c r="B442" s="159" t="s">
        <v>728</v>
      </c>
      <c r="C442" s="42" t="s">
        <v>650</v>
      </c>
      <c r="D442" s="160">
        <v>41840.0</v>
      </c>
      <c r="E442" s="161">
        <f t="shared" si="1"/>
        <v>10</v>
      </c>
      <c r="F442" s="113">
        <v>88867.0</v>
      </c>
      <c r="G442" s="159">
        <v>5.0</v>
      </c>
      <c r="H442" s="161">
        <f t="shared" si="2"/>
        <v>3000</v>
      </c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4.25" customHeight="1">
      <c r="A443" s="42" t="s">
        <v>1176</v>
      </c>
      <c r="B443" s="159" t="s">
        <v>720</v>
      </c>
      <c r="C443" s="42" t="s">
        <v>650</v>
      </c>
      <c r="D443" s="160">
        <v>38548.0</v>
      </c>
      <c r="E443" s="161">
        <f t="shared" si="1"/>
        <v>19</v>
      </c>
      <c r="F443" s="113">
        <v>122122.0</v>
      </c>
      <c r="G443" s="159">
        <v>5.0</v>
      </c>
      <c r="H443" s="161">
        <f t="shared" si="2"/>
        <v>3000</v>
      </c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4.25" customHeight="1">
      <c r="A444" s="42" t="s">
        <v>1177</v>
      </c>
      <c r="B444" s="159" t="s">
        <v>731</v>
      </c>
      <c r="C444" s="42" t="s">
        <v>650</v>
      </c>
      <c r="D444" s="160">
        <v>39305.0</v>
      </c>
      <c r="E444" s="161">
        <f t="shared" si="1"/>
        <v>17</v>
      </c>
      <c r="F444" s="113">
        <v>121549.0</v>
      </c>
      <c r="G444" s="159">
        <v>3.0</v>
      </c>
      <c r="H444" s="161">
        <f t="shared" si="2"/>
        <v>900</v>
      </c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4.25" customHeight="1">
      <c r="A445" s="42" t="s">
        <v>1178</v>
      </c>
      <c r="B445" s="159" t="s">
        <v>724</v>
      </c>
      <c r="C445" s="42" t="s">
        <v>650</v>
      </c>
      <c r="D445" s="160">
        <v>40377.0</v>
      </c>
      <c r="E445" s="161">
        <f t="shared" si="1"/>
        <v>14</v>
      </c>
      <c r="F445" s="113">
        <v>119928.0</v>
      </c>
      <c r="G445" s="159">
        <v>3.0</v>
      </c>
      <c r="H445" s="161">
        <f t="shared" si="2"/>
        <v>900</v>
      </c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4.25" customHeight="1">
      <c r="A446" s="42" t="s">
        <v>1179</v>
      </c>
      <c r="B446" s="159" t="s">
        <v>726</v>
      </c>
      <c r="C446" s="42" t="s">
        <v>650</v>
      </c>
      <c r="D446" s="160">
        <v>40756.0</v>
      </c>
      <c r="E446" s="161">
        <f t="shared" si="1"/>
        <v>13</v>
      </c>
      <c r="F446" s="113">
        <v>79427.0</v>
      </c>
      <c r="G446" s="159">
        <v>2.0</v>
      </c>
      <c r="H446" s="161">
        <f t="shared" si="2"/>
        <v>100</v>
      </c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4.25" customHeight="1">
      <c r="A447" s="42" t="s">
        <v>1180</v>
      </c>
      <c r="B447" s="159" t="s">
        <v>726</v>
      </c>
      <c r="C447" s="42" t="s">
        <v>650</v>
      </c>
      <c r="D447" s="160">
        <v>41471.0</v>
      </c>
      <c r="E447" s="161">
        <f t="shared" si="1"/>
        <v>11</v>
      </c>
      <c r="F447" s="113">
        <v>117406.0</v>
      </c>
      <c r="G447" s="159">
        <v>1.0</v>
      </c>
      <c r="H447" s="161">
        <f t="shared" si="2"/>
        <v>0</v>
      </c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4.25" customHeight="1">
      <c r="A448" s="42" t="s">
        <v>1181</v>
      </c>
      <c r="B448" s="159" t="s">
        <v>720</v>
      </c>
      <c r="C448" s="42" t="s">
        <v>650</v>
      </c>
      <c r="D448" s="160">
        <v>41481.0</v>
      </c>
      <c r="E448" s="161">
        <f t="shared" si="1"/>
        <v>11</v>
      </c>
      <c r="F448" s="113">
        <v>72549.0</v>
      </c>
      <c r="G448" s="159">
        <v>5.0</v>
      </c>
      <c r="H448" s="161">
        <f t="shared" si="2"/>
        <v>3000</v>
      </c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4.25" customHeight="1">
      <c r="A449" s="42" t="s">
        <v>1182</v>
      </c>
      <c r="B449" s="159" t="s">
        <v>731</v>
      </c>
      <c r="C449" s="42" t="s">
        <v>650</v>
      </c>
      <c r="D449" s="160">
        <v>41885.0</v>
      </c>
      <c r="E449" s="161">
        <f t="shared" si="1"/>
        <v>10</v>
      </c>
      <c r="F449" s="113">
        <v>86617.0</v>
      </c>
      <c r="G449" s="159">
        <v>4.0</v>
      </c>
      <c r="H449" s="161">
        <f t="shared" si="2"/>
        <v>1500</v>
      </c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4.25" customHeight="1">
      <c r="A450" s="42" t="s">
        <v>1183</v>
      </c>
      <c r="B450" s="159" t="s">
        <v>728</v>
      </c>
      <c r="C450" s="42" t="s">
        <v>650</v>
      </c>
      <c r="D450" s="160">
        <v>42261.0</v>
      </c>
      <c r="E450" s="161">
        <f t="shared" si="1"/>
        <v>9</v>
      </c>
      <c r="F450" s="113">
        <v>69672.0</v>
      </c>
      <c r="G450" s="159">
        <v>2.0</v>
      </c>
      <c r="H450" s="161">
        <f t="shared" si="2"/>
        <v>100</v>
      </c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4.25" customHeight="1">
      <c r="A451" s="42" t="s">
        <v>1184</v>
      </c>
      <c r="B451" s="159" t="s">
        <v>731</v>
      </c>
      <c r="C451" s="42" t="s">
        <v>650</v>
      </c>
      <c r="D451" s="160">
        <v>42264.0</v>
      </c>
      <c r="E451" s="161">
        <f t="shared" si="1"/>
        <v>9</v>
      </c>
      <c r="F451" s="113">
        <v>56971.0</v>
      </c>
      <c r="G451" s="159">
        <v>3.0</v>
      </c>
      <c r="H451" s="161">
        <f t="shared" si="2"/>
        <v>900</v>
      </c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4.25" customHeight="1">
      <c r="A452" s="42" t="s">
        <v>1185</v>
      </c>
      <c r="B452" s="159" t="s">
        <v>724</v>
      </c>
      <c r="C452" s="42" t="s">
        <v>650</v>
      </c>
      <c r="D452" s="160">
        <v>40809.0</v>
      </c>
      <c r="E452" s="161">
        <f t="shared" si="1"/>
        <v>13</v>
      </c>
      <c r="F452" s="113">
        <v>122589.0</v>
      </c>
      <c r="G452" s="159">
        <v>1.0</v>
      </c>
      <c r="H452" s="161">
        <f t="shared" si="2"/>
        <v>0</v>
      </c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4.25" customHeight="1">
      <c r="A453" s="42" t="s">
        <v>1186</v>
      </c>
      <c r="B453" s="159" t="s">
        <v>720</v>
      </c>
      <c r="C453" s="42" t="s">
        <v>650</v>
      </c>
      <c r="D453" s="160">
        <v>41530.0</v>
      </c>
      <c r="E453" s="161">
        <f t="shared" si="1"/>
        <v>11</v>
      </c>
      <c r="F453" s="113">
        <v>81656.0</v>
      </c>
      <c r="G453" s="159">
        <v>1.0</v>
      </c>
      <c r="H453" s="161">
        <f t="shared" si="2"/>
        <v>0</v>
      </c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4.25" customHeight="1">
      <c r="A454" s="42" t="s">
        <v>1187</v>
      </c>
      <c r="B454" s="159" t="s">
        <v>731</v>
      </c>
      <c r="C454" s="42" t="s">
        <v>650</v>
      </c>
      <c r="D454" s="160">
        <v>41530.0</v>
      </c>
      <c r="E454" s="161">
        <f t="shared" si="1"/>
        <v>11</v>
      </c>
      <c r="F454" s="113">
        <v>93784.0</v>
      </c>
      <c r="G454" s="159">
        <v>3.0</v>
      </c>
      <c r="H454" s="161">
        <f t="shared" si="2"/>
        <v>900</v>
      </c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4.25" customHeight="1">
      <c r="A455" s="42" t="s">
        <v>1188</v>
      </c>
      <c r="B455" s="159" t="s">
        <v>724</v>
      </c>
      <c r="C455" s="42" t="s">
        <v>650</v>
      </c>
      <c r="D455" s="160">
        <v>41546.0</v>
      </c>
      <c r="E455" s="161">
        <f t="shared" si="1"/>
        <v>11</v>
      </c>
      <c r="F455" s="113">
        <v>57743.0</v>
      </c>
      <c r="G455" s="159">
        <v>4.0</v>
      </c>
      <c r="H455" s="161">
        <f t="shared" si="2"/>
        <v>1500</v>
      </c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4.25" customHeight="1">
      <c r="A456" s="42" t="s">
        <v>1189</v>
      </c>
      <c r="B456" s="159" t="s">
        <v>728</v>
      </c>
      <c r="C456" s="42" t="s">
        <v>650</v>
      </c>
      <c r="D456" s="160">
        <v>42311.0</v>
      </c>
      <c r="E456" s="161">
        <f t="shared" si="1"/>
        <v>9</v>
      </c>
      <c r="F456" s="113">
        <v>119082.0</v>
      </c>
      <c r="G456" s="159">
        <v>1.0</v>
      </c>
      <c r="H456" s="161">
        <f t="shared" si="2"/>
        <v>0</v>
      </c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4.25" customHeight="1">
      <c r="A457" s="42" t="s">
        <v>1190</v>
      </c>
      <c r="B457" s="159" t="s">
        <v>728</v>
      </c>
      <c r="C457" s="42" t="s">
        <v>650</v>
      </c>
      <c r="D457" s="160">
        <v>41570.0</v>
      </c>
      <c r="E457" s="161">
        <f t="shared" si="1"/>
        <v>11</v>
      </c>
      <c r="F457" s="113">
        <v>74560.0</v>
      </c>
      <c r="G457" s="159">
        <v>4.0</v>
      </c>
      <c r="H457" s="161">
        <f t="shared" si="2"/>
        <v>1500</v>
      </c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4.25" customHeight="1">
      <c r="A458" s="42" t="s">
        <v>1191</v>
      </c>
      <c r="B458" s="159" t="s">
        <v>728</v>
      </c>
      <c r="C458" s="42" t="s">
        <v>650</v>
      </c>
      <c r="D458" s="160">
        <v>40482.0</v>
      </c>
      <c r="E458" s="161">
        <f t="shared" si="1"/>
        <v>14</v>
      </c>
      <c r="F458" s="113">
        <v>112299.0</v>
      </c>
      <c r="G458" s="159">
        <v>4.0</v>
      </c>
      <c r="H458" s="161">
        <f t="shared" si="2"/>
        <v>1500</v>
      </c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4.25" customHeight="1">
      <c r="A459" s="42" t="s">
        <v>1192</v>
      </c>
      <c r="B459" s="159" t="s">
        <v>731</v>
      </c>
      <c r="C459" s="42" t="s">
        <v>650</v>
      </c>
      <c r="D459" s="160">
        <v>41961.0</v>
      </c>
      <c r="E459" s="161">
        <f t="shared" si="1"/>
        <v>10</v>
      </c>
      <c r="F459" s="113">
        <v>125668.0</v>
      </c>
      <c r="G459" s="159">
        <v>5.0</v>
      </c>
      <c r="H459" s="161">
        <f t="shared" si="2"/>
        <v>3000</v>
      </c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4.25" customHeight="1">
      <c r="A460" s="42" t="s">
        <v>1193</v>
      </c>
      <c r="B460" s="159" t="s">
        <v>731</v>
      </c>
      <c r="C460" s="42" t="s">
        <v>650</v>
      </c>
      <c r="D460" s="160">
        <v>41603.0</v>
      </c>
      <c r="E460" s="161">
        <f t="shared" si="1"/>
        <v>11</v>
      </c>
      <c r="F460" s="113">
        <v>118895.0</v>
      </c>
      <c r="G460" s="159">
        <v>4.0</v>
      </c>
      <c r="H460" s="161">
        <f t="shared" si="2"/>
        <v>1500</v>
      </c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4.25" customHeight="1">
      <c r="A461" s="42" t="s">
        <v>1194</v>
      </c>
      <c r="B461" s="159" t="s">
        <v>740</v>
      </c>
      <c r="C461" s="42" t="s">
        <v>650</v>
      </c>
      <c r="D461" s="160">
        <v>40861.0</v>
      </c>
      <c r="E461" s="161">
        <f t="shared" si="1"/>
        <v>13</v>
      </c>
      <c r="F461" s="113">
        <v>51784.0</v>
      </c>
      <c r="G461" s="159">
        <v>3.0</v>
      </c>
      <c r="H461" s="161">
        <f t="shared" si="2"/>
        <v>900</v>
      </c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4.25" customHeight="1">
      <c r="A462" s="42" t="s">
        <v>1195</v>
      </c>
      <c r="B462" s="159" t="s">
        <v>728</v>
      </c>
      <c r="C462" s="42" t="s">
        <v>1196</v>
      </c>
      <c r="D462" s="160">
        <v>41629.0</v>
      </c>
      <c r="E462" s="161">
        <f t="shared" si="1"/>
        <v>11</v>
      </c>
      <c r="F462" s="113">
        <v>88343.0</v>
      </c>
      <c r="G462" s="159">
        <v>1.0</v>
      </c>
      <c r="H462" s="161">
        <f t="shared" si="2"/>
        <v>0</v>
      </c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4.25" customHeight="1">
      <c r="A463" s="42" t="s">
        <v>1197</v>
      </c>
      <c r="B463" s="159" t="s">
        <v>728</v>
      </c>
      <c r="C463" s="42" t="s">
        <v>1196</v>
      </c>
      <c r="D463" s="160">
        <v>41663.0</v>
      </c>
      <c r="E463" s="161">
        <f t="shared" si="1"/>
        <v>11</v>
      </c>
      <c r="F463" s="113">
        <v>124288.0</v>
      </c>
      <c r="G463" s="159">
        <v>4.0</v>
      </c>
      <c r="H463" s="161">
        <f t="shared" si="2"/>
        <v>1500</v>
      </c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4.25" customHeight="1">
      <c r="A464" s="42" t="s">
        <v>1198</v>
      </c>
      <c r="B464" s="159" t="s">
        <v>724</v>
      </c>
      <c r="C464" s="42" t="s">
        <v>1196</v>
      </c>
      <c r="D464" s="160">
        <v>41669.0</v>
      </c>
      <c r="E464" s="161">
        <f t="shared" si="1"/>
        <v>11</v>
      </c>
      <c r="F464" s="113">
        <v>126925.0</v>
      </c>
      <c r="G464" s="159">
        <v>3.0</v>
      </c>
      <c r="H464" s="161">
        <f t="shared" si="2"/>
        <v>900</v>
      </c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4.25" customHeight="1">
      <c r="A465" s="42" t="s">
        <v>1199</v>
      </c>
      <c r="B465" s="159" t="s">
        <v>731</v>
      </c>
      <c r="C465" s="42" t="s">
        <v>1196</v>
      </c>
      <c r="D465" s="160">
        <v>41703.0</v>
      </c>
      <c r="E465" s="161">
        <f t="shared" si="1"/>
        <v>10</v>
      </c>
      <c r="F465" s="113">
        <v>82275.0</v>
      </c>
      <c r="G465" s="159">
        <v>3.0</v>
      </c>
      <c r="H465" s="161">
        <f t="shared" si="2"/>
        <v>900</v>
      </c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4.25" customHeight="1">
      <c r="A466" s="42" t="s">
        <v>1200</v>
      </c>
      <c r="B466" s="159" t="s">
        <v>728</v>
      </c>
      <c r="C466" s="42" t="s">
        <v>1196</v>
      </c>
      <c r="D466" s="160">
        <v>41732.0</v>
      </c>
      <c r="E466" s="161">
        <f t="shared" si="1"/>
        <v>10</v>
      </c>
      <c r="F466" s="113">
        <v>52543.0</v>
      </c>
      <c r="G466" s="159">
        <v>3.0</v>
      </c>
      <c r="H466" s="161">
        <f t="shared" si="2"/>
        <v>900</v>
      </c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4.25" customHeight="1">
      <c r="A467" s="42" t="s">
        <v>1201</v>
      </c>
      <c r="B467" s="159" t="s">
        <v>731</v>
      </c>
      <c r="C467" s="42" t="s">
        <v>1196</v>
      </c>
      <c r="D467" s="160">
        <v>41823.0</v>
      </c>
      <c r="E467" s="161">
        <f t="shared" si="1"/>
        <v>10</v>
      </c>
      <c r="F467" s="113">
        <v>117715.0</v>
      </c>
      <c r="G467" s="159">
        <v>5.0</v>
      </c>
      <c r="H467" s="161">
        <f t="shared" si="2"/>
        <v>3000</v>
      </c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4.25" customHeight="1">
      <c r="A468" s="42" t="s">
        <v>1202</v>
      </c>
      <c r="B468" s="159" t="s">
        <v>728</v>
      </c>
      <c r="C468" s="42" t="s">
        <v>1196</v>
      </c>
      <c r="D468" s="160">
        <v>40765.0</v>
      </c>
      <c r="E468" s="161">
        <f t="shared" si="1"/>
        <v>13</v>
      </c>
      <c r="F468" s="113">
        <v>74910.0</v>
      </c>
      <c r="G468" s="159">
        <v>1.0</v>
      </c>
      <c r="H468" s="161">
        <f t="shared" si="2"/>
        <v>0</v>
      </c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4.25" customHeight="1">
      <c r="A469" s="42" t="s">
        <v>1203</v>
      </c>
      <c r="B469" s="159" t="s">
        <v>731</v>
      </c>
      <c r="C469" s="42" t="s">
        <v>1196</v>
      </c>
      <c r="D469" s="160">
        <v>40766.0</v>
      </c>
      <c r="E469" s="161">
        <f t="shared" si="1"/>
        <v>13</v>
      </c>
      <c r="F469" s="113">
        <v>57703.0</v>
      </c>
      <c r="G469" s="159">
        <v>5.0</v>
      </c>
      <c r="H469" s="161">
        <f t="shared" si="2"/>
        <v>3000</v>
      </c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4.25" customHeight="1">
      <c r="A470" s="42" t="s">
        <v>1204</v>
      </c>
      <c r="B470" s="159" t="s">
        <v>731</v>
      </c>
      <c r="C470" s="42" t="s">
        <v>1196</v>
      </c>
      <c r="D470" s="160">
        <v>41843.0</v>
      </c>
      <c r="E470" s="161">
        <f t="shared" si="1"/>
        <v>10</v>
      </c>
      <c r="F470" s="113">
        <v>83926.0</v>
      </c>
      <c r="G470" s="159">
        <v>3.0</v>
      </c>
      <c r="H470" s="161">
        <f t="shared" si="2"/>
        <v>900</v>
      </c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4.25" customHeight="1">
      <c r="A471" s="42" t="s">
        <v>1205</v>
      </c>
      <c r="B471" s="159" t="s">
        <v>728</v>
      </c>
      <c r="C471" s="42" t="s">
        <v>1196</v>
      </c>
      <c r="D471" s="160">
        <v>40811.0</v>
      </c>
      <c r="E471" s="161">
        <f t="shared" si="1"/>
        <v>13</v>
      </c>
      <c r="F471" s="113">
        <v>76064.0</v>
      </c>
      <c r="G471" s="159">
        <v>4.0</v>
      </c>
      <c r="H471" s="161">
        <f t="shared" si="2"/>
        <v>1500</v>
      </c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4.25" customHeight="1">
      <c r="A472" s="42" t="s">
        <v>1206</v>
      </c>
      <c r="B472" s="159" t="s">
        <v>720</v>
      </c>
      <c r="C472" s="42" t="s">
        <v>1196</v>
      </c>
      <c r="D472" s="160">
        <v>40813.0</v>
      </c>
      <c r="E472" s="161">
        <f t="shared" si="1"/>
        <v>13</v>
      </c>
      <c r="F472" s="113">
        <v>73842.0</v>
      </c>
      <c r="G472" s="159">
        <v>5.0</v>
      </c>
      <c r="H472" s="161">
        <f t="shared" si="2"/>
        <v>3000</v>
      </c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4.25" customHeight="1">
      <c r="A473" s="42" t="s">
        <v>1207</v>
      </c>
      <c r="B473" s="159" t="s">
        <v>726</v>
      </c>
      <c r="C473" s="42" t="s">
        <v>1196</v>
      </c>
      <c r="D473" s="160">
        <v>41896.0</v>
      </c>
      <c r="E473" s="161">
        <f t="shared" si="1"/>
        <v>10</v>
      </c>
      <c r="F473" s="113">
        <v>78867.0</v>
      </c>
      <c r="G473" s="159">
        <v>2.0</v>
      </c>
      <c r="H473" s="161">
        <f t="shared" si="2"/>
        <v>100</v>
      </c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4.25" customHeight="1">
      <c r="A474" s="42" t="s">
        <v>1208</v>
      </c>
      <c r="B474" s="159" t="s">
        <v>731</v>
      </c>
      <c r="C474" s="42" t="s">
        <v>1196</v>
      </c>
      <c r="D474" s="160">
        <v>41919.0</v>
      </c>
      <c r="E474" s="161">
        <f t="shared" si="1"/>
        <v>10</v>
      </c>
      <c r="F474" s="113">
        <v>91587.0</v>
      </c>
      <c r="G474" s="159">
        <v>5.0</v>
      </c>
      <c r="H474" s="161">
        <f t="shared" si="2"/>
        <v>3000</v>
      </c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4.25" customHeight="1">
      <c r="A475" s="42" t="s">
        <v>1209</v>
      </c>
      <c r="B475" s="159" t="s">
        <v>726</v>
      </c>
      <c r="C475" s="42" t="s">
        <v>1196</v>
      </c>
      <c r="D475" s="160">
        <v>40832.0</v>
      </c>
      <c r="E475" s="161">
        <f t="shared" si="1"/>
        <v>13</v>
      </c>
      <c r="F475" s="113">
        <v>124722.0</v>
      </c>
      <c r="G475" s="159">
        <v>2.0</v>
      </c>
      <c r="H475" s="161">
        <f t="shared" si="2"/>
        <v>100</v>
      </c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4.25" customHeight="1">
      <c r="A476" s="42" t="s">
        <v>1210</v>
      </c>
      <c r="B476" s="159" t="s">
        <v>728</v>
      </c>
      <c r="C476" s="42" t="s">
        <v>1196</v>
      </c>
      <c r="D476" s="160">
        <v>40839.0</v>
      </c>
      <c r="E476" s="161">
        <f t="shared" si="1"/>
        <v>13</v>
      </c>
      <c r="F476" s="113">
        <v>78409.0</v>
      </c>
      <c r="G476" s="159">
        <v>3.0</v>
      </c>
      <c r="H476" s="161">
        <f t="shared" si="2"/>
        <v>900</v>
      </c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4.25" customHeight="1">
      <c r="A477" s="42" t="s">
        <v>1211</v>
      </c>
      <c r="B477" s="159" t="s">
        <v>720</v>
      </c>
      <c r="C477" s="42" t="s">
        <v>1196</v>
      </c>
      <c r="D477" s="160">
        <v>41971.0</v>
      </c>
      <c r="E477" s="161">
        <f t="shared" si="1"/>
        <v>10</v>
      </c>
      <c r="F477" s="113">
        <v>61718.0</v>
      </c>
      <c r="G477" s="159">
        <v>5.0</v>
      </c>
      <c r="H477" s="161">
        <f t="shared" si="2"/>
        <v>3000</v>
      </c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4.25" customHeight="1">
      <c r="A478" s="42" t="s">
        <v>1212</v>
      </c>
      <c r="B478" s="159" t="s">
        <v>731</v>
      </c>
      <c r="C478" s="42" t="s">
        <v>1213</v>
      </c>
      <c r="D478" s="160">
        <v>40187.0</v>
      </c>
      <c r="E478" s="161">
        <f t="shared" si="1"/>
        <v>15</v>
      </c>
      <c r="F478" s="113">
        <v>123468.0</v>
      </c>
      <c r="G478" s="159">
        <v>2.0</v>
      </c>
      <c r="H478" s="161">
        <f t="shared" si="2"/>
        <v>100</v>
      </c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4.25" customHeight="1">
      <c r="A479" s="42" t="s">
        <v>1214</v>
      </c>
      <c r="B479" s="159" t="s">
        <v>720</v>
      </c>
      <c r="C479" s="42" t="s">
        <v>1213</v>
      </c>
      <c r="D479" s="160">
        <v>41286.0</v>
      </c>
      <c r="E479" s="161">
        <f t="shared" si="1"/>
        <v>12</v>
      </c>
      <c r="F479" s="113">
        <v>46368.0</v>
      </c>
      <c r="G479" s="159">
        <v>2.0</v>
      </c>
      <c r="H479" s="161">
        <f t="shared" si="2"/>
        <v>100</v>
      </c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4.25" customHeight="1">
      <c r="A480" s="42" t="s">
        <v>1215</v>
      </c>
      <c r="B480" s="159" t="s">
        <v>720</v>
      </c>
      <c r="C480" s="42" t="s">
        <v>1213</v>
      </c>
      <c r="D480" s="160">
        <v>36899.0</v>
      </c>
      <c r="E480" s="161">
        <f t="shared" si="1"/>
        <v>24</v>
      </c>
      <c r="F480" s="113">
        <v>59814.0</v>
      </c>
      <c r="G480" s="159">
        <v>3.0</v>
      </c>
      <c r="H480" s="161">
        <f t="shared" si="2"/>
        <v>900</v>
      </c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4.25" customHeight="1">
      <c r="A481" s="42" t="s">
        <v>1216</v>
      </c>
      <c r="B481" s="159" t="s">
        <v>740</v>
      </c>
      <c r="C481" s="42" t="s">
        <v>1213</v>
      </c>
      <c r="D481" s="160">
        <v>36904.0</v>
      </c>
      <c r="E481" s="161">
        <f t="shared" si="1"/>
        <v>24</v>
      </c>
      <c r="F481" s="113">
        <v>80732.0</v>
      </c>
      <c r="G481" s="159">
        <v>2.0</v>
      </c>
      <c r="H481" s="161">
        <f t="shared" si="2"/>
        <v>100</v>
      </c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4.25" customHeight="1">
      <c r="A482" s="42" t="s">
        <v>1217</v>
      </c>
      <c r="B482" s="159" t="s">
        <v>731</v>
      </c>
      <c r="C482" s="42" t="s">
        <v>1213</v>
      </c>
      <c r="D482" s="160">
        <v>37614.0</v>
      </c>
      <c r="E482" s="161">
        <f t="shared" si="1"/>
        <v>22</v>
      </c>
      <c r="F482" s="113">
        <v>60408.0</v>
      </c>
      <c r="G482" s="159">
        <v>4.0</v>
      </c>
      <c r="H482" s="161">
        <f t="shared" si="2"/>
        <v>1500</v>
      </c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4.25" customHeight="1">
      <c r="A483" s="42" t="s">
        <v>1218</v>
      </c>
      <c r="B483" s="159" t="s">
        <v>726</v>
      </c>
      <c r="C483" s="42" t="s">
        <v>1213</v>
      </c>
      <c r="D483" s="160">
        <v>39801.0</v>
      </c>
      <c r="E483" s="161">
        <f t="shared" si="1"/>
        <v>16</v>
      </c>
      <c r="F483" s="113">
        <v>120404.0</v>
      </c>
      <c r="G483" s="159">
        <v>3.0</v>
      </c>
      <c r="H483" s="161">
        <f t="shared" si="2"/>
        <v>900</v>
      </c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4.25" customHeight="1">
      <c r="A484" s="42" t="s">
        <v>1219</v>
      </c>
      <c r="B484" s="159" t="s">
        <v>720</v>
      </c>
      <c r="C484" s="42" t="s">
        <v>1213</v>
      </c>
      <c r="D484" s="160">
        <v>42021.0</v>
      </c>
      <c r="E484" s="161">
        <f t="shared" si="1"/>
        <v>10</v>
      </c>
      <c r="F484" s="113">
        <v>104897.0</v>
      </c>
      <c r="G484" s="159">
        <v>3.0</v>
      </c>
      <c r="H484" s="161">
        <f t="shared" si="2"/>
        <v>900</v>
      </c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4.25" customHeight="1">
      <c r="A485" s="42" t="s">
        <v>1220</v>
      </c>
      <c r="B485" s="159" t="s">
        <v>720</v>
      </c>
      <c r="C485" s="42" t="s">
        <v>1213</v>
      </c>
      <c r="D485" s="160">
        <v>42041.0</v>
      </c>
      <c r="E485" s="161">
        <f t="shared" si="1"/>
        <v>10</v>
      </c>
      <c r="F485" s="113">
        <v>45464.0</v>
      </c>
      <c r="G485" s="159">
        <v>2.0</v>
      </c>
      <c r="H485" s="161">
        <f t="shared" si="2"/>
        <v>100</v>
      </c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4.25" customHeight="1">
      <c r="A486" s="42" t="s">
        <v>1221</v>
      </c>
      <c r="B486" s="159" t="s">
        <v>731</v>
      </c>
      <c r="C486" s="42" t="s">
        <v>1213</v>
      </c>
      <c r="D486" s="160">
        <v>37273.0</v>
      </c>
      <c r="E486" s="161">
        <f t="shared" si="1"/>
        <v>23</v>
      </c>
      <c r="F486" s="113">
        <v>93778.0</v>
      </c>
      <c r="G486" s="159">
        <v>5.0</v>
      </c>
      <c r="H486" s="161">
        <f t="shared" si="2"/>
        <v>3000</v>
      </c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4.25" customHeight="1">
      <c r="A487" s="42" t="s">
        <v>1222</v>
      </c>
      <c r="B487" s="159" t="s">
        <v>740</v>
      </c>
      <c r="C487" s="42" t="s">
        <v>1213</v>
      </c>
      <c r="D487" s="160">
        <v>37295.0</v>
      </c>
      <c r="E487" s="161">
        <f t="shared" si="1"/>
        <v>23</v>
      </c>
      <c r="F487" s="113">
        <v>54091.0</v>
      </c>
      <c r="G487" s="159">
        <v>4.0</v>
      </c>
      <c r="H487" s="161">
        <f t="shared" si="2"/>
        <v>1500</v>
      </c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4.25" customHeight="1">
      <c r="A488" s="42" t="s">
        <v>1223</v>
      </c>
      <c r="B488" s="159" t="s">
        <v>728</v>
      </c>
      <c r="C488" s="42" t="s">
        <v>1213</v>
      </c>
      <c r="D488" s="160">
        <v>40942.0</v>
      </c>
      <c r="E488" s="161">
        <f t="shared" si="1"/>
        <v>13</v>
      </c>
      <c r="F488" s="113">
        <v>72894.0</v>
      </c>
      <c r="G488" s="159">
        <v>5.0</v>
      </c>
      <c r="H488" s="161">
        <f t="shared" si="2"/>
        <v>3000</v>
      </c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4.25" customHeight="1">
      <c r="A489" s="42" t="s">
        <v>1224</v>
      </c>
      <c r="B489" s="159" t="s">
        <v>720</v>
      </c>
      <c r="C489" s="42" t="s">
        <v>1213</v>
      </c>
      <c r="D489" s="160">
        <v>42054.0</v>
      </c>
      <c r="E489" s="161">
        <f t="shared" si="1"/>
        <v>9</v>
      </c>
      <c r="F489" s="113">
        <v>104893.0</v>
      </c>
      <c r="G489" s="159">
        <v>3.0</v>
      </c>
      <c r="H489" s="161">
        <f t="shared" si="2"/>
        <v>900</v>
      </c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4.25" customHeight="1">
      <c r="A490" s="42" t="s">
        <v>1225</v>
      </c>
      <c r="B490" s="159" t="s">
        <v>728</v>
      </c>
      <c r="C490" s="42" t="s">
        <v>1213</v>
      </c>
      <c r="D490" s="160">
        <v>41337.0</v>
      </c>
      <c r="E490" s="161">
        <f t="shared" si="1"/>
        <v>11</v>
      </c>
      <c r="F490" s="113">
        <v>79289.0</v>
      </c>
      <c r="G490" s="159">
        <v>1.0</v>
      </c>
      <c r="H490" s="161">
        <f t="shared" si="2"/>
        <v>0</v>
      </c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4.25" customHeight="1">
      <c r="A491" s="42" t="s">
        <v>1226</v>
      </c>
      <c r="B491" s="159" t="s">
        <v>720</v>
      </c>
      <c r="C491" s="42" t="s">
        <v>1213</v>
      </c>
      <c r="D491" s="160">
        <v>41342.0</v>
      </c>
      <c r="E491" s="161">
        <f t="shared" si="1"/>
        <v>11</v>
      </c>
      <c r="F491" s="113">
        <v>81594.0</v>
      </c>
      <c r="G491" s="159">
        <v>2.0</v>
      </c>
      <c r="H491" s="161">
        <f t="shared" si="2"/>
        <v>100</v>
      </c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4.25" customHeight="1">
      <c r="A492" s="42" t="s">
        <v>1227</v>
      </c>
      <c r="B492" s="159" t="s">
        <v>728</v>
      </c>
      <c r="C492" s="42" t="s">
        <v>1213</v>
      </c>
      <c r="D492" s="160">
        <v>38779.0</v>
      </c>
      <c r="E492" s="161">
        <f t="shared" si="1"/>
        <v>18</v>
      </c>
      <c r="F492" s="113">
        <v>46876.0</v>
      </c>
      <c r="G492" s="159">
        <v>3.0</v>
      </c>
      <c r="H492" s="161">
        <f t="shared" si="2"/>
        <v>900</v>
      </c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4.25" customHeight="1">
      <c r="A493" s="42" t="s">
        <v>1228</v>
      </c>
      <c r="B493" s="159" t="s">
        <v>726</v>
      </c>
      <c r="C493" s="42" t="s">
        <v>1213</v>
      </c>
      <c r="D493" s="160">
        <v>40597.0</v>
      </c>
      <c r="E493" s="161">
        <f t="shared" si="1"/>
        <v>13</v>
      </c>
      <c r="F493" s="113">
        <v>89002.0</v>
      </c>
      <c r="G493" s="159">
        <v>2.0</v>
      </c>
      <c r="H493" s="161">
        <f t="shared" si="2"/>
        <v>100</v>
      </c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4.25" customHeight="1">
      <c r="A494" s="42" t="s">
        <v>1229</v>
      </c>
      <c r="B494" s="159" t="s">
        <v>726</v>
      </c>
      <c r="C494" s="42" t="s">
        <v>1213</v>
      </c>
      <c r="D494" s="160">
        <v>39868.0</v>
      </c>
      <c r="E494" s="161">
        <f t="shared" si="1"/>
        <v>15</v>
      </c>
      <c r="F494" s="113">
        <v>60097.0</v>
      </c>
      <c r="G494" s="159">
        <v>3.0</v>
      </c>
      <c r="H494" s="161">
        <f t="shared" si="2"/>
        <v>900</v>
      </c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4.25" customHeight="1">
      <c r="A495" s="42" t="s">
        <v>1230</v>
      </c>
      <c r="B495" s="159" t="s">
        <v>720</v>
      </c>
      <c r="C495" s="42" t="s">
        <v>1213</v>
      </c>
      <c r="D495" s="160">
        <v>40977.0</v>
      </c>
      <c r="E495" s="161">
        <f t="shared" si="1"/>
        <v>12</v>
      </c>
      <c r="F495" s="113">
        <v>101346.0</v>
      </c>
      <c r="G495" s="159">
        <v>3.0</v>
      </c>
      <c r="H495" s="161">
        <f t="shared" si="2"/>
        <v>900</v>
      </c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4.25" customHeight="1">
      <c r="A496" s="42" t="s">
        <v>1231</v>
      </c>
      <c r="B496" s="159" t="s">
        <v>724</v>
      </c>
      <c r="C496" s="42" t="s">
        <v>1213</v>
      </c>
      <c r="D496" s="160">
        <v>41332.0</v>
      </c>
      <c r="E496" s="161">
        <f t="shared" si="1"/>
        <v>11</v>
      </c>
      <c r="F496" s="113">
        <v>110700.0</v>
      </c>
      <c r="G496" s="159">
        <v>3.0</v>
      </c>
      <c r="H496" s="161">
        <f t="shared" si="2"/>
        <v>900</v>
      </c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4.25" customHeight="1">
      <c r="A497" s="42" t="s">
        <v>1232</v>
      </c>
      <c r="B497" s="159" t="s">
        <v>731</v>
      </c>
      <c r="C497" s="42" t="s">
        <v>1213</v>
      </c>
      <c r="D497" s="160">
        <v>41702.0</v>
      </c>
      <c r="E497" s="161">
        <f t="shared" si="1"/>
        <v>10</v>
      </c>
      <c r="F497" s="113">
        <v>118902.0</v>
      </c>
      <c r="G497" s="159">
        <v>1.0</v>
      </c>
      <c r="H497" s="161">
        <f t="shared" si="2"/>
        <v>0</v>
      </c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4.25" customHeight="1">
      <c r="A498" s="42" t="s">
        <v>1233</v>
      </c>
      <c r="B498" s="159" t="s">
        <v>731</v>
      </c>
      <c r="C498" s="42" t="s">
        <v>1213</v>
      </c>
      <c r="D498" s="160">
        <v>40252.0</v>
      </c>
      <c r="E498" s="161">
        <f t="shared" si="1"/>
        <v>14</v>
      </c>
      <c r="F498" s="113">
        <v>75430.0</v>
      </c>
      <c r="G498" s="159">
        <v>4.0</v>
      </c>
      <c r="H498" s="161">
        <f t="shared" si="2"/>
        <v>1500</v>
      </c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4.25" customHeight="1">
      <c r="A499" s="42" t="s">
        <v>1234</v>
      </c>
      <c r="B499" s="159" t="s">
        <v>720</v>
      </c>
      <c r="C499" s="42" t="s">
        <v>1213</v>
      </c>
      <c r="D499" s="160">
        <v>40254.0</v>
      </c>
      <c r="E499" s="161">
        <f t="shared" si="1"/>
        <v>14</v>
      </c>
      <c r="F499" s="113">
        <v>103697.0</v>
      </c>
      <c r="G499" s="159">
        <v>4.0</v>
      </c>
      <c r="H499" s="161">
        <f t="shared" si="2"/>
        <v>1500</v>
      </c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4.25" customHeight="1">
      <c r="A500" s="42" t="s">
        <v>1235</v>
      </c>
      <c r="B500" s="159" t="s">
        <v>728</v>
      </c>
      <c r="C500" s="42" t="s">
        <v>1213</v>
      </c>
      <c r="D500" s="160">
        <v>41360.0</v>
      </c>
      <c r="E500" s="161">
        <f t="shared" si="1"/>
        <v>11</v>
      </c>
      <c r="F500" s="113">
        <v>66777.0</v>
      </c>
      <c r="G500" s="159">
        <v>3.0</v>
      </c>
      <c r="H500" s="161">
        <f t="shared" si="2"/>
        <v>900</v>
      </c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4.25" customHeight="1">
      <c r="A501" s="42" t="s">
        <v>1236</v>
      </c>
      <c r="B501" s="159" t="s">
        <v>728</v>
      </c>
      <c r="C501" s="42" t="s">
        <v>1213</v>
      </c>
      <c r="D501" s="160">
        <v>39893.0</v>
      </c>
      <c r="E501" s="161">
        <f t="shared" si="1"/>
        <v>15</v>
      </c>
      <c r="F501" s="113">
        <v>72944.0</v>
      </c>
      <c r="G501" s="159">
        <v>1.0</v>
      </c>
      <c r="H501" s="161">
        <f t="shared" si="2"/>
        <v>0</v>
      </c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4.25" customHeight="1">
      <c r="A502" s="42" t="s">
        <v>1237</v>
      </c>
      <c r="B502" s="159" t="s">
        <v>720</v>
      </c>
      <c r="C502" s="42" t="s">
        <v>1213</v>
      </c>
      <c r="D502" s="160">
        <v>39906.0</v>
      </c>
      <c r="E502" s="161">
        <f t="shared" si="1"/>
        <v>15</v>
      </c>
      <c r="F502" s="113">
        <v>48460.0</v>
      </c>
      <c r="G502" s="159">
        <v>4.0</v>
      </c>
      <c r="H502" s="161">
        <f t="shared" si="2"/>
        <v>1500</v>
      </c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4.25" customHeight="1">
      <c r="A503" s="42" t="s">
        <v>1238</v>
      </c>
      <c r="B503" s="159" t="s">
        <v>726</v>
      </c>
      <c r="C503" s="42" t="s">
        <v>1213</v>
      </c>
      <c r="D503" s="160">
        <v>41371.0</v>
      </c>
      <c r="E503" s="161">
        <f t="shared" si="1"/>
        <v>11</v>
      </c>
      <c r="F503" s="113">
        <v>72942.0</v>
      </c>
      <c r="G503" s="159">
        <v>1.0</v>
      </c>
      <c r="H503" s="161">
        <f t="shared" si="2"/>
        <v>0</v>
      </c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4.25" customHeight="1">
      <c r="A504" s="42" t="s">
        <v>1239</v>
      </c>
      <c r="B504" s="159" t="s">
        <v>731</v>
      </c>
      <c r="C504" s="42" t="s">
        <v>1213</v>
      </c>
      <c r="D504" s="160">
        <v>41744.0</v>
      </c>
      <c r="E504" s="161">
        <f t="shared" si="1"/>
        <v>10</v>
      </c>
      <c r="F504" s="113">
        <v>83936.0</v>
      </c>
      <c r="G504" s="159">
        <v>4.0</v>
      </c>
      <c r="H504" s="161">
        <f t="shared" si="2"/>
        <v>1500</v>
      </c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4.25" customHeight="1">
      <c r="A505" s="42" t="s">
        <v>1240</v>
      </c>
      <c r="B505" s="159" t="s">
        <v>731</v>
      </c>
      <c r="C505" s="42" t="s">
        <v>1213</v>
      </c>
      <c r="D505" s="160">
        <v>40670.0</v>
      </c>
      <c r="E505" s="161">
        <f t="shared" si="1"/>
        <v>13</v>
      </c>
      <c r="F505" s="113">
        <v>74513.0</v>
      </c>
      <c r="G505" s="159">
        <v>1.0</v>
      </c>
      <c r="H505" s="161">
        <f t="shared" si="2"/>
        <v>0</v>
      </c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4.25" customHeight="1">
      <c r="A506" s="42" t="s">
        <v>1241</v>
      </c>
      <c r="B506" s="159" t="s">
        <v>724</v>
      </c>
      <c r="C506" s="42" t="s">
        <v>1213</v>
      </c>
      <c r="D506" s="160">
        <v>36996.0</v>
      </c>
      <c r="E506" s="161">
        <f t="shared" si="1"/>
        <v>23</v>
      </c>
      <c r="F506" s="113">
        <v>52562.0</v>
      </c>
      <c r="G506" s="159">
        <v>4.0</v>
      </c>
      <c r="H506" s="161">
        <f t="shared" si="2"/>
        <v>1500</v>
      </c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4.25" customHeight="1">
      <c r="A507" s="42" t="s">
        <v>1242</v>
      </c>
      <c r="B507" s="159" t="s">
        <v>720</v>
      </c>
      <c r="C507" s="42" t="s">
        <v>1213</v>
      </c>
      <c r="D507" s="160">
        <v>37024.0</v>
      </c>
      <c r="E507" s="161">
        <f t="shared" si="1"/>
        <v>23</v>
      </c>
      <c r="F507" s="113">
        <v>77681.0</v>
      </c>
      <c r="G507" s="159">
        <v>5.0</v>
      </c>
      <c r="H507" s="161">
        <f t="shared" si="2"/>
        <v>3000</v>
      </c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4.25" customHeight="1">
      <c r="A508" s="42" t="s">
        <v>1243</v>
      </c>
      <c r="B508" s="159" t="s">
        <v>731</v>
      </c>
      <c r="C508" s="42" t="s">
        <v>1213</v>
      </c>
      <c r="D508" s="160">
        <v>37375.0</v>
      </c>
      <c r="E508" s="161">
        <f t="shared" si="1"/>
        <v>22</v>
      </c>
      <c r="F508" s="113">
        <v>87321.0</v>
      </c>
      <c r="G508" s="159">
        <v>5.0</v>
      </c>
      <c r="H508" s="161">
        <f t="shared" si="2"/>
        <v>3000</v>
      </c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4.25" customHeight="1">
      <c r="A509" s="42" t="s">
        <v>1244</v>
      </c>
      <c r="B509" s="159" t="s">
        <v>731</v>
      </c>
      <c r="C509" s="42" t="s">
        <v>1213</v>
      </c>
      <c r="D509" s="160">
        <v>37751.0</v>
      </c>
      <c r="E509" s="161">
        <f t="shared" si="1"/>
        <v>21</v>
      </c>
      <c r="F509" s="113">
        <v>89725.0</v>
      </c>
      <c r="G509" s="159">
        <v>1.0</v>
      </c>
      <c r="H509" s="161">
        <f t="shared" si="2"/>
        <v>0</v>
      </c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4.25" customHeight="1">
      <c r="A510" s="42" t="s">
        <v>1245</v>
      </c>
      <c r="B510" s="159" t="s">
        <v>731</v>
      </c>
      <c r="C510" s="42" t="s">
        <v>1213</v>
      </c>
      <c r="D510" s="160">
        <v>38482.0</v>
      </c>
      <c r="E510" s="161">
        <f t="shared" si="1"/>
        <v>19</v>
      </c>
      <c r="F510" s="113">
        <v>66140.0</v>
      </c>
      <c r="G510" s="159">
        <v>3.0</v>
      </c>
      <c r="H510" s="161">
        <f t="shared" si="2"/>
        <v>900</v>
      </c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4.25" customHeight="1">
      <c r="A511" s="42" t="s">
        <v>1246</v>
      </c>
      <c r="B511" s="159" t="s">
        <v>726</v>
      </c>
      <c r="C511" s="42" t="s">
        <v>1213</v>
      </c>
      <c r="D511" s="160">
        <v>40295.0</v>
      </c>
      <c r="E511" s="161">
        <f t="shared" si="1"/>
        <v>14</v>
      </c>
      <c r="F511" s="113">
        <v>66579.0</v>
      </c>
      <c r="G511" s="159">
        <v>2.0</v>
      </c>
      <c r="H511" s="161">
        <f t="shared" si="2"/>
        <v>100</v>
      </c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4.25" customHeight="1">
      <c r="A512" s="42" t="s">
        <v>1247</v>
      </c>
      <c r="B512" s="159" t="s">
        <v>731</v>
      </c>
      <c r="C512" s="42" t="s">
        <v>1213</v>
      </c>
      <c r="D512" s="160">
        <v>41785.0</v>
      </c>
      <c r="E512" s="161">
        <f t="shared" si="1"/>
        <v>10</v>
      </c>
      <c r="F512" s="113">
        <v>79152.0</v>
      </c>
      <c r="G512" s="159">
        <v>1.0</v>
      </c>
      <c r="H512" s="161">
        <f t="shared" si="2"/>
        <v>0</v>
      </c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4.25" customHeight="1">
      <c r="A513" s="42" t="s">
        <v>1248</v>
      </c>
      <c r="B513" s="159" t="s">
        <v>728</v>
      </c>
      <c r="C513" s="42" t="s">
        <v>1213</v>
      </c>
      <c r="D513" s="160">
        <v>40340.0</v>
      </c>
      <c r="E513" s="161">
        <f t="shared" si="1"/>
        <v>14</v>
      </c>
      <c r="F513" s="113">
        <v>50979.0</v>
      </c>
      <c r="G513" s="159">
        <v>3.0</v>
      </c>
      <c r="H513" s="161">
        <f t="shared" si="2"/>
        <v>900</v>
      </c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4.25" customHeight="1">
      <c r="A514" s="42" t="s">
        <v>1249</v>
      </c>
      <c r="B514" s="159" t="s">
        <v>731</v>
      </c>
      <c r="C514" s="42" t="s">
        <v>1213</v>
      </c>
      <c r="D514" s="160">
        <v>41410.0</v>
      </c>
      <c r="E514" s="161">
        <f t="shared" si="1"/>
        <v>11</v>
      </c>
      <c r="F514" s="113">
        <v>101055.0</v>
      </c>
      <c r="G514" s="159">
        <v>2.0</v>
      </c>
      <c r="H514" s="161">
        <f t="shared" si="2"/>
        <v>100</v>
      </c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4.25" customHeight="1">
      <c r="A515" s="42" t="s">
        <v>1250</v>
      </c>
      <c r="B515" s="159" t="s">
        <v>728</v>
      </c>
      <c r="C515" s="42" t="s">
        <v>1213</v>
      </c>
      <c r="D515" s="160">
        <v>37036.0</v>
      </c>
      <c r="E515" s="161">
        <f t="shared" si="1"/>
        <v>23</v>
      </c>
      <c r="F515" s="113">
        <v>68213.0</v>
      </c>
      <c r="G515" s="159">
        <v>4.0</v>
      </c>
      <c r="H515" s="161">
        <f t="shared" si="2"/>
        <v>1500</v>
      </c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4.25" customHeight="1">
      <c r="A516" s="42" t="s">
        <v>1251</v>
      </c>
      <c r="B516" s="159" t="s">
        <v>728</v>
      </c>
      <c r="C516" s="42" t="s">
        <v>1213</v>
      </c>
      <c r="D516" s="160">
        <v>37418.0</v>
      </c>
      <c r="E516" s="161">
        <f t="shared" si="1"/>
        <v>22</v>
      </c>
      <c r="F516" s="113">
        <v>99512.0</v>
      </c>
      <c r="G516" s="159">
        <v>4.0</v>
      </c>
      <c r="H516" s="161">
        <f t="shared" si="2"/>
        <v>1500</v>
      </c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4.25" customHeight="1">
      <c r="A517" s="42" t="s">
        <v>1252</v>
      </c>
      <c r="B517" s="159" t="s">
        <v>731</v>
      </c>
      <c r="C517" s="42" t="s">
        <v>1213</v>
      </c>
      <c r="D517" s="160">
        <v>40360.0</v>
      </c>
      <c r="E517" s="161">
        <f t="shared" si="1"/>
        <v>14</v>
      </c>
      <c r="F517" s="113">
        <v>108185.0</v>
      </c>
      <c r="G517" s="159">
        <v>2.0</v>
      </c>
      <c r="H517" s="161">
        <f t="shared" si="2"/>
        <v>100</v>
      </c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4.25" customHeight="1">
      <c r="A518" s="42" t="s">
        <v>1253</v>
      </c>
      <c r="B518" s="159" t="s">
        <v>728</v>
      </c>
      <c r="C518" s="42" t="s">
        <v>1213</v>
      </c>
      <c r="D518" s="160">
        <v>39981.0</v>
      </c>
      <c r="E518" s="161">
        <f t="shared" si="1"/>
        <v>15</v>
      </c>
      <c r="F518" s="113">
        <v>124966.0</v>
      </c>
      <c r="G518" s="159">
        <v>2.0</v>
      </c>
      <c r="H518" s="161">
        <f t="shared" si="2"/>
        <v>100</v>
      </c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4.25" customHeight="1">
      <c r="A519" s="42" t="s">
        <v>1254</v>
      </c>
      <c r="B519" s="159" t="s">
        <v>731</v>
      </c>
      <c r="C519" s="42" t="s">
        <v>1213</v>
      </c>
      <c r="D519" s="160">
        <v>37068.0</v>
      </c>
      <c r="E519" s="161">
        <f t="shared" si="1"/>
        <v>23</v>
      </c>
      <c r="F519" s="113">
        <v>108629.0</v>
      </c>
      <c r="G519" s="159">
        <v>1.0</v>
      </c>
      <c r="H519" s="161">
        <f t="shared" si="2"/>
        <v>0</v>
      </c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4.25" customHeight="1">
      <c r="A520" s="42" t="s">
        <v>1255</v>
      </c>
      <c r="B520" s="159" t="s">
        <v>728</v>
      </c>
      <c r="C520" s="42" t="s">
        <v>1213</v>
      </c>
      <c r="D520" s="160">
        <v>39251.0</v>
      </c>
      <c r="E520" s="161">
        <f t="shared" si="1"/>
        <v>17</v>
      </c>
      <c r="F520" s="113">
        <v>48249.0</v>
      </c>
      <c r="G520" s="159">
        <v>2.0</v>
      </c>
      <c r="H520" s="161">
        <f t="shared" si="2"/>
        <v>100</v>
      </c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4.25" customHeight="1">
      <c r="A521" s="42" t="s">
        <v>1256</v>
      </c>
      <c r="B521" s="159" t="s">
        <v>731</v>
      </c>
      <c r="C521" s="42" t="s">
        <v>1213</v>
      </c>
      <c r="D521" s="160">
        <v>40751.0</v>
      </c>
      <c r="E521" s="161">
        <f t="shared" si="1"/>
        <v>13</v>
      </c>
      <c r="F521" s="113">
        <v>46370.0</v>
      </c>
      <c r="G521" s="159">
        <v>2.0</v>
      </c>
      <c r="H521" s="161">
        <f t="shared" si="2"/>
        <v>100</v>
      </c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4.25" customHeight="1">
      <c r="A522" s="42" t="s">
        <v>1257</v>
      </c>
      <c r="B522" s="159" t="s">
        <v>731</v>
      </c>
      <c r="C522" s="42" t="s">
        <v>1213</v>
      </c>
      <c r="D522" s="160">
        <v>41843.0</v>
      </c>
      <c r="E522" s="161">
        <f t="shared" si="1"/>
        <v>10</v>
      </c>
      <c r="F522" s="113">
        <v>117457.0</v>
      </c>
      <c r="G522" s="159">
        <v>1.0</v>
      </c>
      <c r="H522" s="161">
        <f t="shared" si="2"/>
        <v>0</v>
      </c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4.25" customHeight="1">
      <c r="A523" s="42" t="s">
        <v>1258</v>
      </c>
      <c r="B523" s="159" t="s">
        <v>740</v>
      </c>
      <c r="C523" s="42" t="s">
        <v>1213</v>
      </c>
      <c r="D523" s="160">
        <v>40376.0</v>
      </c>
      <c r="E523" s="161">
        <f t="shared" si="1"/>
        <v>14</v>
      </c>
      <c r="F523" s="113">
        <v>117663.0</v>
      </c>
      <c r="G523" s="159">
        <v>5.0</v>
      </c>
      <c r="H523" s="161">
        <f t="shared" si="2"/>
        <v>3000</v>
      </c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4.25" customHeight="1">
      <c r="A524" s="42" t="s">
        <v>1259</v>
      </c>
      <c r="B524" s="159" t="s">
        <v>720</v>
      </c>
      <c r="C524" s="42" t="s">
        <v>1213</v>
      </c>
      <c r="D524" s="160">
        <v>41477.0</v>
      </c>
      <c r="E524" s="161">
        <f t="shared" si="1"/>
        <v>11</v>
      </c>
      <c r="F524" s="113">
        <v>92231.0</v>
      </c>
      <c r="G524" s="159">
        <v>5.0</v>
      </c>
      <c r="H524" s="161">
        <f t="shared" si="2"/>
        <v>3000</v>
      </c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4.25" customHeight="1">
      <c r="A525" s="42" t="s">
        <v>1260</v>
      </c>
      <c r="B525" s="159" t="s">
        <v>728</v>
      </c>
      <c r="C525" s="42" t="s">
        <v>1213</v>
      </c>
      <c r="D525" s="160">
        <v>41492.0</v>
      </c>
      <c r="E525" s="161">
        <f t="shared" si="1"/>
        <v>11</v>
      </c>
      <c r="F525" s="113">
        <v>68715.0</v>
      </c>
      <c r="G525" s="159">
        <v>2.0</v>
      </c>
      <c r="H525" s="161">
        <f t="shared" si="2"/>
        <v>100</v>
      </c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4.25" customHeight="1">
      <c r="A526" s="42" t="s">
        <v>1261</v>
      </c>
      <c r="B526" s="159" t="s">
        <v>728</v>
      </c>
      <c r="C526" s="42" t="s">
        <v>1213</v>
      </c>
      <c r="D526" s="160">
        <v>37106.0</v>
      </c>
      <c r="E526" s="161">
        <f t="shared" si="1"/>
        <v>23</v>
      </c>
      <c r="F526" s="113">
        <v>101020.0</v>
      </c>
      <c r="G526" s="159">
        <v>3.0</v>
      </c>
      <c r="H526" s="161">
        <f t="shared" si="2"/>
        <v>900</v>
      </c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4.25" customHeight="1">
      <c r="A527" s="42" t="s">
        <v>1262</v>
      </c>
      <c r="B527" s="159" t="s">
        <v>726</v>
      </c>
      <c r="C527" s="42" t="s">
        <v>1213</v>
      </c>
      <c r="D527" s="160">
        <v>37453.0</v>
      </c>
      <c r="E527" s="161">
        <f t="shared" si="1"/>
        <v>22</v>
      </c>
      <c r="F527" s="113">
        <v>71460.0</v>
      </c>
      <c r="G527" s="159">
        <v>5.0</v>
      </c>
      <c r="H527" s="161">
        <f t="shared" si="2"/>
        <v>3000</v>
      </c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4.25" customHeight="1">
      <c r="A528" s="42" t="s">
        <v>1263</v>
      </c>
      <c r="B528" s="159" t="s">
        <v>731</v>
      </c>
      <c r="C528" s="42" t="s">
        <v>1213</v>
      </c>
      <c r="D528" s="160">
        <v>37458.0</v>
      </c>
      <c r="E528" s="161">
        <f t="shared" si="1"/>
        <v>22</v>
      </c>
      <c r="F528" s="113">
        <v>81833.0</v>
      </c>
      <c r="G528" s="159">
        <v>5.0</v>
      </c>
      <c r="H528" s="161">
        <f t="shared" si="2"/>
        <v>3000</v>
      </c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4.25" customHeight="1">
      <c r="A529" s="42" t="s">
        <v>1264</v>
      </c>
      <c r="B529" s="159" t="s">
        <v>731</v>
      </c>
      <c r="C529" s="42" t="s">
        <v>1213</v>
      </c>
      <c r="D529" s="160">
        <v>37471.0</v>
      </c>
      <c r="E529" s="161">
        <f t="shared" si="1"/>
        <v>22</v>
      </c>
      <c r="F529" s="113">
        <v>95313.0</v>
      </c>
      <c r="G529" s="159">
        <v>5.0</v>
      </c>
      <c r="H529" s="161">
        <f t="shared" si="2"/>
        <v>3000</v>
      </c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4.25" customHeight="1">
      <c r="A530" s="42" t="s">
        <v>1265</v>
      </c>
      <c r="B530" s="159" t="s">
        <v>740</v>
      </c>
      <c r="C530" s="42" t="s">
        <v>1213</v>
      </c>
      <c r="D530" s="160">
        <v>38926.0</v>
      </c>
      <c r="E530" s="161">
        <f t="shared" si="1"/>
        <v>18</v>
      </c>
      <c r="F530" s="113">
        <v>100295.0</v>
      </c>
      <c r="G530" s="159">
        <v>2.0</v>
      </c>
      <c r="H530" s="161">
        <f t="shared" si="2"/>
        <v>100</v>
      </c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4.25" customHeight="1">
      <c r="A531" s="42" t="s">
        <v>1266</v>
      </c>
      <c r="B531" s="159" t="s">
        <v>731</v>
      </c>
      <c r="C531" s="42" t="s">
        <v>1213</v>
      </c>
      <c r="D531" s="160">
        <v>41482.0</v>
      </c>
      <c r="E531" s="161">
        <f t="shared" si="1"/>
        <v>11</v>
      </c>
      <c r="F531" s="113">
        <v>108616.0</v>
      </c>
      <c r="G531" s="159">
        <v>5.0</v>
      </c>
      <c r="H531" s="161">
        <f t="shared" si="2"/>
        <v>3000</v>
      </c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4.25" customHeight="1">
      <c r="A532" s="42" t="s">
        <v>1267</v>
      </c>
      <c r="B532" s="159" t="s">
        <v>720</v>
      </c>
      <c r="C532" s="42" t="s">
        <v>1213</v>
      </c>
      <c r="D532" s="160">
        <v>41488.0</v>
      </c>
      <c r="E532" s="161">
        <f t="shared" si="1"/>
        <v>11</v>
      </c>
      <c r="F532" s="113">
        <v>83517.0</v>
      </c>
      <c r="G532" s="159">
        <v>4.0</v>
      </c>
      <c r="H532" s="161">
        <f t="shared" si="2"/>
        <v>1500</v>
      </c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4.25" customHeight="1">
      <c r="A533" s="42" t="s">
        <v>1268</v>
      </c>
      <c r="B533" s="159" t="s">
        <v>720</v>
      </c>
      <c r="C533" s="42" t="s">
        <v>1213</v>
      </c>
      <c r="D533" s="160">
        <v>41499.0</v>
      </c>
      <c r="E533" s="161">
        <f t="shared" si="1"/>
        <v>11</v>
      </c>
      <c r="F533" s="113">
        <v>52388.0</v>
      </c>
      <c r="G533" s="159">
        <v>5.0</v>
      </c>
      <c r="H533" s="161">
        <f t="shared" si="2"/>
        <v>3000</v>
      </c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4.25" customHeight="1">
      <c r="A534" s="42" t="s">
        <v>1269</v>
      </c>
      <c r="B534" s="159" t="s">
        <v>728</v>
      </c>
      <c r="C534" s="42" t="s">
        <v>1213</v>
      </c>
      <c r="D534" s="160">
        <v>40781.0</v>
      </c>
      <c r="E534" s="161">
        <f t="shared" si="1"/>
        <v>13</v>
      </c>
      <c r="F534" s="113">
        <v>119001.0</v>
      </c>
      <c r="G534" s="159">
        <v>4.0</v>
      </c>
      <c r="H534" s="161">
        <f t="shared" si="2"/>
        <v>1500</v>
      </c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4.25" customHeight="1">
      <c r="A535" s="42" t="s">
        <v>1270</v>
      </c>
      <c r="B535" s="159" t="s">
        <v>731</v>
      </c>
      <c r="C535" s="42" t="s">
        <v>1213</v>
      </c>
      <c r="D535" s="160">
        <v>41893.0</v>
      </c>
      <c r="E535" s="161">
        <f t="shared" si="1"/>
        <v>10</v>
      </c>
      <c r="F535" s="113">
        <v>124817.0</v>
      </c>
      <c r="G535" s="159">
        <v>5.0</v>
      </c>
      <c r="H535" s="161">
        <f t="shared" si="2"/>
        <v>3000</v>
      </c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4.25" customHeight="1">
      <c r="A536" s="42" t="s">
        <v>1271</v>
      </c>
      <c r="B536" s="159" t="s">
        <v>731</v>
      </c>
      <c r="C536" s="42" t="s">
        <v>1213</v>
      </c>
      <c r="D536" s="160">
        <v>40413.0</v>
      </c>
      <c r="E536" s="161">
        <f t="shared" si="1"/>
        <v>14</v>
      </c>
      <c r="F536" s="113">
        <v>60907.0</v>
      </c>
      <c r="G536" s="159">
        <v>2.0</v>
      </c>
      <c r="H536" s="161">
        <f t="shared" si="2"/>
        <v>100</v>
      </c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4.25" customHeight="1">
      <c r="A537" s="42" t="s">
        <v>1272</v>
      </c>
      <c r="B537" s="159" t="s">
        <v>728</v>
      </c>
      <c r="C537" s="42" t="s">
        <v>1213</v>
      </c>
      <c r="D537" s="160">
        <v>40058.0</v>
      </c>
      <c r="E537" s="161">
        <f t="shared" si="1"/>
        <v>15</v>
      </c>
      <c r="F537" s="113">
        <v>50760.0</v>
      </c>
      <c r="G537" s="159">
        <v>4.0</v>
      </c>
      <c r="H537" s="161">
        <f t="shared" si="2"/>
        <v>1500</v>
      </c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4.25" customHeight="1">
      <c r="A538" s="42" t="s">
        <v>1273</v>
      </c>
      <c r="B538" s="159" t="s">
        <v>724</v>
      </c>
      <c r="C538" s="42" t="s">
        <v>1213</v>
      </c>
      <c r="D538" s="160">
        <v>40064.0</v>
      </c>
      <c r="E538" s="161">
        <f t="shared" si="1"/>
        <v>15</v>
      </c>
      <c r="F538" s="113">
        <v>84598.0</v>
      </c>
      <c r="G538" s="159">
        <v>2.0</v>
      </c>
      <c r="H538" s="161">
        <f t="shared" si="2"/>
        <v>100</v>
      </c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4.25" customHeight="1">
      <c r="A539" s="42" t="s">
        <v>1274</v>
      </c>
      <c r="B539" s="159" t="s">
        <v>728</v>
      </c>
      <c r="C539" s="42" t="s">
        <v>1213</v>
      </c>
      <c r="D539" s="160">
        <v>37865.0</v>
      </c>
      <c r="E539" s="161">
        <f t="shared" si="1"/>
        <v>21</v>
      </c>
      <c r="F539" s="113">
        <v>42273.0</v>
      </c>
      <c r="G539" s="159">
        <v>4.0</v>
      </c>
      <c r="H539" s="161">
        <f t="shared" si="2"/>
        <v>1500</v>
      </c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4.25" customHeight="1">
      <c r="A540" s="42" t="s">
        <v>1275</v>
      </c>
      <c r="B540" s="159" t="s">
        <v>731</v>
      </c>
      <c r="C540" s="42" t="s">
        <v>1213</v>
      </c>
      <c r="D540" s="160">
        <v>38216.0</v>
      </c>
      <c r="E540" s="161">
        <f t="shared" si="1"/>
        <v>20</v>
      </c>
      <c r="F540" s="113">
        <v>44273.0</v>
      </c>
      <c r="G540" s="159">
        <v>1.0</v>
      </c>
      <c r="H540" s="161">
        <f t="shared" si="2"/>
        <v>0</v>
      </c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4.25" customHeight="1">
      <c r="A541" s="42" t="s">
        <v>1276</v>
      </c>
      <c r="B541" s="159" t="s">
        <v>728</v>
      </c>
      <c r="C541" s="42" t="s">
        <v>1213</v>
      </c>
      <c r="D541" s="160">
        <v>38604.0</v>
      </c>
      <c r="E541" s="161">
        <f t="shared" si="1"/>
        <v>19</v>
      </c>
      <c r="F541" s="113">
        <v>97694.0</v>
      </c>
      <c r="G541" s="159">
        <v>3.0</v>
      </c>
      <c r="H541" s="161">
        <f t="shared" si="2"/>
        <v>900</v>
      </c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4.25" customHeight="1">
      <c r="A542" s="42" t="s">
        <v>1277</v>
      </c>
      <c r="B542" s="159" t="s">
        <v>728</v>
      </c>
      <c r="C542" s="42" t="s">
        <v>1213</v>
      </c>
      <c r="D542" s="160">
        <v>41516.0</v>
      </c>
      <c r="E542" s="161">
        <f t="shared" si="1"/>
        <v>11</v>
      </c>
      <c r="F542" s="113">
        <v>79158.0</v>
      </c>
      <c r="G542" s="159">
        <v>4.0</v>
      </c>
      <c r="H542" s="161">
        <f t="shared" si="2"/>
        <v>1500</v>
      </c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4.25" customHeight="1">
      <c r="A543" s="42" t="s">
        <v>1278</v>
      </c>
      <c r="B543" s="159" t="s">
        <v>720</v>
      </c>
      <c r="C543" s="42" t="s">
        <v>1213</v>
      </c>
      <c r="D543" s="160">
        <v>40820.0</v>
      </c>
      <c r="E543" s="161">
        <f t="shared" si="1"/>
        <v>13</v>
      </c>
      <c r="F543" s="113">
        <v>111638.0</v>
      </c>
      <c r="G543" s="159">
        <v>4.0</v>
      </c>
      <c r="H543" s="161">
        <f t="shared" si="2"/>
        <v>1500</v>
      </c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4.25" customHeight="1">
      <c r="A544" s="42" t="s">
        <v>1279</v>
      </c>
      <c r="B544" s="159" t="s">
        <v>731</v>
      </c>
      <c r="C544" s="42" t="s">
        <v>1213</v>
      </c>
      <c r="D544" s="160">
        <v>41898.0</v>
      </c>
      <c r="E544" s="161">
        <f t="shared" si="1"/>
        <v>10</v>
      </c>
      <c r="F544" s="113">
        <v>57070.0</v>
      </c>
      <c r="G544" s="159">
        <v>1.0</v>
      </c>
      <c r="H544" s="161">
        <f t="shared" si="2"/>
        <v>0</v>
      </c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4.25" customHeight="1">
      <c r="A545" s="42" t="s">
        <v>1280</v>
      </c>
      <c r="B545" s="159" t="s">
        <v>731</v>
      </c>
      <c r="C545" s="42" t="s">
        <v>1213</v>
      </c>
      <c r="D545" s="160">
        <v>41909.0</v>
      </c>
      <c r="E545" s="161">
        <f t="shared" si="1"/>
        <v>10</v>
      </c>
      <c r="F545" s="113">
        <v>111762.0</v>
      </c>
      <c r="G545" s="159">
        <v>4.0</v>
      </c>
      <c r="H545" s="161">
        <f t="shared" si="2"/>
        <v>1500</v>
      </c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4.25" customHeight="1">
      <c r="A546" s="42" t="s">
        <v>1281</v>
      </c>
      <c r="B546" s="159" t="s">
        <v>720</v>
      </c>
      <c r="C546" s="42" t="s">
        <v>1213</v>
      </c>
      <c r="D546" s="160">
        <v>40450.0</v>
      </c>
      <c r="E546" s="161">
        <f t="shared" si="1"/>
        <v>14</v>
      </c>
      <c r="F546" s="113">
        <v>74933.0</v>
      </c>
      <c r="G546" s="159">
        <v>4.0</v>
      </c>
      <c r="H546" s="161">
        <f t="shared" si="2"/>
        <v>1500</v>
      </c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4.25" customHeight="1">
      <c r="A547" s="42" t="s">
        <v>1282</v>
      </c>
      <c r="B547" s="159" t="s">
        <v>728</v>
      </c>
      <c r="C547" s="42" t="s">
        <v>1213</v>
      </c>
      <c r="D547" s="160">
        <v>37162.0</v>
      </c>
      <c r="E547" s="161">
        <f t="shared" si="1"/>
        <v>23</v>
      </c>
      <c r="F547" s="113">
        <v>80700.0</v>
      </c>
      <c r="G547" s="159">
        <v>5.0</v>
      </c>
      <c r="H547" s="161">
        <f t="shared" si="2"/>
        <v>3000</v>
      </c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4.25" customHeight="1">
      <c r="A548" s="42" t="s">
        <v>1283</v>
      </c>
      <c r="B548" s="159" t="s">
        <v>720</v>
      </c>
      <c r="C548" s="42" t="s">
        <v>1213</v>
      </c>
      <c r="D548" s="160">
        <v>37164.0</v>
      </c>
      <c r="E548" s="161">
        <f t="shared" si="1"/>
        <v>23</v>
      </c>
      <c r="F548" s="113">
        <v>46130.0</v>
      </c>
      <c r="G548" s="159">
        <v>1.0</v>
      </c>
      <c r="H548" s="161">
        <f t="shared" si="2"/>
        <v>0</v>
      </c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4.25" customHeight="1">
      <c r="A549" s="42" t="s">
        <v>1284</v>
      </c>
      <c r="B549" s="159" t="s">
        <v>731</v>
      </c>
      <c r="C549" s="42" t="s">
        <v>1213</v>
      </c>
      <c r="D549" s="160">
        <v>37166.0</v>
      </c>
      <c r="E549" s="161">
        <f t="shared" si="1"/>
        <v>23</v>
      </c>
      <c r="F549" s="113">
        <v>43474.0</v>
      </c>
      <c r="G549" s="159">
        <v>4.0</v>
      </c>
      <c r="H549" s="161">
        <f t="shared" si="2"/>
        <v>1500</v>
      </c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4.25" customHeight="1">
      <c r="A550" s="42" t="s">
        <v>1285</v>
      </c>
      <c r="B550" s="159" t="s">
        <v>728</v>
      </c>
      <c r="C550" s="42" t="s">
        <v>1213</v>
      </c>
      <c r="D550" s="160">
        <v>40440.0</v>
      </c>
      <c r="E550" s="161">
        <f t="shared" si="1"/>
        <v>14</v>
      </c>
      <c r="F550" s="113">
        <v>97420.0</v>
      </c>
      <c r="G550" s="159">
        <v>5.0</v>
      </c>
      <c r="H550" s="161">
        <f t="shared" si="2"/>
        <v>3000</v>
      </c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4.25" customHeight="1">
      <c r="A551" s="42" t="s">
        <v>1286</v>
      </c>
      <c r="B551" s="159" t="s">
        <v>740</v>
      </c>
      <c r="C551" s="42" t="s">
        <v>1213</v>
      </c>
      <c r="D551" s="160">
        <v>40806.0</v>
      </c>
      <c r="E551" s="161">
        <f t="shared" si="1"/>
        <v>13</v>
      </c>
      <c r="F551" s="113">
        <v>105708.0</v>
      </c>
      <c r="G551" s="159">
        <v>1.0</v>
      </c>
      <c r="H551" s="161">
        <f t="shared" si="2"/>
        <v>0</v>
      </c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4.25" customHeight="1">
      <c r="A552" s="42" t="s">
        <v>1287</v>
      </c>
      <c r="B552" s="159" t="s">
        <v>728</v>
      </c>
      <c r="C552" s="42" t="s">
        <v>1213</v>
      </c>
      <c r="D552" s="160">
        <v>41555.0</v>
      </c>
      <c r="E552" s="161">
        <f t="shared" si="1"/>
        <v>11</v>
      </c>
      <c r="F552" s="113">
        <v>55792.0</v>
      </c>
      <c r="G552" s="159">
        <v>1.0</v>
      </c>
      <c r="H552" s="161">
        <f t="shared" si="2"/>
        <v>0</v>
      </c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4.25" customHeight="1">
      <c r="A553" s="42" t="s">
        <v>1288</v>
      </c>
      <c r="B553" s="159" t="s">
        <v>728</v>
      </c>
      <c r="C553" s="42" t="s">
        <v>1213</v>
      </c>
      <c r="D553" s="160">
        <v>40850.0</v>
      </c>
      <c r="E553" s="161">
        <f t="shared" si="1"/>
        <v>13</v>
      </c>
      <c r="F553" s="113">
        <v>115076.0</v>
      </c>
      <c r="G553" s="159">
        <v>2.0</v>
      </c>
      <c r="H553" s="161">
        <f t="shared" si="2"/>
        <v>100</v>
      </c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4.25" customHeight="1">
      <c r="A554" s="42" t="s">
        <v>1289</v>
      </c>
      <c r="B554" s="159" t="s">
        <v>728</v>
      </c>
      <c r="C554" s="42" t="s">
        <v>1213</v>
      </c>
      <c r="D554" s="160">
        <v>38646.0</v>
      </c>
      <c r="E554" s="161">
        <f t="shared" si="1"/>
        <v>19</v>
      </c>
      <c r="F554" s="113">
        <v>83609.0</v>
      </c>
      <c r="G554" s="159">
        <v>2.0</v>
      </c>
      <c r="H554" s="161">
        <f t="shared" si="2"/>
        <v>100</v>
      </c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4.25" customHeight="1">
      <c r="A555" s="42" t="s">
        <v>1290</v>
      </c>
      <c r="B555" s="159" t="s">
        <v>731</v>
      </c>
      <c r="C555" s="42" t="s">
        <v>1213</v>
      </c>
      <c r="D555" s="160">
        <v>40125.0</v>
      </c>
      <c r="E555" s="161">
        <f t="shared" si="1"/>
        <v>15</v>
      </c>
      <c r="F555" s="113">
        <v>46313.0</v>
      </c>
      <c r="G555" s="159">
        <v>5.0</v>
      </c>
      <c r="H555" s="161">
        <f t="shared" si="2"/>
        <v>3000</v>
      </c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4.25" customHeight="1">
      <c r="A556" s="42" t="s">
        <v>1291</v>
      </c>
      <c r="B556" s="159" t="s">
        <v>731</v>
      </c>
      <c r="C556" s="42" t="s">
        <v>1213</v>
      </c>
      <c r="D556" s="160">
        <v>41215.0</v>
      </c>
      <c r="E556" s="161">
        <f t="shared" si="1"/>
        <v>12</v>
      </c>
      <c r="F556" s="113">
        <v>108854.0</v>
      </c>
      <c r="G556" s="159">
        <v>4.0</v>
      </c>
      <c r="H556" s="161">
        <f t="shared" si="2"/>
        <v>1500</v>
      </c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4.25" customHeight="1">
      <c r="A557" s="42" t="s">
        <v>1292</v>
      </c>
      <c r="B557" s="159" t="s">
        <v>731</v>
      </c>
      <c r="C557" s="42" t="s">
        <v>1213</v>
      </c>
      <c r="D557" s="160">
        <v>40887.0</v>
      </c>
      <c r="E557" s="161">
        <f t="shared" si="1"/>
        <v>13</v>
      </c>
      <c r="F557" s="113">
        <v>94318.0</v>
      </c>
      <c r="G557" s="159">
        <v>4.0</v>
      </c>
      <c r="H557" s="161">
        <f t="shared" si="2"/>
        <v>1500</v>
      </c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4.25" customHeight="1">
      <c r="A558" s="42" t="s">
        <v>1293</v>
      </c>
      <c r="B558" s="159" t="s">
        <v>728</v>
      </c>
      <c r="C558" s="42" t="s">
        <v>1213</v>
      </c>
      <c r="D558" s="160">
        <v>41956.0</v>
      </c>
      <c r="E558" s="161">
        <f t="shared" si="1"/>
        <v>10</v>
      </c>
      <c r="F558" s="113">
        <v>78034.0</v>
      </c>
      <c r="G558" s="159">
        <v>4.0</v>
      </c>
      <c r="H558" s="161">
        <f t="shared" si="2"/>
        <v>1500</v>
      </c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4.25" customHeight="1">
      <c r="A559" s="42" t="s">
        <v>1294</v>
      </c>
      <c r="B559" s="159" t="s">
        <v>720</v>
      </c>
      <c r="C559" s="42" t="s">
        <v>1213</v>
      </c>
      <c r="D559" s="160">
        <v>41961.0</v>
      </c>
      <c r="E559" s="161">
        <f t="shared" si="1"/>
        <v>10</v>
      </c>
      <c r="F559" s="113">
        <v>121631.0</v>
      </c>
      <c r="G559" s="159">
        <v>4.0</v>
      </c>
      <c r="H559" s="161">
        <f t="shared" si="2"/>
        <v>1500</v>
      </c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4.25" customHeight="1">
      <c r="A560" s="42" t="s">
        <v>1295</v>
      </c>
      <c r="B560" s="159" t="s">
        <v>731</v>
      </c>
      <c r="C560" s="42" t="s">
        <v>1213</v>
      </c>
      <c r="D560" s="160">
        <v>42332.0</v>
      </c>
      <c r="E560" s="161">
        <f t="shared" si="1"/>
        <v>9</v>
      </c>
      <c r="F560" s="113">
        <v>53834.0</v>
      </c>
      <c r="G560" s="159">
        <v>2.0</v>
      </c>
      <c r="H560" s="161">
        <f t="shared" si="2"/>
        <v>100</v>
      </c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4.25" customHeight="1">
      <c r="A561" s="42" t="s">
        <v>1296</v>
      </c>
      <c r="B561" s="159" t="s">
        <v>740</v>
      </c>
      <c r="C561" s="42" t="s">
        <v>1213</v>
      </c>
      <c r="D561" s="160">
        <v>40885.0</v>
      </c>
      <c r="E561" s="161">
        <f t="shared" si="1"/>
        <v>13</v>
      </c>
      <c r="F561" s="113">
        <v>119223.0</v>
      </c>
      <c r="G561" s="159">
        <v>2.0</v>
      </c>
      <c r="H561" s="161">
        <f t="shared" si="2"/>
        <v>100</v>
      </c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4.25" customHeight="1">
      <c r="A562" s="42" t="s">
        <v>1297</v>
      </c>
      <c r="B562" s="159" t="s">
        <v>724</v>
      </c>
      <c r="C562" s="42" t="s">
        <v>1213</v>
      </c>
      <c r="D562" s="160">
        <v>37214.0</v>
      </c>
      <c r="E562" s="161">
        <f t="shared" si="1"/>
        <v>23</v>
      </c>
      <c r="F562" s="113">
        <v>86756.0</v>
      </c>
      <c r="G562" s="159">
        <v>4.0</v>
      </c>
      <c r="H562" s="161">
        <f t="shared" si="2"/>
        <v>1500</v>
      </c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4.25" customHeight="1">
      <c r="A563" s="42" t="s">
        <v>1298</v>
      </c>
      <c r="B563" s="159" t="s">
        <v>731</v>
      </c>
      <c r="C563" s="42" t="s">
        <v>1213</v>
      </c>
      <c r="D563" s="160">
        <v>38327.0</v>
      </c>
      <c r="E563" s="161">
        <f t="shared" si="1"/>
        <v>20</v>
      </c>
      <c r="F563" s="113">
        <v>74412.0</v>
      </c>
      <c r="G563" s="159">
        <v>4.0</v>
      </c>
      <c r="H563" s="161">
        <f t="shared" si="2"/>
        <v>1500</v>
      </c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4.25" customHeight="1">
      <c r="A564" s="42" t="s">
        <v>1299</v>
      </c>
      <c r="B564" s="159" t="s">
        <v>728</v>
      </c>
      <c r="C564" s="42" t="s">
        <v>1213</v>
      </c>
      <c r="D564" s="160">
        <v>40524.0</v>
      </c>
      <c r="E564" s="161">
        <f t="shared" si="1"/>
        <v>14</v>
      </c>
      <c r="F564" s="113">
        <v>79867.0</v>
      </c>
      <c r="G564" s="159">
        <v>1.0</v>
      </c>
      <c r="H564" s="161">
        <f t="shared" si="2"/>
        <v>0</v>
      </c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4.25" customHeight="1">
      <c r="A565" s="42" t="s">
        <v>1300</v>
      </c>
      <c r="B565" s="159" t="s">
        <v>731</v>
      </c>
      <c r="C565" s="42" t="s">
        <v>1213</v>
      </c>
      <c r="D565" s="160">
        <v>41244.0</v>
      </c>
      <c r="E565" s="161">
        <f t="shared" si="1"/>
        <v>12</v>
      </c>
      <c r="F565" s="113">
        <v>84524.0</v>
      </c>
      <c r="G565" s="159">
        <v>5.0</v>
      </c>
      <c r="H565" s="161">
        <f t="shared" si="2"/>
        <v>3000</v>
      </c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4.25" customHeight="1">
      <c r="A566" s="42" t="s">
        <v>1301</v>
      </c>
      <c r="B566" s="159" t="s">
        <v>720</v>
      </c>
      <c r="C566" s="42" t="s">
        <v>1302</v>
      </c>
      <c r="D566" s="160">
        <v>41639.0</v>
      </c>
      <c r="E566" s="161">
        <f t="shared" si="1"/>
        <v>11</v>
      </c>
      <c r="F566" s="113">
        <v>107090.0</v>
      </c>
      <c r="G566" s="159">
        <v>2.0</v>
      </c>
      <c r="H566" s="161">
        <f t="shared" si="2"/>
        <v>100</v>
      </c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4.25" customHeight="1">
      <c r="A567" s="42" t="s">
        <v>1303</v>
      </c>
      <c r="B567" s="159" t="s">
        <v>728</v>
      </c>
      <c r="C567" s="42" t="s">
        <v>1302</v>
      </c>
      <c r="D567" s="160">
        <v>41652.0</v>
      </c>
      <c r="E567" s="161">
        <f t="shared" si="1"/>
        <v>11</v>
      </c>
      <c r="F567" s="113">
        <v>61979.0</v>
      </c>
      <c r="G567" s="159">
        <v>1.0</v>
      </c>
      <c r="H567" s="161">
        <f t="shared" si="2"/>
        <v>0</v>
      </c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4.25" customHeight="1">
      <c r="A568" s="42" t="s">
        <v>1304</v>
      </c>
      <c r="B568" s="159" t="s">
        <v>728</v>
      </c>
      <c r="C568" s="42" t="s">
        <v>1302</v>
      </c>
      <c r="D568" s="160">
        <v>41987.0</v>
      </c>
      <c r="E568" s="161">
        <f t="shared" si="1"/>
        <v>10</v>
      </c>
      <c r="F568" s="113">
        <v>110448.0</v>
      </c>
      <c r="G568" s="159">
        <v>1.0</v>
      </c>
      <c r="H568" s="161">
        <f t="shared" si="2"/>
        <v>0</v>
      </c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4.25" customHeight="1">
      <c r="A569" s="42" t="s">
        <v>1305</v>
      </c>
      <c r="B569" s="159" t="s">
        <v>731</v>
      </c>
      <c r="C569" s="42" t="s">
        <v>1302</v>
      </c>
      <c r="D569" s="160">
        <v>40536.0</v>
      </c>
      <c r="E569" s="161">
        <f t="shared" si="1"/>
        <v>14</v>
      </c>
      <c r="F569" s="113">
        <v>101758.0</v>
      </c>
      <c r="G569" s="159">
        <v>4.0</v>
      </c>
      <c r="H569" s="161">
        <f t="shared" si="2"/>
        <v>1500</v>
      </c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4.25" customHeight="1">
      <c r="A570" s="42" t="s">
        <v>1306</v>
      </c>
      <c r="B570" s="159" t="s">
        <v>720</v>
      </c>
      <c r="C570" s="42" t="s">
        <v>1302</v>
      </c>
      <c r="D570" s="160">
        <v>39816.0</v>
      </c>
      <c r="E570" s="161">
        <f t="shared" si="1"/>
        <v>16</v>
      </c>
      <c r="F570" s="113">
        <v>98770.0</v>
      </c>
      <c r="G570" s="159">
        <v>1.0</v>
      </c>
      <c r="H570" s="161">
        <f t="shared" si="2"/>
        <v>0</v>
      </c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4.25" customHeight="1">
      <c r="A571" s="42" t="s">
        <v>1307</v>
      </c>
      <c r="B571" s="159" t="s">
        <v>731</v>
      </c>
      <c r="C571" s="42" t="s">
        <v>1302</v>
      </c>
      <c r="D571" s="160">
        <v>36884.0</v>
      </c>
      <c r="E571" s="161">
        <f t="shared" si="1"/>
        <v>24</v>
      </c>
      <c r="F571" s="113">
        <v>100248.0</v>
      </c>
      <c r="G571" s="159">
        <v>4.0</v>
      </c>
      <c r="H571" s="161">
        <f t="shared" si="2"/>
        <v>1500</v>
      </c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4.25" customHeight="1">
      <c r="A572" s="42" t="s">
        <v>1308</v>
      </c>
      <c r="B572" s="159" t="s">
        <v>728</v>
      </c>
      <c r="C572" s="42" t="s">
        <v>1302</v>
      </c>
      <c r="D572" s="160">
        <v>37604.0</v>
      </c>
      <c r="E572" s="161">
        <f t="shared" si="1"/>
        <v>22</v>
      </c>
      <c r="F572" s="113">
        <v>68370.0</v>
      </c>
      <c r="G572" s="159">
        <v>4.0</v>
      </c>
      <c r="H572" s="161">
        <f t="shared" si="2"/>
        <v>1500</v>
      </c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4.25" customHeight="1">
      <c r="A573" s="42" t="s">
        <v>1309</v>
      </c>
      <c r="B573" s="159" t="s">
        <v>731</v>
      </c>
      <c r="C573" s="42" t="s">
        <v>1302</v>
      </c>
      <c r="D573" s="160">
        <v>37609.0</v>
      </c>
      <c r="E573" s="161">
        <f t="shared" si="1"/>
        <v>22</v>
      </c>
      <c r="F573" s="113">
        <v>52504.0</v>
      </c>
      <c r="G573" s="159">
        <v>4.0</v>
      </c>
      <c r="H573" s="161">
        <f t="shared" si="2"/>
        <v>1500</v>
      </c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4.25" customHeight="1">
      <c r="A574" s="42" t="s">
        <v>1310</v>
      </c>
      <c r="B574" s="159" t="s">
        <v>726</v>
      </c>
      <c r="C574" s="42" t="s">
        <v>1302</v>
      </c>
      <c r="D574" s="160">
        <v>38703.0</v>
      </c>
      <c r="E574" s="161">
        <f t="shared" si="1"/>
        <v>19</v>
      </c>
      <c r="F574" s="113">
        <v>47140.0</v>
      </c>
      <c r="G574" s="159">
        <v>5.0</v>
      </c>
      <c r="H574" s="161">
        <f t="shared" si="2"/>
        <v>3000</v>
      </c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4.25" customHeight="1">
      <c r="A575" s="42" t="s">
        <v>1311</v>
      </c>
      <c r="B575" s="159" t="s">
        <v>740</v>
      </c>
      <c r="C575" s="42" t="s">
        <v>1302</v>
      </c>
      <c r="D575" s="160">
        <v>40526.0</v>
      </c>
      <c r="E575" s="161">
        <f t="shared" si="1"/>
        <v>14</v>
      </c>
      <c r="F575" s="113">
        <v>100874.0</v>
      </c>
      <c r="G575" s="159">
        <v>3.0</v>
      </c>
      <c r="H575" s="161">
        <f t="shared" si="2"/>
        <v>900</v>
      </c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4.25" customHeight="1">
      <c r="A576" s="42" t="s">
        <v>1312</v>
      </c>
      <c r="B576" s="159" t="s">
        <v>720</v>
      </c>
      <c r="C576" s="42" t="s">
        <v>1302</v>
      </c>
      <c r="D576" s="160">
        <v>40893.0</v>
      </c>
      <c r="E576" s="161">
        <f t="shared" si="1"/>
        <v>13</v>
      </c>
      <c r="F576" s="113">
        <v>59380.0</v>
      </c>
      <c r="G576" s="159">
        <v>2.0</v>
      </c>
      <c r="H576" s="161">
        <f t="shared" si="2"/>
        <v>100</v>
      </c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4.25" customHeight="1">
      <c r="A577" s="42" t="s">
        <v>1313</v>
      </c>
      <c r="B577" s="159" t="s">
        <v>724</v>
      </c>
      <c r="C577" s="42" t="s">
        <v>1302</v>
      </c>
      <c r="D577" s="160">
        <v>41665.0</v>
      </c>
      <c r="E577" s="161">
        <f t="shared" si="1"/>
        <v>11</v>
      </c>
      <c r="F577" s="113">
        <v>59840.0</v>
      </c>
      <c r="G577" s="159">
        <v>2.0</v>
      </c>
      <c r="H577" s="161">
        <f t="shared" si="2"/>
        <v>100</v>
      </c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4.25" customHeight="1">
      <c r="A578" s="42" t="s">
        <v>1314</v>
      </c>
      <c r="B578" s="159" t="s">
        <v>720</v>
      </c>
      <c r="C578" s="42" t="s">
        <v>1302</v>
      </c>
      <c r="D578" s="160">
        <v>40201.0</v>
      </c>
      <c r="E578" s="161">
        <f t="shared" si="1"/>
        <v>15</v>
      </c>
      <c r="F578" s="113">
        <v>73326.0</v>
      </c>
      <c r="G578" s="159">
        <v>3.0</v>
      </c>
      <c r="H578" s="161">
        <f t="shared" si="2"/>
        <v>900</v>
      </c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4.25" customHeight="1">
      <c r="A579" s="42" t="s">
        <v>1315</v>
      </c>
      <c r="B579" s="159" t="s">
        <v>724</v>
      </c>
      <c r="C579" s="42" t="s">
        <v>1302</v>
      </c>
      <c r="D579" s="160">
        <v>40212.0</v>
      </c>
      <c r="E579" s="161">
        <f t="shared" si="1"/>
        <v>15</v>
      </c>
      <c r="F579" s="113">
        <v>111686.0</v>
      </c>
      <c r="G579" s="159">
        <v>2.0</v>
      </c>
      <c r="H579" s="161">
        <f t="shared" si="2"/>
        <v>100</v>
      </c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4.25" customHeight="1">
      <c r="A580" s="42" t="s">
        <v>1316</v>
      </c>
      <c r="B580" s="159" t="s">
        <v>731</v>
      </c>
      <c r="C580" s="42" t="s">
        <v>1302</v>
      </c>
      <c r="D580" s="160">
        <v>40219.0</v>
      </c>
      <c r="E580" s="161">
        <f t="shared" si="1"/>
        <v>15</v>
      </c>
      <c r="F580" s="113">
        <v>118791.0</v>
      </c>
      <c r="G580" s="159">
        <v>2.0</v>
      </c>
      <c r="H580" s="161">
        <f t="shared" si="2"/>
        <v>100</v>
      </c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4.25" customHeight="1">
      <c r="A581" s="42" t="s">
        <v>1317</v>
      </c>
      <c r="B581" s="159" t="s">
        <v>731</v>
      </c>
      <c r="C581" s="42" t="s">
        <v>1302</v>
      </c>
      <c r="D581" s="160">
        <v>40215.0</v>
      </c>
      <c r="E581" s="161">
        <f t="shared" si="1"/>
        <v>15</v>
      </c>
      <c r="F581" s="113">
        <v>55164.0</v>
      </c>
      <c r="G581" s="159">
        <v>5.0</v>
      </c>
      <c r="H581" s="161">
        <f t="shared" si="2"/>
        <v>3000</v>
      </c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4.25" customHeight="1">
      <c r="A582" s="42" t="s">
        <v>1318</v>
      </c>
      <c r="B582" s="159" t="s">
        <v>740</v>
      </c>
      <c r="C582" s="42" t="s">
        <v>1302</v>
      </c>
      <c r="D582" s="160">
        <v>36920.0</v>
      </c>
      <c r="E582" s="161">
        <f t="shared" si="1"/>
        <v>24</v>
      </c>
      <c r="F582" s="113">
        <v>51435.0</v>
      </c>
      <c r="G582" s="159">
        <v>5.0</v>
      </c>
      <c r="H582" s="161">
        <f t="shared" si="2"/>
        <v>3000</v>
      </c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4.25" customHeight="1">
      <c r="A583" s="42" t="s">
        <v>1319</v>
      </c>
      <c r="B583" s="159" t="s">
        <v>731</v>
      </c>
      <c r="C583" s="42" t="s">
        <v>1302</v>
      </c>
      <c r="D583" s="160">
        <v>37274.0</v>
      </c>
      <c r="E583" s="161">
        <f t="shared" si="1"/>
        <v>23</v>
      </c>
      <c r="F583" s="113">
        <v>97490.0</v>
      </c>
      <c r="G583" s="159">
        <v>2.0</v>
      </c>
      <c r="H583" s="161">
        <f t="shared" si="2"/>
        <v>100</v>
      </c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4.25" customHeight="1">
      <c r="A584" s="42" t="s">
        <v>1320</v>
      </c>
      <c r="B584" s="159" t="s">
        <v>728</v>
      </c>
      <c r="C584" s="42" t="s">
        <v>1302</v>
      </c>
      <c r="D584" s="160">
        <v>37292.0</v>
      </c>
      <c r="E584" s="161">
        <f t="shared" si="1"/>
        <v>23</v>
      </c>
      <c r="F584" s="113">
        <v>107099.0</v>
      </c>
      <c r="G584" s="159">
        <v>5.0</v>
      </c>
      <c r="H584" s="161">
        <f t="shared" si="2"/>
        <v>3000</v>
      </c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4.25" customHeight="1">
      <c r="A585" s="42" t="s">
        <v>1321</v>
      </c>
      <c r="B585" s="159" t="s">
        <v>726</v>
      </c>
      <c r="C585" s="42" t="s">
        <v>1302</v>
      </c>
      <c r="D585" s="160">
        <v>37635.0</v>
      </c>
      <c r="E585" s="161">
        <f t="shared" si="1"/>
        <v>22</v>
      </c>
      <c r="F585" s="113">
        <v>69464.0</v>
      </c>
      <c r="G585" s="159">
        <v>4.0</v>
      </c>
      <c r="H585" s="161">
        <f t="shared" si="2"/>
        <v>1500</v>
      </c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4.25" customHeight="1">
      <c r="A586" s="42" t="s">
        <v>1322</v>
      </c>
      <c r="B586" s="159" t="s">
        <v>724</v>
      </c>
      <c r="C586" s="42" t="s">
        <v>1302</v>
      </c>
      <c r="D586" s="160">
        <v>39105.0</v>
      </c>
      <c r="E586" s="161">
        <f t="shared" si="1"/>
        <v>18</v>
      </c>
      <c r="F586" s="113">
        <v>84796.0</v>
      </c>
      <c r="G586" s="159">
        <v>1.0</v>
      </c>
      <c r="H586" s="161">
        <f t="shared" si="2"/>
        <v>0</v>
      </c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4.25" customHeight="1">
      <c r="A587" s="42" t="s">
        <v>1323</v>
      </c>
      <c r="B587" s="159" t="s">
        <v>728</v>
      </c>
      <c r="C587" s="42" t="s">
        <v>1302</v>
      </c>
      <c r="D587" s="160">
        <v>41659.0</v>
      </c>
      <c r="E587" s="161">
        <f t="shared" si="1"/>
        <v>11</v>
      </c>
      <c r="F587" s="113">
        <v>111472.0</v>
      </c>
      <c r="G587" s="159">
        <v>3.0</v>
      </c>
      <c r="H587" s="161">
        <f t="shared" si="2"/>
        <v>900</v>
      </c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4.25" customHeight="1">
      <c r="A588" s="42" t="s">
        <v>1324</v>
      </c>
      <c r="B588" s="159" t="s">
        <v>728</v>
      </c>
      <c r="C588" s="42" t="s">
        <v>1302</v>
      </c>
      <c r="D588" s="160">
        <v>42068.0</v>
      </c>
      <c r="E588" s="161">
        <f t="shared" si="1"/>
        <v>9</v>
      </c>
      <c r="F588" s="113">
        <v>43558.0</v>
      </c>
      <c r="G588" s="159">
        <v>3.0</v>
      </c>
      <c r="H588" s="161">
        <f t="shared" si="2"/>
        <v>900</v>
      </c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4.25" customHeight="1">
      <c r="A589" s="42" t="s">
        <v>1325</v>
      </c>
      <c r="B589" s="159" t="s">
        <v>728</v>
      </c>
      <c r="C589" s="42" t="s">
        <v>1302</v>
      </c>
      <c r="D589" s="160">
        <v>39862.0</v>
      </c>
      <c r="E589" s="161">
        <f t="shared" si="1"/>
        <v>15</v>
      </c>
      <c r="F589" s="113">
        <v>122616.0</v>
      </c>
      <c r="G589" s="159">
        <v>4.0</v>
      </c>
      <c r="H589" s="161">
        <f t="shared" si="2"/>
        <v>1500</v>
      </c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4.25" customHeight="1">
      <c r="A590" s="42" t="s">
        <v>1326</v>
      </c>
      <c r="B590" s="159" t="s">
        <v>731</v>
      </c>
      <c r="C590" s="42" t="s">
        <v>1302</v>
      </c>
      <c r="D590" s="160">
        <v>36939.0</v>
      </c>
      <c r="E590" s="161">
        <f t="shared" si="1"/>
        <v>23</v>
      </c>
      <c r="F590" s="113">
        <v>72880.0</v>
      </c>
      <c r="G590" s="159">
        <v>5.0</v>
      </c>
      <c r="H590" s="161">
        <f t="shared" si="2"/>
        <v>3000</v>
      </c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4.25" customHeight="1">
      <c r="A591" s="42" t="s">
        <v>1327</v>
      </c>
      <c r="B591" s="159" t="s">
        <v>720</v>
      </c>
      <c r="C591" s="42" t="s">
        <v>1302</v>
      </c>
      <c r="D591" s="160">
        <v>36947.0</v>
      </c>
      <c r="E591" s="161">
        <f t="shared" si="1"/>
        <v>23</v>
      </c>
      <c r="F591" s="113">
        <v>44395.0</v>
      </c>
      <c r="G591" s="159">
        <v>5.0</v>
      </c>
      <c r="H591" s="161">
        <f t="shared" si="2"/>
        <v>3000</v>
      </c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4.25" customHeight="1">
      <c r="A592" s="42" t="s">
        <v>1328</v>
      </c>
      <c r="B592" s="159" t="s">
        <v>728</v>
      </c>
      <c r="C592" s="42" t="s">
        <v>1302</v>
      </c>
      <c r="D592" s="160">
        <v>37323.0</v>
      </c>
      <c r="E592" s="161">
        <f t="shared" si="1"/>
        <v>22</v>
      </c>
      <c r="F592" s="113">
        <v>46803.0</v>
      </c>
      <c r="G592" s="159">
        <v>5.0</v>
      </c>
      <c r="H592" s="161">
        <f t="shared" si="2"/>
        <v>3000</v>
      </c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4.25" customHeight="1">
      <c r="A593" s="42" t="s">
        <v>1329</v>
      </c>
      <c r="B593" s="159" t="s">
        <v>728</v>
      </c>
      <c r="C593" s="42" t="s">
        <v>1302</v>
      </c>
      <c r="D593" s="160">
        <v>39871.0</v>
      </c>
      <c r="E593" s="161">
        <f t="shared" si="1"/>
        <v>15</v>
      </c>
      <c r="F593" s="113">
        <v>110697.0</v>
      </c>
      <c r="G593" s="159">
        <v>2.0</v>
      </c>
      <c r="H593" s="161">
        <f t="shared" si="2"/>
        <v>100</v>
      </c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4.25" customHeight="1">
      <c r="A594" s="42" t="s">
        <v>1330</v>
      </c>
      <c r="B594" s="159" t="s">
        <v>720</v>
      </c>
      <c r="C594" s="42" t="s">
        <v>1302</v>
      </c>
      <c r="D594" s="160">
        <v>40231.0</v>
      </c>
      <c r="E594" s="161">
        <f t="shared" si="1"/>
        <v>14</v>
      </c>
      <c r="F594" s="113">
        <v>71466.0</v>
      </c>
      <c r="G594" s="159">
        <v>5.0</v>
      </c>
      <c r="H594" s="161">
        <f t="shared" si="2"/>
        <v>3000</v>
      </c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4.25" customHeight="1">
      <c r="A595" s="42" t="s">
        <v>1331</v>
      </c>
      <c r="B595" s="159" t="s">
        <v>728</v>
      </c>
      <c r="C595" s="42" t="s">
        <v>1302</v>
      </c>
      <c r="D595" s="160">
        <v>42094.0</v>
      </c>
      <c r="E595" s="161">
        <f t="shared" si="1"/>
        <v>9</v>
      </c>
      <c r="F595" s="113">
        <v>51250.0</v>
      </c>
      <c r="G595" s="159">
        <v>4.0</v>
      </c>
      <c r="H595" s="161">
        <f t="shared" si="2"/>
        <v>1500</v>
      </c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4.25" customHeight="1">
      <c r="A596" s="42" t="s">
        <v>1332</v>
      </c>
      <c r="B596" s="159" t="s">
        <v>728</v>
      </c>
      <c r="C596" s="42" t="s">
        <v>1302</v>
      </c>
      <c r="D596" s="160">
        <v>40261.0</v>
      </c>
      <c r="E596" s="161">
        <f t="shared" si="1"/>
        <v>14</v>
      </c>
      <c r="F596" s="113">
        <v>76713.0</v>
      </c>
      <c r="G596" s="159">
        <v>3.0</v>
      </c>
      <c r="H596" s="161">
        <f t="shared" si="2"/>
        <v>900</v>
      </c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4.25" customHeight="1">
      <c r="A597" s="42" t="s">
        <v>1333</v>
      </c>
      <c r="B597" s="159" t="s">
        <v>728</v>
      </c>
      <c r="C597" s="42" t="s">
        <v>1302</v>
      </c>
      <c r="D597" s="160">
        <v>36974.0</v>
      </c>
      <c r="E597" s="161">
        <f t="shared" si="1"/>
        <v>23</v>
      </c>
      <c r="F597" s="113">
        <v>70171.0</v>
      </c>
      <c r="G597" s="159">
        <v>3.0</v>
      </c>
      <c r="H597" s="161">
        <f t="shared" si="2"/>
        <v>900</v>
      </c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4.25" customHeight="1">
      <c r="A598" s="42" t="s">
        <v>1334</v>
      </c>
      <c r="B598" s="159" t="s">
        <v>731</v>
      </c>
      <c r="C598" s="42" t="s">
        <v>1302</v>
      </c>
      <c r="D598" s="160">
        <v>37720.0</v>
      </c>
      <c r="E598" s="161">
        <f t="shared" si="1"/>
        <v>21</v>
      </c>
      <c r="F598" s="113">
        <v>97105.0</v>
      </c>
      <c r="G598" s="159">
        <v>3.0</v>
      </c>
      <c r="H598" s="161">
        <f t="shared" si="2"/>
        <v>900</v>
      </c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4.25" customHeight="1">
      <c r="A599" s="42" t="s">
        <v>1335</v>
      </c>
      <c r="B599" s="159" t="s">
        <v>728</v>
      </c>
      <c r="C599" s="42" t="s">
        <v>1302</v>
      </c>
      <c r="D599" s="160">
        <v>39934.0</v>
      </c>
      <c r="E599" s="161">
        <f t="shared" si="1"/>
        <v>15</v>
      </c>
      <c r="F599" s="113">
        <v>79550.0</v>
      </c>
      <c r="G599" s="159">
        <v>5.0</v>
      </c>
      <c r="H599" s="161">
        <f t="shared" si="2"/>
        <v>3000</v>
      </c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4.25" customHeight="1">
      <c r="A600" s="42" t="s">
        <v>1336</v>
      </c>
      <c r="B600" s="159" t="s">
        <v>720</v>
      </c>
      <c r="C600" s="42" t="s">
        <v>1302</v>
      </c>
      <c r="D600" s="160">
        <v>37368.0</v>
      </c>
      <c r="E600" s="161">
        <f t="shared" si="1"/>
        <v>22</v>
      </c>
      <c r="F600" s="113">
        <v>85241.0</v>
      </c>
      <c r="G600" s="159">
        <v>3.0</v>
      </c>
      <c r="H600" s="161">
        <f t="shared" si="2"/>
        <v>900</v>
      </c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4.25" customHeight="1">
      <c r="A601" s="42" t="s">
        <v>1337</v>
      </c>
      <c r="B601" s="159" t="s">
        <v>728</v>
      </c>
      <c r="C601" s="42" t="s">
        <v>1302</v>
      </c>
      <c r="D601" s="160">
        <v>37390.0</v>
      </c>
      <c r="E601" s="161">
        <f t="shared" si="1"/>
        <v>22</v>
      </c>
      <c r="F601" s="113">
        <v>102721.0</v>
      </c>
      <c r="G601" s="159">
        <v>4.0</v>
      </c>
      <c r="H601" s="161">
        <f t="shared" si="2"/>
        <v>1500</v>
      </c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4.25" customHeight="1">
      <c r="A602" s="42" t="s">
        <v>1338</v>
      </c>
      <c r="B602" s="159" t="s">
        <v>720</v>
      </c>
      <c r="C602" s="42" t="s">
        <v>1302</v>
      </c>
      <c r="D602" s="160">
        <v>38853.0</v>
      </c>
      <c r="E602" s="161">
        <f t="shared" si="1"/>
        <v>18</v>
      </c>
      <c r="F602" s="113">
        <v>60764.0</v>
      </c>
      <c r="G602" s="159">
        <v>4.0</v>
      </c>
      <c r="H602" s="161">
        <f t="shared" si="2"/>
        <v>1500</v>
      </c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4.25" customHeight="1">
      <c r="A603" s="42" t="s">
        <v>1339</v>
      </c>
      <c r="B603" s="159" t="s">
        <v>740</v>
      </c>
      <c r="C603" s="42" t="s">
        <v>1302</v>
      </c>
      <c r="D603" s="160">
        <v>38871.0</v>
      </c>
      <c r="E603" s="161">
        <f t="shared" si="1"/>
        <v>18</v>
      </c>
      <c r="F603" s="113">
        <v>110815.0</v>
      </c>
      <c r="G603" s="159">
        <v>5.0</v>
      </c>
      <c r="H603" s="161">
        <f t="shared" si="2"/>
        <v>3000</v>
      </c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4.25" customHeight="1">
      <c r="A604" s="42" t="s">
        <v>1340</v>
      </c>
      <c r="B604" s="159" t="s">
        <v>731</v>
      </c>
      <c r="C604" s="42" t="s">
        <v>1302</v>
      </c>
      <c r="D604" s="160">
        <v>41428.0</v>
      </c>
      <c r="E604" s="161">
        <f t="shared" si="1"/>
        <v>11</v>
      </c>
      <c r="F604" s="113">
        <v>100072.0</v>
      </c>
      <c r="G604" s="159">
        <v>3.0</v>
      </c>
      <c r="H604" s="161">
        <f t="shared" si="2"/>
        <v>900</v>
      </c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4.25" customHeight="1">
      <c r="A605" s="42" t="s">
        <v>1341</v>
      </c>
      <c r="B605" s="159" t="s">
        <v>731</v>
      </c>
      <c r="C605" s="42" t="s">
        <v>1302</v>
      </c>
      <c r="D605" s="160">
        <v>41804.0</v>
      </c>
      <c r="E605" s="161">
        <f t="shared" si="1"/>
        <v>10</v>
      </c>
      <c r="F605" s="113">
        <v>54619.0</v>
      </c>
      <c r="G605" s="159">
        <v>2.0</v>
      </c>
      <c r="H605" s="161">
        <f t="shared" si="2"/>
        <v>100</v>
      </c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4.25" customHeight="1">
      <c r="A606" s="42" t="s">
        <v>1342</v>
      </c>
      <c r="B606" s="159" t="s">
        <v>728</v>
      </c>
      <c r="C606" s="42" t="s">
        <v>1302</v>
      </c>
      <c r="D606" s="160">
        <v>40351.0</v>
      </c>
      <c r="E606" s="161">
        <f t="shared" si="1"/>
        <v>14</v>
      </c>
      <c r="F606" s="113">
        <v>65878.0</v>
      </c>
      <c r="G606" s="159">
        <v>4.0</v>
      </c>
      <c r="H606" s="161">
        <f t="shared" si="2"/>
        <v>1500</v>
      </c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4.25" customHeight="1">
      <c r="A607" s="42" t="s">
        <v>1343</v>
      </c>
      <c r="B607" s="159" t="s">
        <v>731</v>
      </c>
      <c r="C607" s="42" t="s">
        <v>1302</v>
      </c>
      <c r="D607" s="160">
        <v>40371.0</v>
      </c>
      <c r="E607" s="161">
        <f t="shared" si="1"/>
        <v>14</v>
      </c>
      <c r="F607" s="113">
        <v>79913.0</v>
      </c>
      <c r="G607" s="159">
        <v>5.0</v>
      </c>
      <c r="H607" s="161">
        <f t="shared" si="2"/>
        <v>3000</v>
      </c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4.25" customHeight="1">
      <c r="A608" s="42" t="s">
        <v>1344</v>
      </c>
      <c r="B608" s="159" t="s">
        <v>720</v>
      </c>
      <c r="C608" s="42" t="s">
        <v>1302</v>
      </c>
      <c r="D608" s="160">
        <v>37438.0</v>
      </c>
      <c r="E608" s="161">
        <f t="shared" si="1"/>
        <v>22</v>
      </c>
      <c r="F608" s="113">
        <v>54791.0</v>
      </c>
      <c r="G608" s="159">
        <v>1.0</v>
      </c>
      <c r="H608" s="161">
        <f t="shared" si="2"/>
        <v>0</v>
      </c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4.25" customHeight="1">
      <c r="A609" s="42" t="s">
        <v>1345</v>
      </c>
      <c r="B609" s="159" t="s">
        <v>724</v>
      </c>
      <c r="C609" s="42" t="s">
        <v>1302</v>
      </c>
      <c r="D609" s="160">
        <v>38160.0</v>
      </c>
      <c r="E609" s="161">
        <f t="shared" si="1"/>
        <v>20</v>
      </c>
      <c r="F609" s="113">
        <v>78162.0</v>
      </c>
      <c r="G609" s="159">
        <v>2.0</v>
      </c>
      <c r="H609" s="161">
        <f t="shared" si="2"/>
        <v>100</v>
      </c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4.25" customHeight="1">
      <c r="A610" s="42" t="s">
        <v>1346</v>
      </c>
      <c r="B610" s="159" t="s">
        <v>740</v>
      </c>
      <c r="C610" s="42" t="s">
        <v>1302</v>
      </c>
      <c r="D610" s="160">
        <v>38893.0</v>
      </c>
      <c r="E610" s="161">
        <f t="shared" si="1"/>
        <v>18</v>
      </c>
      <c r="F610" s="113">
        <v>43461.0</v>
      </c>
      <c r="G610" s="159">
        <v>1.0</v>
      </c>
      <c r="H610" s="161">
        <f t="shared" si="2"/>
        <v>0</v>
      </c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4.25" customHeight="1">
      <c r="A611" s="42" t="s">
        <v>1347</v>
      </c>
      <c r="B611" s="159" t="s">
        <v>728</v>
      </c>
      <c r="C611" s="42" t="s">
        <v>1302</v>
      </c>
      <c r="D611" s="160">
        <v>39980.0</v>
      </c>
      <c r="E611" s="161">
        <f t="shared" si="1"/>
        <v>15</v>
      </c>
      <c r="F611" s="113">
        <v>65258.0</v>
      </c>
      <c r="G611" s="159">
        <v>3.0</v>
      </c>
      <c r="H611" s="161">
        <f t="shared" si="2"/>
        <v>900</v>
      </c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4.25" customHeight="1">
      <c r="A612" s="42" t="s">
        <v>1348</v>
      </c>
      <c r="B612" s="159" t="s">
        <v>724</v>
      </c>
      <c r="C612" s="42" t="s">
        <v>1302</v>
      </c>
      <c r="D612" s="160">
        <v>41837.0</v>
      </c>
      <c r="E612" s="161">
        <f t="shared" si="1"/>
        <v>10</v>
      </c>
      <c r="F612" s="113">
        <v>78245.0</v>
      </c>
      <c r="G612" s="159">
        <v>4.0</v>
      </c>
      <c r="H612" s="161">
        <f t="shared" si="2"/>
        <v>1500</v>
      </c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4.25" customHeight="1">
      <c r="A613" s="42" t="s">
        <v>1349</v>
      </c>
      <c r="B613" s="159" t="s">
        <v>731</v>
      </c>
      <c r="C613" s="42" t="s">
        <v>1302</v>
      </c>
      <c r="D613" s="160">
        <v>37090.0</v>
      </c>
      <c r="E613" s="161">
        <f t="shared" si="1"/>
        <v>23</v>
      </c>
      <c r="F613" s="113">
        <v>77028.0</v>
      </c>
      <c r="G613" s="159">
        <v>1.0</v>
      </c>
      <c r="H613" s="161">
        <f t="shared" si="2"/>
        <v>0</v>
      </c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4.25" customHeight="1">
      <c r="A614" s="42" t="s">
        <v>1350</v>
      </c>
      <c r="B614" s="159" t="s">
        <v>731</v>
      </c>
      <c r="C614" s="42" t="s">
        <v>1302</v>
      </c>
      <c r="D614" s="160">
        <v>42235.0</v>
      </c>
      <c r="E614" s="161">
        <f t="shared" si="1"/>
        <v>9</v>
      </c>
      <c r="F614" s="113">
        <v>66268.0</v>
      </c>
      <c r="G614" s="159">
        <v>1.0</v>
      </c>
      <c r="H614" s="161">
        <f t="shared" si="2"/>
        <v>0</v>
      </c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4.25" customHeight="1">
      <c r="A615" s="42" t="s">
        <v>1351</v>
      </c>
      <c r="B615" s="159" t="s">
        <v>731</v>
      </c>
      <c r="C615" s="42" t="s">
        <v>1302</v>
      </c>
      <c r="D615" s="160">
        <v>40053.0</v>
      </c>
      <c r="E615" s="161">
        <f t="shared" si="1"/>
        <v>15</v>
      </c>
      <c r="F615" s="113">
        <v>122400.0</v>
      </c>
      <c r="G615" s="159">
        <v>2.0</v>
      </c>
      <c r="H615" s="161">
        <f t="shared" si="2"/>
        <v>100</v>
      </c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4.25" customHeight="1">
      <c r="A616" s="42" t="s">
        <v>1352</v>
      </c>
      <c r="B616" s="159" t="s">
        <v>731</v>
      </c>
      <c r="C616" s="42" t="s">
        <v>1302</v>
      </c>
      <c r="D616" s="160">
        <v>37484.0</v>
      </c>
      <c r="E616" s="161">
        <f t="shared" si="1"/>
        <v>22</v>
      </c>
      <c r="F616" s="113">
        <v>64141.0</v>
      </c>
      <c r="G616" s="159">
        <v>4.0</v>
      </c>
      <c r="H616" s="161">
        <f t="shared" si="2"/>
        <v>1500</v>
      </c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4.25" customHeight="1">
      <c r="A617" s="42" t="s">
        <v>1353</v>
      </c>
      <c r="B617" s="159" t="s">
        <v>728</v>
      </c>
      <c r="C617" s="42" t="s">
        <v>1302</v>
      </c>
      <c r="D617" s="160">
        <v>37485.0</v>
      </c>
      <c r="E617" s="161">
        <f t="shared" si="1"/>
        <v>22</v>
      </c>
      <c r="F617" s="113">
        <v>101365.0</v>
      </c>
      <c r="G617" s="159">
        <v>5.0</v>
      </c>
      <c r="H617" s="161">
        <f t="shared" si="2"/>
        <v>3000</v>
      </c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4.25" customHeight="1">
      <c r="A618" s="42" t="s">
        <v>1354</v>
      </c>
      <c r="B618" s="159" t="s">
        <v>728</v>
      </c>
      <c r="C618" s="42" t="s">
        <v>1302</v>
      </c>
      <c r="D618" s="160">
        <v>37501.0</v>
      </c>
      <c r="E618" s="161">
        <f t="shared" si="1"/>
        <v>22</v>
      </c>
      <c r="F618" s="113">
        <v>81635.0</v>
      </c>
      <c r="G618" s="159">
        <v>1.0</v>
      </c>
      <c r="H618" s="161">
        <f t="shared" si="2"/>
        <v>0</v>
      </c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4.25" customHeight="1">
      <c r="A619" s="42" t="s">
        <v>1355</v>
      </c>
      <c r="B619" s="159" t="s">
        <v>720</v>
      </c>
      <c r="C619" s="42" t="s">
        <v>1302</v>
      </c>
      <c r="D619" s="160">
        <v>39315.0</v>
      </c>
      <c r="E619" s="161">
        <f t="shared" si="1"/>
        <v>17</v>
      </c>
      <c r="F619" s="113">
        <v>116549.0</v>
      </c>
      <c r="G619" s="159">
        <v>5.0</v>
      </c>
      <c r="H619" s="161">
        <f t="shared" si="2"/>
        <v>3000</v>
      </c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4.25" customHeight="1">
      <c r="A620" s="42" t="s">
        <v>1356</v>
      </c>
      <c r="B620" s="159" t="s">
        <v>728</v>
      </c>
      <c r="C620" s="42" t="s">
        <v>1302</v>
      </c>
      <c r="D620" s="160">
        <v>40798.0</v>
      </c>
      <c r="E620" s="161">
        <f t="shared" si="1"/>
        <v>13</v>
      </c>
      <c r="F620" s="113">
        <v>97544.0</v>
      </c>
      <c r="G620" s="159">
        <v>5.0</v>
      </c>
      <c r="H620" s="161">
        <f t="shared" si="2"/>
        <v>3000</v>
      </c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4.25" customHeight="1">
      <c r="A621" s="42" t="s">
        <v>1357</v>
      </c>
      <c r="B621" s="159" t="s">
        <v>740</v>
      </c>
      <c r="C621" s="42" t="s">
        <v>1302</v>
      </c>
      <c r="D621" s="160">
        <v>41156.0</v>
      </c>
      <c r="E621" s="161">
        <f t="shared" si="1"/>
        <v>12</v>
      </c>
      <c r="F621" s="113">
        <v>103256.0</v>
      </c>
      <c r="G621" s="159">
        <v>5.0</v>
      </c>
      <c r="H621" s="161">
        <f t="shared" si="2"/>
        <v>3000</v>
      </c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4.25" customHeight="1">
      <c r="A622" s="42" t="s">
        <v>1358</v>
      </c>
      <c r="B622" s="159" t="s">
        <v>726</v>
      </c>
      <c r="C622" s="42" t="s">
        <v>1302</v>
      </c>
      <c r="D622" s="160">
        <v>42273.0</v>
      </c>
      <c r="E622" s="161">
        <f t="shared" si="1"/>
        <v>9</v>
      </c>
      <c r="F622" s="113">
        <v>57101.0</v>
      </c>
      <c r="G622" s="159">
        <v>5.0</v>
      </c>
      <c r="H622" s="161">
        <f t="shared" si="2"/>
        <v>3000</v>
      </c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4.25" customHeight="1">
      <c r="A623" s="42" t="s">
        <v>1359</v>
      </c>
      <c r="B623" s="159" t="s">
        <v>731</v>
      </c>
      <c r="C623" s="42" t="s">
        <v>1302</v>
      </c>
      <c r="D623" s="160">
        <v>41547.0</v>
      </c>
      <c r="E623" s="161">
        <f t="shared" si="1"/>
        <v>11</v>
      </c>
      <c r="F623" s="113">
        <v>62673.0</v>
      </c>
      <c r="G623" s="159">
        <v>1.0</v>
      </c>
      <c r="H623" s="161">
        <f t="shared" si="2"/>
        <v>0</v>
      </c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4.25" customHeight="1">
      <c r="A624" s="42" t="s">
        <v>1360</v>
      </c>
      <c r="B624" s="159" t="s">
        <v>740</v>
      </c>
      <c r="C624" s="42" t="s">
        <v>1302</v>
      </c>
      <c r="D624" s="160">
        <v>40080.0</v>
      </c>
      <c r="E624" s="161">
        <f t="shared" si="1"/>
        <v>15</v>
      </c>
      <c r="F624" s="113">
        <v>76284.0</v>
      </c>
      <c r="G624" s="159">
        <v>1.0</v>
      </c>
      <c r="H624" s="161">
        <f t="shared" si="2"/>
        <v>0</v>
      </c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4.25" customHeight="1">
      <c r="A625" s="42" t="s">
        <v>1361</v>
      </c>
      <c r="B625" s="159" t="s">
        <v>720</v>
      </c>
      <c r="C625" s="42" t="s">
        <v>1302</v>
      </c>
      <c r="D625" s="160">
        <v>37148.0</v>
      </c>
      <c r="E625" s="161">
        <f t="shared" si="1"/>
        <v>23</v>
      </c>
      <c r="F625" s="113">
        <v>59899.0</v>
      </c>
      <c r="G625" s="159">
        <v>4.0</v>
      </c>
      <c r="H625" s="161">
        <f t="shared" si="2"/>
        <v>1500</v>
      </c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4.25" customHeight="1">
      <c r="A626" s="42" t="s">
        <v>1362</v>
      </c>
      <c r="B626" s="159" t="s">
        <v>731</v>
      </c>
      <c r="C626" s="42" t="s">
        <v>1302</v>
      </c>
      <c r="D626" s="160">
        <v>37156.0</v>
      </c>
      <c r="E626" s="161">
        <f t="shared" si="1"/>
        <v>23</v>
      </c>
      <c r="F626" s="113">
        <v>83558.0</v>
      </c>
      <c r="G626" s="159">
        <v>2.0</v>
      </c>
      <c r="H626" s="161">
        <f t="shared" si="2"/>
        <v>100</v>
      </c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4.25" customHeight="1">
      <c r="A627" s="42" t="s">
        <v>1363</v>
      </c>
      <c r="B627" s="159" t="s">
        <v>720</v>
      </c>
      <c r="C627" s="42" t="s">
        <v>1302</v>
      </c>
      <c r="D627" s="160">
        <v>37159.0</v>
      </c>
      <c r="E627" s="161">
        <f t="shared" si="1"/>
        <v>23</v>
      </c>
      <c r="F627" s="113">
        <v>112322.0</v>
      </c>
      <c r="G627" s="159">
        <v>5.0</v>
      </c>
      <c r="H627" s="161">
        <f t="shared" si="2"/>
        <v>3000</v>
      </c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4.25" customHeight="1">
      <c r="A628" s="42" t="s">
        <v>1364</v>
      </c>
      <c r="B628" s="159" t="s">
        <v>728</v>
      </c>
      <c r="C628" s="42" t="s">
        <v>1302</v>
      </c>
      <c r="D628" s="160">
        <v>40823.0</v>
      </c>
      <c r="E628" s="161">
        <f t="shared" si="1"/>
        <v>13</v>
      </c>
      <c r="F628" s="113">
        <v>96603.0</v>
      </c>
      <c r="G628" s="159">
        <v>5.0</v>
      </c>
      <c r="H628" s="161">
        <f t="shared" si="2"/>
        <v>3000</v>
      </c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4.25" customHeight="1">
      <c r="A629" s="42" t="s">
        <v>1365</v>
      </c>
      <c r="B629" s="159" t="s">
        <v>726</v>
      </c>
      <c r="C629" s="42" t="s">
        <v>1302</v>
      </c>
      <c r="D629" s="160">
        <v>41931.0</v>
      </c>
      <c r="E629" s="161">
        <f t="shared" si="1"/>
        <v>10</v>
      </c>
      <c r="F629" s="113">
        <v>92784.0</v>
      </c>
      <c r="G629" s="159">
        <v>3.0</v>
      </c>
      <c r="H629" s="161">
        <f t="shared" si="2"/>
        <v>900</v>
      </c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4.25" customHeight="1">
      <c r="A630" s="42" t="s">
        <v>1366</v>
      </c>
      <c r="B630" s="159" t="s">
        <v>728</v>
      </c>
      <c r="C630" s="42" t="s">
        <v>1302</v>
      </c>
      <c r="D630" s="160">
        <v>42297.0</v>
      </c>
      <c r="E630" s="161">
        <f t="shared" si="1"/>
        <v>9</v>
      </c>
      <c r="F630" s="113">
        <v>73507.0</v>
      </c>
      <c r="G630" s="159">
        <v>2.0</v>
      </c>
      <c r="H630" s="161">
        <f t="shared" si="2"/>
        <v>100</v>
      </c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4.25" customHeight="1">
      <c r="A631" s="42" t="s">
        <v>1367</v>
      </c>
      <c r="B631" s="159" t="s">
        <v>731</v>
      </c>
      <c r="C631" s="42" t="s">
        <v>1302</v>
      </c>
      <c r="D631" s="160">
        <v>40476.0</v>
      </c>
      <c r="E631" s="161">
        <f t="shared" si="1"/>
        <v>14</v>
      </c>
      <c r="F631" s="113">
        <v>109943.0</v>
      </c>
      <c r="G631" s="159">
        <v>2.0</v>
      </c>
      <c r="H631" s="161">
        <f t="shared" si="2"/>
        <v>100</v>
      </c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4.25" customHeight="1">
      <c r="A632" s="42" t="s">
        <v>1368</v>
      </c>
      <c r="B632" s="159" t="s">
        <v>731</v>
      </c>
      <c r="C632" s="42" t="s">
        <v>1302</v>
      </c>
      <c r="D632" s="160">
        <v>41564.0</v>
      </c>
      <c r="E632" s="161">
        <f t="shared" si="1"/>
        <v>11</v>
      </c>
      <c r="F632" s="113">
        <v>52306.0</v>
      </c>
      <c r="G632" s="159">
        <v>3.0</v>
      </c>
      <c r="H632" s="161">
        <f t="shared" si="2"/>
        <v>900</v>
      </c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4.25" customHeight="1">
      <c r="A633" s="42" t="s">
        <v>1369</v>
      </c>
      <c r="B633" s="159" t="s">
        <v>728</v>
      </c>
      <c r="C633" s="42" t="s">
        <v>1302</v>
      </c>
      <c r="D633" s="160">
        <v>37557.0</v>
      </c>
      <c r="E633" s="161">
        <f t="shared" si="1"/>
        <v>22</v>
      </c>
      <c r="F633" s="113">
        <v>67772.0</v>
      </c>
      <c r="G633" s="159">
        <v>4.0</v>
      </c>
      <c r="H633" s="161">
        <f t="shared" si="2"/>
        <v>1500</v>
      </c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4.25" customHeight="1">
      <c r="A634" s="42" t="s">
        <v>1370</v>
      </c>
      <c r="B634" s="159" t="s">
        <v>728</v>
      </c>
      <c r="C634" s="42" t="s">
        <v>1302</v>
      </c>
      <c r="D634" s="160">
        <v>40875.0</v>
      </c>
      <c r="E634" s="161">
        <f t="shared" si="1"/>
        <v>13</v>
      </c>
      <c r="F634" s="113">
        <v>111454.0</v>
      </c>
      <c r="G634" s="159">
        <v>5.0</v>
      </c>
      <c r="H634" s="161">
        <f t="shared" si="2"/>
        <v>3000</v>
      </c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4.25" customHeight="1">
      <c r="A635" s="42" t="s">
        <v>1371</v>
      </c>
      <c r="B635" s="159" t="s">
        <v>726</v>
      </c>
      <c r="C635" s="42" t="s">
        <v>1302</v>
      </c>
      <c r="D635" s="160">
        <v>40495.0</v>
      </c>
      <c r="E635" s="161">
        <f t="shared" si="1"/>
        <v>14</v>
      </c>
      <c r="F635" s="113">
        <v>102322.0</v>
      </c>
      <c r="G635" s="159">
        <v>4.0</v>
      </c>
      <c r="H635" s="161">
        <f t="shared" si="2"/>
        <v>1500</v>
      </c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4.25" customHeight="1">
      <c r="A636" s="42" t="s">
        <v>1372</v>
      </c>
      <c r="B636" s="159" t="s">
        <v>731</v>
      </c>
      <c r="C636" s="42" t="s">
        <v>1302</v>
      </c>
      <c r="D636" s="160">
        <v>41593.0</v>
      </c>
      <c r="E636" s="161">
        <f t="shared" si="1"/>
        <v>11</v>
      </c>
      <c r="F636" s="113">
        <v>55997.0</v>
      </c>
      <c r="G636" s="159">
        <v>4.0</v>
      </c>
      <c r="H636" s="161">
        <f t="shared" si="2"/>
        <v>1500</v>
      </c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4.25" customHeight="1">
      <c r="A637" s="42" t="s">
        <v>1373</v>
      </c>
      <c r="B637" s="159" t="s">
        <v>728</v>
      </c>
      <c r="C637" s="42" t="s">
        <v>1302</v>
      </c>
      <c r="D637" s="160">
        <v>41599.0</v>
      </c>
      <c r="E637" s="161">
        <f t="shared" si="1"/>
        <v>11</v>
      </c>
      <c r="F637" s="113">
        <v>97922.0</v>
      </c>
      <c r="G637" s="159">
        <v>3.0</v>
      </c>
      <c r="H637" s="161">
        <f t="shared" si="2"/>
        <v>900</v>
      </c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4.25" customHeight="1">
      <c r="A638" s="42" t="s">
        <v>1374</v>
      </c>
      <c r="B638" s="159" t="s">
        <v>726</v>
      </c>
      <c r="C638" s="42" t="s">
        <v>1302</v>
      </c>
      <c r="D638" s="160">
        <v>37592.0</v>
      </c>
      <c r="E638" s="161">
        <f t="shared" si="1"/>
        <v>22</v>
      </c>
      <c r="F638" s="113">
        <v>51208.0</v>
      </c>
      <c r="G638" s="159">
        <v>3.0</v>
      </c>
      <c r="H638" s="161">
        <f t="shared" si="2"/>
        <v>900</v>
      </c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4.25" customHeight="1">
      <c r="A639" s="42" t="s">
        <v>1375</v>
      </c>
      <c r="B639" s="159" t="s">
        <v>728</v>
      </c>
      <c r="C639" s="42" t="s">
        <v>1376</v>
      </c>
      <c r="D639" s="160">
        <v>40165.0</v>
      </c>
      <c r="E639" s="161">
        <f t="shared" si="1"/>
        <v>15</v>
      </c>
      <c r="F639" s="113">
        <v>111834.0</v>
      </c>
      <c r="G639" s="159">
        <v>2.0</v>
      </c>
      <c r="H639" s="161">
        <f t="shared" si="2"/>
        <v>100</v>
      </c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4.25" customHeight="1">
      <c r="A640" s="42" t="s">
        <v>1377</v>
      </c>
      <c r="B640" s="159" t="s">
        <v>731</v>
      </c>
      <c r="C640" s="42" t="s">
        <v>1376</v>
      </c>
      <c r="D640" s="160">
        <v>40168.0</v>
      </c>
      <c r="E640" s="161">
        <f t="shared" si="1"/>
        <v>15</v>
      </c>
      <c r="F640" s="113">
        <v>97801.0</v>
      </c>
      <c r="G640" s="159">
        <v>5.0</v>
      </c>
      <c r="H640" s="161">
        <f t="shared" si="2"/>
        <v>3000</v>
      </c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4.25" customHeight="1">
      <c r="A641" s="42" t="s">
        <v>1378</v>
      </c>
      <c r="B641" s="159" t="s">
        <v>740</v>
      </c>
      <c r="C641" s="42" t="s">
        <v>1376</v>
      </c>
      <c r="D641" s="160">
        <v>40169.0</v>
      </c>
      <c r="E641" s="161">
        <f t="shared" si="1"/>
        <v>15</v>
      </c>
      <c r="F641" s="113">
        <v>57318.0</v>
      </c>
      <c r="G641" s="159">
        <v>2.0</v>
      </c>
      <c r="H641" s="161">
        <f t="shared" si="2"/>
        <v>100</v>
      </c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4.25" customHeight="1">
      <c r="A642" s="42" t="s">
        <v>1379</v>
      </c>
      <c r="B642" s="159" t="s">
        <v>731</v>
      </c>
      <c r="C642" s="42" t="s">
        <v>1376</v>
      </c>
      <c r="D642" s="160">
        <v>40184.0</v>
      </c>
      <c r="E642" s="161">
        <f t="shared" si="1"/>
        <v>15</v>
      </c>
      <c r="F642" s="113">
        <v>75536.0</v>
      </c>
      <c r="G642" s="159">
        <v>3.0</v>
      </c>
      <c r="H642" s="161">
        <f t="shared" si="2"/>
        <v>900</v>
      </c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4.25" customHeight="1">
      <c r="A643" s="42" t="s">
        <v>1380</v>
      </c>
      <c r="B643" s="159" t="s">
        <v>728</v>
      </c>
      <c r="C643" s="42" t="s">
        <v>1376</v>
      </c>
      <c r="D643" s="160">
        <v>36904.0</v>
      </c>
      <c r="E643" s="161">
        <f t="shared" si="1"/>
        <v>24</v>
      </c>
      <c r="F643" s="113">
        <v>95461.0</v>
      </c>
      <c r="G643" s="159">
        <v>3.0</v>
      </c>
      <c r="H643" s="161">
        <f t="shared" si="2"/>
        <v>900</v>
      </c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4.25" customHeight="1">
      <c r="A644" s="42" t="s">
        <v>1381</v>
      </c>
      <c r="B644" s="159" t="s">
        <v>728</v>
      </c>
      <c r="C644" s="42" t="s">
        <v>1376</v>
      </c>
      <c r="D644" s="160">
        <v>37627.0</v>
      </c>
      <c r="E644" s="161">
        <f t="shared" si="1"/>
        <v>22</v>
      </c>
      <c r="F644" s="113">
        <v>45843.0</v>
      </c>
      <c r="G644" s="159">
        <v>1.0</v>
      </c>
      <c r="H644" s="161">
        <f t="shared" si="2"/>
        <v>0</v>
      </c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4.25" customHeight="1">
      <c r="A645" s="42" t="s">
        <v>1382</v>
      </c>
      <c r="B645" s="159" t="s">
        <v>728</v>
      </c>
      <c r="C645" s="42" t="s">
        <v>1376</v>
      </c>
      <c r="D645" s="160">
        <v>37996.0</v>
      </c>
      <c r="E645" s="161">
        <f t="shared" si="1"/>
        <v>21</v>
      </c>
      <c r="F645" s="113">
        <v>73248.0</v>
      </c>
      <c r="G645" s="159">
        <v>5.0</v>
      </c>
      <c r="H645" s="161">
        <f t="shared" si="2"/>
        <v>3000</v>
      </c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4.25" customHeight="1">
      <c r="A646" s="42" t="s">
        <v>1383</v>
      </c>
      <c r="B646" s="159" t="s">
        <v>728</v>
      </c>
      <c r="C646" s="42" t="s">
        <v>1376</v>
      </c>
      <c r="D646" s="160">
        <v>41641.0</v>
      </c>
      <c r="E646" s="161">
        <f t="shared" si="1"/>
        <v>11</v>
      </c>
      <c r="F646" s="113">
        <v>76163.0</v>
      </c>
      <c r="G646" s="159">
        <v>3.0</v>
      </c>
      <c r="H646" s="161">
        <f t="shared" si="2"/>
        <v>900</v>
      </c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4.25" customHeight="1">
      <c r="A647" s="42" t="s">
        <v>1384</v>
      </c>
      <c r="B647" s="159" t="s">
        <v>728</v>
      </c>
      <c r="C647" s="42" t="s">
        <v>1376</v>
      </c>
      <c r="D647" s="160">
        <v>41646.0</v>
      </c>
      <c r="E647" s="161">
        <f t="shared" si="1"/>
        <v>11</v>
      </c>
      <c r="F647" s="113">
        <v>62335.0</v>
      </c>
      <c r="G647" s="159">
        <v>5.0</v>
      </c>
      <c r="H647" s="161">
        <f t="shared" si="2"/>
        <v>3000</v>
      </c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4.25" customHeight="1">
      <c r="A648" s="42" t="s">
        <v>1385</v>
      </c>
      <c r="B648" s="159" t="s">
        <v>731</v>
      </c>
      <c r="C648" s="42" t="s">
        <v>1376</v>
      </c>
      <c r="D648" s="160">
        <v>41662.0</v>
      </c>
      <c r="E648" s="161">
        <f t="shared" si="1"/>
        <v>11</v>
      </c>
      <c r="F648" s="113">
        <v>77015.0</v>
      </c>
      <c r="G648" s="159">
        <v>5.0</v>
      </c>
      <c r="H648" s="161">
        <f t="shared" si="2"/>
        <v>3000</v>
      </c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4.25" customHeight="1">
      <c r="A649" s="42" t="s">
        <v>1386</v>
      </c>
      <c r="B649" s="159" t="s">
        <v>728</v>
      </c>
      <c r="C649" s="42" t="s">
        <v>1376</v>
      </c>
      <c r="D649" s="160">
        <v>40196.0</v>
      </c>
      <c r="E649" s="161">
        <f t="shared" si="1"/>
        <v>15</v>
      </c>
      <c r="F649" s="113">
        <v>120355.0</v>
      </c>
      <c r="G649" s="159">
        <v>1.0</v>
      </c>
      <c r="H649" s="161">
        <f t="shared" si="2"/>
        <v>0</v>
      </c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4.25" customHeight="1">
      <c r="A650" s="42" t="s">
        <v>1387</v>
      </c>
      <c r="B650" s="159" t="s">
        <v>728</v>
      </c>
      <c r="C650" s="42" t="s">
        <v>1376</v>
      </c>
      <c r="D650" s="160">
        <v>39831.0</v>
      </c>
      <c r="E650" s="161">
        <f t="shared" si="1"/>
        <v>16</v>
      </c>
      <c r="F650" s="113">
        <v>102208.0</v>
      </c>
      <c r="G650" s="159">
        <v>4.0</v>
      </c>
      <c r="H650" s="161">
        <f t="shared" si="2"/>
        <v>1500</v>
      </c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4.25" customHeight="1">
      <c r="A651" s="42" t="s">
        <v>1388</v>
      </c>
      <c r="B651" s="159" t="s">
        <v>720</v>
      </c>
      <c r="C651" s="42" t="s">
        <v>1376</v>
      </c>
      <c r="D651" s="160">
        <v>37271.0</v>
      </c>
      <c r="E651" s="161">
        <f t="shared" si="1"/>
        <v>23</v>
      </c>
      <c r="F651" s="113">
        <v>66474.0</v>
      </c>
      <c r="G651" s="159">
        <v>2.0</v>
      </c>
      <c r="H651" s="161">
        <f t="shared" si="2"/>
        <v>100</v>
      </c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4.25" customHeight="1">
      <c r="A652" s="42" t="s">
        <v>1389</v>
      </c>
      <c r="B652" s="159" t="s">
        <v>728</v>
      </c>
      <c r="C652" s="42" t="s">
        <v>1376</v>
      </c>
      <c r="D652" s="160">
        <v>41313.0</v>
      </c>
      <c r="E652" s="161">
        <f t="shared" si="1"/>
        <v>12</v>
      </c>
      <c r="F652" s="113">
        <v>59082.0</v>
      </c>
      <c r="G652" s="159">
        <v>3.0</v>
      </c>
      <c r="H652" s="161">
        <f t="shared" si="2"/>
        <v>900</v>
      </c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4.25" customHeight="1">
      <c r="A653" s="42" t="s">
        <v>1390</v>
      </c>
      <c r="B653" s="159" t="s">
        <v>728</v>
      </c>
      <c r="C653" s="42" t="s">
        <v>1376</v>
      </c>
      <c r="D653" s="160">
        <v>42064.0</v>
      </c>
      <c r="E653" s="161">
        <f t="shared" si="1"/>
        <v>9</v>
      </c>
      <c r="F653" s="113">
        <v>63884.0</v>
      </c>
      <c r="G653" s="159">
        <v>4.0</v>
      </c>
      <c r="H653" s="161">
        <f t="shared" si="2"/>
        <v>1500</v>
      </c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4.25" customHeight="1">
      <c r="A654" s="42" t="s">
        <v>1391</v>
      </c>
      <c r="B654" s="159" t="s">
        <v>731</v>
      </c>
      <c r="C654" s="42" t="s">
        <v>1376</v>
      </c>
      <c r="D654" s="160">
        <v>40233.0</v>
      </c>
      <c r="E654" s="161">
        <f t="shared" si="1"/>
        <v>14</v>
      </c>
      <c r="F654" s="113">
        <v>89510.0</v>
      </c>
      <c r="G654" s="159">
        <v>3.0</v>
      </c>
      <c r="H654" s="161">
        <f t="shared" si="2"/>
        <v>900</v>
      </c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4.25" customHeight="1">
      <c r="A655" s="42" t="s">
        <v>1392</v>
      </c>
      <c r="B655" s="159" t="s">
        <v>728</v>
      </c>
      <c r="C655" s="42" t="s">
        <v>1376</v>
      </c>
      <c r="D655" s="160">
        <v>41328.0</v>
      </c>
      <c r="E655" s="161">
        <f t="shared" si="1"/>
        <v>11</v>
      </c>
      <c r="F655" s="113">
        <v>47567.0</v>
      </c>
      <c r="G655" s="159">
        <v>5.0</v>
      </c>
      <c r="H655" s="161">
        <f t="shared" si="2"/>
        <v>3000</v>
      </c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4.25" customHeight="1">
      <c r="A656" s="42" t="s">
        <v>1393</v>
      </c>
      <c r="B656" s="159" t="s">
        <v>720</v>
      </c>
      <c r="C656" s="42" t="s">
        <v>1376</v>
      </c>
      <c r="D656" s="160">
        <v>39883.0</v>
      </c>
      <c r="E656" s="161">
        <f t="shared" si="1"/>
        <v>15</v>
      </c>
      <c r="F656" s="113">
        <v>115607.0</v>
      </c>
      <c r="G656" s="159">
        <v>5.0</v>
      </c>
      <c r="H656" s="161">
        <f t="shared" si="2"/>
        <v>3000</v>
      </c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4.25" customHeight="1">
      <c r="A657" s="42" t="s">
        <v>1394</v>
      </c>
      <c r="B657" s="159" t="s">
        <v>740</v>
      </c>
      <c r="C657" s="42" t="s">
        <v>1376</v>
      </c>
      <c r="D657" s="160">
        <v>37321.0</v>
      </c>
      <c r="E657" s="161">
        <f t="shared" si="1"/>
        <v>22</v>
      </c>
      <c r="F657" s="113">
        <v>47052.0</v>
      </c>
      <c r="G657" s="159">
        <v>3.0</v>
      </c>
      <c r="H657" s="161">
        <f t="shared" si="2"/>
        <v>900</v>
      </c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4.25" customHeight="1">
      <c r="A658" s="42" t="s">
        <v>1395</v>
      </c>
      <c r="B658" s="159" t="s">
        <v>728</v>
      </c>
      <c r="C658" s="42" t="s">
        <v>1376</v>
      </c>
      <c r="D658" s="160">
        <v>38034.0</v>
      </c>
      <c r="E658" s="161">
        <f t="shared" si="1"/>
        <v>20</v>
      </c>
      <c r="F658" s="113">
        <v>69179.0</v>
      </c>
      <c r="G658" s="159">
        <v>1.0</v>
      </c>
      <c r="H658" s="161">
        <f t="shared" si="2"/>
        <v>0</v>
      </c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4.25" customHeight="1">
      <c r="A659" s="42" t="s">
        <v>1396</v>
      </c>
      <c r="B659" s="159" t="s">
        <v>728</v>
      </c>
      <c r="C659" s="42" t="s">
        <v>1376</v>
      </c>
      <c r="D659" s="160">
        <v>38045.0</v>
      </c>
      <c r="E659" s="161">
        <f t="shared" si="1"/>
        <v>20</v>
      </c>
      <c r="F659" s="113">
        <v>88143.0</v>
      </c>
      <c r="G659" s="159">
        <v>4.0</v>
      </c>
      <c r="H659" s="161">
        <f t="shared" si="2"/>
        <v>1500</v>
      </c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4.25" customHeight="1">
      <c r="A660" s="42" t="s">
        <v>1397</v>
      </c>
      <c r="B660" s="159" t="s">
        <v>740</v>
      </c>
      <c r="C660" s="42" t="s">
        <v>1376</v>
      </c>
      <c r="D660" s="160">
        <v>40612.0</v>
      </c>
      <c r="E660" s="161">
        <f t="shared" si="1"/>
        <v>13</v>
      </c>
      <c r="F660" s="113">
        <v>53353.0</v>
      </c>
      <c r="G660" s="159">
        <v>3.0</v>
      </c>
      <c r="H660" s="161">
        <f t="shared" si="2"/>
        <v>900</v>
      </c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4.25" customHeight="1">
      <c r="A661" s="42" t="s">
        <v>1398</v>
      </c>
      <c r="B661" s="159" t="s">
        <v>740</v>
      </c>
      <c r="C661" s="42" t="s">
        <v>1376</v>
      </c>
      <c r="D661" s="160">
        <v>40249.0</v>
      </c>
      <c r="E661" s="161">
        <f t="shared" si="1"/>
        <v>14</v>
      </c>
      <c r="F661" s="113">
        <v>106727.0</v>
      </c>
      <c r="G661" s="159">
        <v>2.0</v>
      </c>
      <c r="H661" s="161">
        <f t="shared" si="2"/>
        <v>100</v>
      </c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4.25" customHeight="1">
      <c r="A662" s="42" t="s">
        <v>1399</v>
      </c>
      <c r="B662" s="159" t="s">
        <v>740</v>
      </c>
      <c r="C662" s="42" t="s">
        <v>1376</v>
      </c>
      <c r="D662" s="160">
        <v>40613.0</v>
      </c>
      <c r="E662" s="161">
        <f t="shared" si="1"/>
        <v>13</v>
      </c>
      <c r="F662" s="113">
        <v>112486.0</v>
      </c>
      <c r="G662" s="159">
        <v>5.0</v>
      </c>
      <c r="H662" s="161">
        <f t="shared" si="2"/>
        <v>3000</v>
      </c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4.25" customHeight="1">
      <c r="A663" s="42" t="s">
        <v>1400</v>
      </c>
      <c r="B663" s="159" t="s">
        <v>731</v>
      </c>
      <c r="C663" s="42" t="s">
        <v>1376</v>
      </c>
      <c r="D663" s="160">
        <v>40617.0</v>
      </c>
      <c r="E663" s="161">
        <f t="shared" si="1"/>
        <v>13</v>
      </c>
      <c r="F663" s="113">
        <v>43940.0</v>
      </c>
      <c r="G663" s="159">
        <v>2.0</v>
      </c>
      <c r="H663" s="161">
        <f t="shared" si="2"/>
        <v>100</v>
      </c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4.25" customHeight="1">
      <c r="A664" s="42" t="s">
        <v>1401</v>
      </c>
      <c r="B664" s="159" t="s">
        <v>728</v>
      </c>
      <c r="C664" s="42" t="s">
        <v>1376</v>
      </c>
      <c r="D664" s="160">
        <v>37697.0</v>
      </c>
      <c r="E664" s="161">
        <f t="shared" si="1"/>
        <v>21</v>
      </c>
      <c r="F664" s="113">
        <v>92962.0</v>
      </c>
      <c r="G664" s="159">
        <v>4.0</v>
      </c>
      <c r="H664" s="161">
        <f t="shared" si="2"/>
        <v>1500</v>
      </c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4.25" customHeight="1">
      <c r="A665" s="42" t="s">
        <v>1402</v>
      </c>
      <c r="B665" s="159" t="s">
        <v>724</v>
      </c>
      <c r="C665" s="42" t="s">
        <v>1376</v>
      </c>
      <c r="D665" s="160">
        <v>38087.0</v>
      </c>
      <c r="E665" s="161">
        <f t="shared" si="1"/>
        <v>20</v>
      </c>
      <c r="F665" s="113">
        <v>45981.0</v>
      </c>
      <c r="G665" s="159">
        <v>2.0</v>
      </c>
      <c r="H665" s="161">
        <f t="shared" si="2"/>
        <v>100</v>
      </c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4.25" customHeight="1">
      <c r="A666" s="42" t="s">
        <v>1403</v>
      </c>
      <c r="B666" s="159" t="s">
        <v>731</v>
      </c>
      <c r="C666" s="42" t="s">
        <v>1376</v>
      </c>
      <c r="D666" s="160">
        <v>41715.0</v>
      </c>
      <c r="E666" s="161">
        <f t="shared" si="1"/>
        <v>10</v>
      </c>
      <c r="F666" s="113">
        <v>52842.0</v>
      </c>
      <c r="G666" s="159">
        <v>3.0</v>
      </c>
      <c r="H666" s="161">
        <f t="shared" si="2"/>
        <v>900</v>
      </c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4.25" customHeight="1">
      <c r="A667" s="42" t="s">
        <v>1404</v>
      </c>
      <c r="B667" s="159" t="s">
        <v>724</v>
      </c>
      <c r="C667" s="42" t="s">
        <v>1376</v>
      </c>
      <c r="D667" s="160">
        <v>41716.0</v>
      </c>
      <c r="E667" s="161">
        <f t="shared" si="1"/>
        <v>10</v>
      </c>
      <c r="F667" s="113">
        <v>125788.0</v>
      </c>
      <c r="G667" s="159">
        <v>4.0</v>
      </c>
      <c r="H667" s="161">
        <f t="shared" si="2"/>
        <v>1500</v>
      </c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4.25" customHeight="1">
      <c r="A668" s="42" t="s">
        <v>1405</v>
      </c>
      <c r="B668" s="159" t="s">
        <v>728</v>
      </c>
      <c r="C668" s="42" t="s">
        <v>1376</v>
      </c>
      <c r="D668" s="160">
        <v>40286.0</v>
      </c>
      <c r="E668" s="161">
        <f t="shared" si="1"/>
        <v>14</v>
      </c>
      <c r="F668" s="113">
        <v>125339.0</v>
      </c>
      <c r="G668" s="159">
        <v>4.0</v>
      </c>
      <c r="H668" s="161">
        <f t="shared" si="2"/>
        <v>1500</v>
      </c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4.25" customHeight="1">
      <c r="A669" s="42" t="s">
        <v>1406</v>
      </c>
      <c r="B669" s="159" t="s">
        <v>728</v>
      </c>
      <c r="C669" s="42" t="s">
        <v>1376</v>
      </c>
      <c r="D669" s="160">
        <v>39941.0</v>
      </c>
      <c r="E669" s="161">
        <f t="shared" si="1"/>
        <v>15</v>
      </c>
      <c r="F669" s="113">
        <v>46564.0</v>
      </c>
      <c r="G669" s="159">
        <v>3.0</v>
      </c>
      <c r="H669" s="161">
        <f t="shared" si="2"/>
        <v>900</v>
      </c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4.25" customHeight="1">
      <c r="A670" s="42" t="s">
        <v>1407</v>
      </c>
      <c r="B670" s="159" t="s">
        <v>728</v>
      </c>
      <c r="C670" s="42" t="s">
        <v>1376</v>
      </c>
      <c r="D670" s="160">
        <v>37750.0</v>
      </c>
      <c r="E670" s="161">
        <f t="shared" si="1"/>
        <v>21</v>
      </c>
      <c r="F670" s="113">
        <v>59750.0</v>
      </c>
      <c r="G670" s="159">
        <v>5.0</v>
      </c>
      <c r="H670" s="161">
        <f t="shared" si="2"/>
        <v>3000</v>
      </c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4.25" customHeight="1">
      <c r="A671" s="42" t="s">
        <v>1408</v>
      </c>
      <c r="B671" s="159" t="s">
        <v>731</v>
      </c>
      <c r="C671" s="42" t="s">
        <v>1376</v>
      </c>
      <c r="D671" s="160">
        <v>41758.0</v>
      </c>
      <c r="E671" s="161">
        <f t="shared" si="1"/>
        <v>10</v>
      </c>
      <c r="F671" s="113">
        <v>48436.0</v>
      </c>
      <c r="G671" s="159">
        <v>4.0</v>
      </c>
      <c r="H671" s="161">
        <f t="shared" si="2"/>
        <v>1500</v>
      </c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4.25" customHeight="1">
      <c r="A672" s="42" t="s">
        <v>1409</v>
      </c>
      <c r="B672" s="159" t="s">
        <v>731</v>
      </c>
      <c r="C672" s="42" t="s">
        <v>1376</v>
      </c>
      <c r="D672" s="160">
        <v>41758.0</v>
      </c>
      <c r="E672" s="161">
        <f t="shared" si="1"/>
        <v>10</v>
      </c>
      <c r="F672" s="113">
        <v>90823.0</v>
      </c>
      <c r="G672" s="159">
        <v>5.0</v>
      </c>
      <c r="H672" s="161">
        <f t="shared" si="2"/>
        <v>3000</v>
      </c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4.25" customHeight="1">
      <c r="A673" s="42" t="s">
        <v>1410</v>
      </c>
      <c r="B673" s="159" t="s">
        <v>728</v>
      </c>
      <c r="C673" s="42" t="s">
        <v>1376</v>
      </c>
      <c r="D673" s="160">
        <v>41774.0</v>
      </c>
      <c r="E673" s="161">
        <f t="shared" si="1"/>
        <v>10</v>
      </c>
      <c r="F673" s="113">
        <v>111002.0</v>
      </c>
      <c r="G673" s="159">
        <v>2.0</v>
      </c>
      <c r="H673" s="161">
        <f t="shared" si="2"/>
        <v>100</v>
      </c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4.25" customHeight="1">
      <c r="A674" s="42" t="s">
        <v>1411</v>
      </c>
      <c r="B674" s="159" t="s">
        <v>720</v>
      </c>
      <c r="C674" s="42" t="s">
        <v>1376</v>
      </c>
      <c r="D674" s="160">
        <v>41784.0</v>
      </c>
      <c r="E674" s="161">
        <f t="shared" si="1"/>
        <v>10</v>
      </c>
      <c r="F674" s="113">
        <v>86169.0</v>
      </c>
      <c r="G674" s="159">
        <v>5.0</v>
      </c>
      <c r="H674" s="161">
        <f t="shared" si="2"/>
        <v>3000</v>
      </c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4.25" customHeight="1">
      <c r="A675" s="42" t="s">
        <v>1412</v>
      </c>
      <c r="B675" s="159" t="s">
        <v>740</v>
      </c>
      <c r="C675" s="42" t="s">
        <v>1376</v>
      </c>
      <c r="D675" s="160">
        <v>41796.0</v>
      </c>
      <c r="E675" s="161">
        <f t="shared" si="1"/>
        <v>10</v>
      </c>
      <c r="F675" s="113">
        <v>55058.0</v>
      </c>
      <c r="G675" s="159">
        <v>5.0</v>
      </c>
      <c r="H675" s="161">
        <f t="shared" si="2"/>
        <v>3000</v>
      </c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4.25" customHeight="1">
      <c r="A676" s="42" t="s">
        <v>1413</v>
      </c>
      <c r="B676" s="159" t="s">
        <v>728</v>
      </c>
      <c r="C676" s="42" t="s">
        <v>1376</v>
      </c>
      <c r="D676" s="160">
        <v>40317.0</v>
      </c>
      <c r="E676" s="161">
        <f t="shared" si="1"/>
        <v>14</v>
      </c>
      <c r="F676" s="113">
        <v>59922.0</v>
      </c>
      <c r="G676" s="159">
        <v>3.0</v>
      </c>
      <c r="H676" s="161">
        <f t="shared" si="2"/>
        <v>900</v>
      </c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4.25" customHeight="1">
      <c r="A677" s="42" t="s">
        <v>1414</v>
      </c>
      <c r="B677" s="159" t="s">
        <v>740</v>
      </c>
      <c r="C677" s="42" t="s">
        <v>1376</v>
      </c>
      <c r="D677" s="160">
        <v>40326.0</v>
      </c>
      <c r="E677" s="161">
        <f t="shared" si="1"/>
        <v>14</v>
      </c>
      <c r="F677" s="113">
        <v>80964.0</v>
      </c>
      <c r="G677" s="159">
        <v>1.0</v>
      </c>
      <c r="H677" s="161">
        <f t="shared" si="2"/>
        <v>0</v>
      </c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4.25" customHeight="1">
      <c r="A678" s="42" t="s">
        <v>1415</v>
      </c>
      <c r="B678" s="159" t="s">
        <v>728</v>
      </c>
      <c r="C678" s="42" t="s">
        <v>1376</v>
      </c>
      <c r="D678" s="160">
        <v>40331.0</v>
      </c>
      <c r="E678" s="161">
        <f t="shared" si="1"/>
        <v>14</v>
      </c>
      <c r="F678" s="113">
        <v>68347.0</v>
      </c>
      <c r="G678" s="159">
        <v>4.0</v>
      </c>
      <c r="H678" s="161">
        <f t="shared" si="2"/>
        <v>1500</v>
      </c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4.25" customHeight="1">
      <c r="A679" s="42" t="s">
        <v>1416</v>
      </c>
      <c r="B679" s="159" t="s">
        <v>731</v>
      </c>
      <c r="C679" s="42" t="s">
        <v>1376</v>
      </c>
      <c r="D679" s="160">
        <v>37408.0</v>
      </c>
      <c r="E679" s="161">
        <f t="shared" si="1"/>
        <v>22</v>
      </c>
      <c r="F679" s="113">
        <v>90273.0</v>
      </c>
      <c r="G679" s="159">
        <v>2.0</v>
      </c>
      <c r="H679" s="161">
        <f t="shared" si="2"/>
        <v>100</v>
      </c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4.25" customHeight="1">
      <c r="A680" s="42" t="s">
        <v>1417</v>
      </c>
      <c r="B680" s="159" t="s">
        <v>726</v>
      </c>
      <c r="C680" s="42" t="s">
        <v>1376</v>
      </c>
      <c r="D680" s="160">
        <v>38143.0</v>
      </c>
      <c r="E680" s="161">
        <f t="shared" si="1"/>
        <v>20</v>
      </c>
      <c r="F680" s="113">
        <v>79612.0</v>
      </c>
      <c r="G680" s="159">
        <v>5.0</v>
      </c>
      <c r="H680" s="161">
        <f t="shared" si="2"/>
        <v>3000</v>
      </c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4.25" customHeight="1">
      <c r="A681" s="42" t="s">
        <v>1418</v>
      </c>
      <c r="B681" s="159" t="s">
        <v>720</v>
      </c>
      <c r="C681" s="42" t="s">
        <v>1376</v>
      </c>
      <c r="D681" s="160">
        <v>40680.0</v>
      </c>
      <c r="E681" s="161">
        <f t="shared" si="1"/>
        <v>13</v>
      </c>
      <c r="F681" s="113">
        <v>101128.0</v>
      </c>
      <c r="G681" s="159">
        <v>5.0</v>
      </c>
      <c r="H681" s="161">
        <f t="shared" si="2"/>
        <v>3000</v>
      </c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4.25" customHeight="1">
      <c r="A682" s="42" t="s">
        <v>1419</v>
      </c>
      <c r="B682" s="159" t="s">
        <v>726</v>
      </c>
      <c r="C682" s="42" t="s">
        <v>1376</v>
      </c>
      <c r="D682" s="160">
        <v>41412.0</v>
      </c>
      <c r="E682" s="161">
        <f t="shared" si="1"/>
        <v>11</v>
      </c>
      <c r="F682" s="113">
        <v>117261.0</v>
      </c>
      <c r="G682" s="159">
        <v>1.0</v>
      </c>
      <c r="H682" s="161">
        <f t="shared" si="2"/>
        <v>0</v>
      </c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4.25" customHeight="1">
      <c r="A683" s="42" t="s">
        <v>1420</v>
      </c>
      <c r="B683" s="159" t="s">
        <v>720</v>
      </c>
      <c r="C683" s="42" t="s">
        <v>1376</v>
      </c>
      <c r="D683" s="160">
        <v>42172.0</v>
      </c>
      <c r="E683" s="161">
        <f t="shared" si="1"/>
        <v>9</v>
      </c>
      <c r="F683" s="113">
        <v>69745.0</v>
      </c>
      <c r="G683" s="159">
        <v>4.0</v>
      </c>
      <c r="H683" s="161">
        <f t="shared" si="2"/>
        <v>1500</v>
      </c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4.25" customHeight="1">
      <c r="A684" s="42" t="s">
        <v>1421</v>
      </c>
      <c r="B684" s="159" t="s">
        <v>731</v>
      </c>
      <c r="C684" s="42" t="s">
        <v>1376</v>
      </c>
      <c r="D684" s="160">
        <v>42189.0</v>
      </c>
      <c r="E684" s="161">
        <f t="shared" si="1"/>
        <v>9</v>
      </c>
      <c r="F684" s="113">
        <v>84580.0</v>
      </c>
      <c r="G684" s="159">
        <v>3.0</v>
      </c>
      <c r="H684" s="161">
        <f t="shared" si="2"/>
        <v>900</v>
      </c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4.25" customHeight="1">
      <c r="A685" s="42" t="s">
        <v>1422</v>
      </c>
      <c r="B685" s="159" t="s">
        <v>731</v>
      </c>
      <c r="C685" s="42" t="s">
        <v>1376</v>
      </c>
      <c r="D685" s="160">
        <v>40345.0</v>
      </c>
      <c r="E685" s="161">
        <f t="shared" si="1"/>
        <v>14</v>
      </c>
      <c r="F685" s="113">
        <v>125113.0</v>
      </c>
      <c r="G685" s="159">
        <v>2.0</v>
      </c>
      <c r="H685" s="161">
        <f t="shared" si="2"/>
        <v>100</v>
      </c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4.25" customHeight="1">
      <c r="A686" s="42" t="s">
        <v>1423</v>
      </c>
      <c r="B686" s="159" t="s">
        <v>740</v>
      </c>
      <c r="C686" s="42" t="s">
        <v>1376</v>
      </c>
      <c r="D686" s="160">
        <v>40350.0</v>
      </c>
      <c r="E686" s="161">
        <f t="shared" si="1"/>
        <v>14</v>
      </c>
      <c r="F686" s="113">
        <v>70130.0</v>
      </c>
      <c r="G686" s="159">
        <v>3.0</v>
      </c>
      <c r="H686" s="161">
        <f t="shared" si="2"/>
        <v>900</v>
      </c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4.25" customHeight="1">
      <c r="A687" s="42" t="s">
        <v>1424</v>
      </c>
      <c r="B687" s="159" t="s">
        <v>728</v>
      </c>
      <c r="C687" s="42" t="s">
        <v>1376</v>
      </c>
      <c r="D687" s="160">
        <v>40726.0</v>
      </c>
      <c r="E687" s="161">
        <f t="shared" si="1"/>
        <v>13</v>
      </c>
      <c r="F687" s="113">
        <v>66946.0</v>
      </c>
      <c r="G687" s="159">
        <v>1.0</v>
      </c>
      <c r="H687" s="161">
        <f t="shared" si="2"/>
        <v>0</v>
      </c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4.25" customHeight="1">
      <c r="A688" s="42" t="s">
        <v>1425</v>
      </c>
      <c r="B688" s="159" t="s">
        <v>728</v>
      </c>
      <c r="C688" s="42" t="s">
        <v>1376</v>
      </c>
      <c r="D688" s="160">
        <v>41438.0</v>
      </c>
      <c r="E688" s="161">
        <f t="shared" si="1"/>
        <v>11</v>
      </c>
      <c r="F688" s="113">
        <v>52272.0</v>
      </c>
      <c r="G688" s="159">
        <v>3.0</v>
      </c>
      <c r="H688" s="161">
        <f t="shared" si="2"/>
        <v>900</v>
      </c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4.25" customHeight="1">
      <c r="A689" s="42" t="s">
        <v>1426</v>
      </c>
      <c r="B689" s="159" t="s">
        <v>728</v>
      </c>
      <c r="C689" s="42" t="s">
        <v>1376</v>
      </c>
      <c r="D689" s="160">
        <v>41467.0</v>
      </c>
      <c r="E689" s="161">
        <f t="shared" si="1"/>
        <v>11</v>
      </c>
      <c r="F689" s="113">
        <v>107695.0</v>
      </c>
      <c r="G689" s="159">
        <v>5.0</v>
      </c>
      <c r="H689" s="161">
        <f t="shared" si="2"/>
        <v>3000</v>
      </c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4.25" customHeight="1">
      <c r="A690" s="42" t="s">
        <v>1427</v>
      </c>
      <c r="B690" s="159" t="s">
        <v>728</v>
      </c>
      <c r="C690" s="42" t="s">
        <v>1376</v>
      </c>
      <c r="D690" s="160">
        <v>39992.0</v>
      </c>
      <c r="E690" s="161">
        <f t="shared" si="1"/>
        <v>15</v>
      </c>
      <c r="F690" s="113">
        <v>60730.0</v>
      </c>
      <c r="G690" s="159">
        <v>2.0</v>
      </c>
      <c r="H690" s="161">
        <f t="shared" si="2"/>
        <v>100</v>
      </c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4.25" customHeight="1">
      <c r="A691" s="42" t="s">
        <v>1428</v>
      </c>
      <c r="B691" s="159" t="s">
        <v>724</v>
      </c>
      <c r="C691" s="42" t="s">
        <v>1376</v>
      </c>
      <c r="D691" s="160">
        <v>37443.0</v>
      </c>
      <c r="E691" s="161">
        <f t="shared" si="1"/>
        <v>22</v>
      </c>
      <c r="F691" s="113">
        <v>65753.0</v>
      </c>
      <c r="G691" s="159">
        <v>2.0</v>
      </c>
      <c r="H691" s="161">
        <f t="shared" si="2"/>
        <v>100</v>
      </c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4.25" customHeight="1">
      <c r="A692" s="42" t="s">
        <v>1429</v>
      </c>
      <c r="B692" s="159" t="s">
        <v>731</v>
      </c>
      <c r="C692" s="42" t="s">
        <v>1376</v>
      </c>
      <c r="D692" s="160">
        <v>38177.0</v>
      </c>
      <c r="E692" s="161">
        <f t="shared" si="1"/>
        <v>20</v>
      </c>
      <c r="F692" s="113">
        <v>92000.0</v>
      </c>
      <c r="G692" s="159">
        <v>5.0</v>
      </c>
      <c r="H692" s="161">
        <f t="shared" si="2"/>
        <v>3000</v>
      </c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4.25" customHeight="1">
      <c r="A693" s="42" t="s">
        <v>1430</v>
      </c>
      <c r="B693" s="159" t="s">
        <v>726</v>
      </c>
      <c r="C693" s="42" t="s">
        <v>1376</v>
      </c>
      <c r="D693" s="160">
        <v>38531.0</v>
      </c>
      <c r="E693" s="161">
        <f t="shared" si="1"/>
        <v>19</v>
      </c>
      <c r="F693" s="113">
        <v>120325.0</v>
      </c>
      <c r="G693" s="159">
        <v>4.0</v>
      </c>
      <c r="H693" s="161">
        <f t="shared" si="2"/>
        <v>1500</v>
      </c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4.25" customHeight="1">
      <c r="A694" s="42" t="s">
        <v>1431</v>
      </c>
      <c r="B694" s="159" t="s">
        <v>728</v>
      </c>
      <c r="C694" s="42" t="s">
        <v>1376</v>
      </c>
      <c r="D694" s="160">
        <v>38888.0</v>
      </c>
      <c r="E694" s="161">
        <f t="shared" si="1"/>
        <v>18</v>
      </c>
      <c r="F694" s="113">
        <v>109251.0</v>
      </c>
      <c r="G694" s="159">
        <v>3.0</v>
      </c>
      <c r="H694" s="161">
        <f t="shared" si="2"/>
        <v>900</v>
      </c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4.25" customHeight="1">
      <c r="A695" s="42" t="s">
        <v>1432</v>
      </c>
      <c r="B695" s="159" t="s">
        <v>728</v>
      </c>
      <c r="C695" s="42" t="s">
        <v>1376</v>
      </c>
      <c r="D695" s="160">
        <v>40361.0</v>
      </c>
      <c r="E695" s="161">
        <f t="shared" si="1"/>
        <v>14</v>
      </c>
      <c r="F695" s="113">
        <v>98485.0</v>
      </c>
      <c r="G695" s="159">
        <v>3.0</v>
      </c>
      <c r="H695" s="161">
        <f t="shared" si="2"/>
        <v>900</v>
      </c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4.25" customHeight="1">
      <c r="A696" s="42" t="s">
        <v>1433</v>
      </c>
      <c r="B696" s="159" t="s">
        <v>731</v>
      </c>
      <c r="C696" s="42" t="s">
        <v>1376</v>
      </c>
      <c r="D696" s="160">
        <v>41096.0</v>
      </c>
      <c r="E696" s="161">
        <f t="shared" si="1"/>
        <v>12</v>
      </c>
      <c r="F696" s="113">
        <v>121824.0</v>
      </c>
      <c r="G696" s="159">
        <v>3.0</v>
      </c>
      <c r="H696" s="161">
        <f t="shared" si="2"/>
        <v>900</v>
      </c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4.25" customHeight="1">
      <c r="A697" s="42" t="s">
        <v>1434</v>
      </c>
      <c r="B697" s="159" t="s">
        <v>720</v>
      </c>
      <c r="C697" s="42" t="s">
        <v>1376</v>
      </c>
      <c r="D697" s="160">
        <v>42203.0</v>
      </c>
      <c r="E697" s="161">
        <f t="shared" si="1"/>
        <v>9</v>
      </c>
      <c r="F697" s="113">
        <v>87932.0</v>
      </c>
      <c r="G697" s="159">
        <v>3.0</v>
      </c>
      <c r="H697" s="161">
        <f t="shared" si="2"/>
        <v>900</v>
      </c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4.25" customHeight="1">
      <c r="A698" s="42" t="s">
        <v>1435</v>
      </c>
      <c r="B698" s="159" t="s">
        <v>740</v>
      </c>
      <c r="C698" s="42" t="s">
        <v>1376</v>
      </c>
      <c r="D698" s="160">
        <v>41471.0</v>
      </c>
      <c r="E698" s="161">
        <f t="shared" si="1"/>
        <v>11</v>
      </c>
      <c r="F698" s="113">
        <v>78997.0</v>
      </c>
      <c r="G698" s="159">
        <v>5.0</v>
      </c>
      <c r="H698" s="161">
        <f t="shared" si="2"/>
        <v>3000</v>
      </c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4.25" customHeight="1">
      <c r="A699" s="42" t="s">
        <v>1436</v>
      </c>
      <c r="B699" s="159" t="s">
        <v>726</v>
      </c>
      <c r="C699" s="42" t="s">
        <v>1376</v>
      </c>
      <c r="D699" s="160">
        <v>41488.0</v>
      </c>
      <c r="E699" s="161">
        <f t="shared" si="1"/>
        <v>11</v>
      </c>
      <c r="F699" s="113">
        <v>45391.0</v>
      </c>
      <c r="G699" s="159">
        <v>2.0</v>
      </c>
      <c r="H699" s="161">
        <f t="shared" si="2"/>
        <v>100</v>
      </c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4.25" customHeight="1">
      <c r="A700" s="42" t="s">
        <v>1437</v>
      </c>
      <c r="B700" s="159" t="s">
        <v>724</v>
      </c>
      <c r="C700" s="42" t="s">
        <v>1376</v>
      </c>
      <c r="D700" s="160">
        <v>41498.0</v>
      </c>
      <c r="E700" s="161">
        <f t="shared" si="1"/>
        <v>11</v>
      </c>
      <c r="F700" s="113">
        <v>43394.0</v>
      </c>
      <c r="G700" s="159">
        <v>4.0</v>
      </c>
      <c r="H700" s="161">
        <f t="shared" si="2"/>
        <v>1500</v>
      </c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4.25" customHeight="1">
      <c r="A701" s="42" t="s">
        <v>1438</v>
      </c>
      <c r="B701" s="159" t="s">
        <v>728</v>
      </c>
      <c r="C701" s="42" t="s">
        <v>1376</v>
      </c>
      <c r="D701" s="160">
        <v>37103.0</v>
      </c>
      <c r="E701" s="161">
        <f t="shared" si="1"/>
        <v>23</v>
      </c>
      <c r="F701" s="113">
        <v>107900.0</v>
      </c>
      <c r="G701" s="159">
        <v>5.0</v>
      </c>
      <c r="H701" s="161">
        <f t="shared" si="2"/>
        <v>3000</v>
      </c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4.25" customHeight="1">
      <c r="A702" s="42" t="s">
        <v>1439</v>
      </c>
      <c r="B702" s="159" t="s">
        <v>724</v>
      </c>
      <c r="C702" s="42" t="s">
        <v>1376</v>
      </c>
      <c r="D702" s="160">
        <v>38573.0</v>
      </c>
      <c r="E702" s="161">
        <f t="shared" si="1"/>
        <v>19</v>
      </c>
      <c r="F702" s="113">
        <v>61685.0</v>
      </c>
      <c r="G702" s="159">
        <v>2.0</v>
      </c>
      <c r="H702" s="161">
        <f t="shared" si="2"/>
        <v>100</v>
      </c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4.25" customHeight="1">
      <c r="A703" s="42" t="s">
        <v>1440</v>
      </c>
      <c r="B703" s="159" t="s">
        <v>740</v>
      </c>
      <c r="C703" s="42" t="s">
        <v>1376</v>
      </c>
      <c r="D703" s="160">
        <v>40757.0</v>
      </c>
      <c r="E703" s="161">
        <f t="shared" si="1"/>
        <v>13</v>
      </c>
      <c r="F703" s="113">
        <v>89144.0</v>
      </c>
      <c r="G703" s="159">
        <v>5.0</v>
      </c>
      <c r="H703" s="161">
        <f t="shared" si="2"/>
        <v>3000</v>
      </c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4.25" customHeight="1">
      <c r="A704" s="42" t="s">
        <v>1441</v>
      </c>
      <c r="B704" s="159" t="s">
        <v>728</v>
      </c>
      <c r="C704" s="42" t="s">
        <v>1376</v>
      </c>
      <c r="D704" s="160">
        <v>40797.0</v>
      </c>
      <c r="E704" s="161">
        <f t="shared" si="1"/>
        <v>13</v>
      </c>
      <c r="F704" s="113">
        <v>113344.0</v>
      </c>
      <c r="G704" s="159">
        <v>4.0</v>
      </c>
      <c r="H704" s="161">
        <f t="shared" si="2"/>
        <v>1500</v>
      </c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4.25" customHeight="1">
      <c r="A705" s="42" t="s">
        <v>1442</v>
      </c>
      <c r="B705" s="159" t="s">
        <v>728</v>
      </c>
      <c r="C705" s="42" t="s">
        <v>1376</v>
      </c>
      <c r="D705" s="160">
        <v>41878.0</v>
      </c>
      <c r="E705" s="161">
        <f t="shared" si="1"/>
        <v>10</v>
      </c>
      <c r="F705" s="113">
        <v>81059.0</v>
      </c>
      <c r="G705" s="159">
        <v>5.0</v>
      </c>
      <c r="H705" s="161">
        <f t="shared" si="2"/>
        <v>3000</v>
      </c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4.25" customHeight="1">
      <c r="A706" s="42" t="s">
        <v>1443</v>
      </c>
      <c r="B706" s="159" t="s">
        <v>731</v>
      </c>
      <c r="C706" s="42" t="s">
        <v>1376</v>
      </c>
      <c r="D706" s="160">
        <v>41889.0</v>
      </c>
      <c r="E706" s="161">
        <f t="shared" si="1"/>
        <v>10</v>
      </c>
      <c r="F706" s="113">
        <v>85067.0</v>
      </c>
      <c r="G706" s="159">
        <v>4.0</v>
      </c>
      <c r="H706" s="161">
        <f t="shared" si="2"/>
        <v>1500</v>
      </c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4.25" customHeight="1">
      <c r="A707" s="42" t="s">
        <v>1444</v>
      </c>
      <c r="B707" s="159" t="s">
        <v>720</v>
      </c>
      <c r="C707" s="42" t="s">
        <v>1376</v>
      </c>
      <c r="D707" s="160">
        <v>40421.0</v>
      </c>
      <c r="E707" s="161">
        <f t="shared" si="1"/>
        <v>14</v>
      </c>
      <c r="F707" s="113">
        <v>107127.0</v>
      </c>
      <c r="G707" s="159">
        <v>4.0</v>
      </c>
      <c r="H707" s="161">
        <f t="shared" si="2"/>
        <v>1500</v>
      </c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4.25" customHeight="1">
      <c r="A708" s="42" t="s">
        <v>1445</v>
      </c>
      <c r="B708" s="159" t="s">
        <v>740</v>
      </c>
      <c r="C708" s="42" t="s">
        <v>1376</v>
      </c>
      <c r="D708" s="160">
        <v>41529.0</v>
      </c>
      <c r="E708" s="161">
        <f t="shared" si="1"/>
        <v>11</v>
      </c>
      <c r="F708" s="113">
        <v>99340.0</v>
      </c>
      <c r="G708" s="159">
        <v>2.0</v>
      </c>
      <c r="H708" s="161">
        <f t="shared" si="2"/>
        <v>100</v>
      </c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4.25" customHeight="1">
      <c r="A709" s="42" t="s">
        <v>1446</v>
      </c>
      <c r="B709" s="159" t="s">
        <v>740</v>
      </c>
      <c r="C709" s="42" t="s">
        <v>1376</v>
      </c>
      <c r="D709" s="160">
        <v>37131.0</v>
      </c>
      <c r="E709" s="161">
        <f t="shared" si="1"/>
        <v>23</v>
      </c>
      <c r="F709" s="113">
        <v>49683.0</v>
      </c>
      <c r="G709" s="159">
        <v>5.0</v>
      </c>
      <c r="H709" s="161">
        <f t="shared" si="2"/>
        <v>3000</v>
      </c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4.25" customHeight="1">
      <c r="A710" s="42" t="s">
        <v>1447</v>
      </c>
      <c r="B710" s="159" t="s">
        <v>726</v>
      </c>
      <c r="C710" s="42" t="s">
        <v>1376</v>
      </c>
      <c r="D710" s="160">
        <v>38219.0</v>
      </c>
      <c r="E710" s="161">
        <f t="shared" si="1"/>
        <v>20</v>
      </c>
      <c r="F710" s="113">
        <v>71758.0</v>
      </c>
      <c r="G710" s="159">
        <v>3.0</v>
      </c>
      <c r="H710" s="161">
        <f t="shared" si="2"/>
        <v>900</v>
      </c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4.25" customHeight="1">
      <c r="A711" s="42" t="s">
        <v>1448</v>
      </c>
      <c r="B711" s="159" t="s">
        <v>731</v>
      </c>
      <c r="C711" s="42" t="s">
        <v>1376</v>
      </c>
      <c r="D711" s="160">
        <v>41555.0</v>
      </c>
      <c r="E711" s="161">
        <f t="shared" si="1"/>
        <v>11</v>
      </c>
      <c r="F711" s="113">
        <v>94817.0</v>
      </c>
      <c r="G711" s="159">
        <v>5.0</v>
      </c>
      <c r="H711" s="161">
        <f t="shared" si="2"/>
        <v>3000</v>
      </c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4.25" customHeight="1">
      <c r="A712" s="42" t="s">
        <v>1449</v>
      </c>
      <c r="B712" s="159" t="s">
        <v>724</v>
      </c>
      <c r="C712" s="42" t="s">
        <v>1376</v>
      </c>
      <c r="D712" s="160">
        <v>37158.0</v>
      </c>
      <c r="E712" s="161">
        <f t="shared" si="1"/>
        <v>23</v>
      </c>
      <c r="F712" s="113">
        <v>95259.0</v>
      </c>
      <c r="G712" s="159">
        <v>5.0</v>
      </c>
      <c r="H712" s="161">
        <f t="shared" si="2"/>
        <v>3000</v>
      </c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4.25" customHeight="1">
      <c r="A713" s="42" t="s">
        <v>1450</v>
      </c>
      <c r="B713" s="159" t="s">
        <v>726</v>
      </c>
      <c r="C713" s="42" t="s">
        <v>1376</v>
      </c>
      <c r="D713" s="160">
        <v>37536.0</v>
      </c>
      <c r="E713" s="161">
        <f t="shared" si="1"/>
        <v>22</v>
      </c>
      <c r="F713" s="113">
        <v>122620.0</v>
      </c>
      <c r="G713" s="159">
        <v>2.0</v>
      </c>
      <c r="H713" s="161">
        <f t="shared" si="2"/>
        <v>100</v>
      </c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4.25" customHeight="1">
      <c r="A714" s="42" t="s">
        <v>1451</v>
      </c>
      <c r="B714" s="159" t="s">
        <v>728</v>
      </c>
      <c r="C714" s="42" t="s">
        <v>1376</v>
      </c>
      <c r="D714" s="160">
        <v>37540.0</v>
      </c>
      <c r="E714" s="161">
        <f t="shared" si="1"/>
        <v>22</v>
      </c>
      <c r="F714" s="113">
        <v>84005.0</v>
      </c>
      <c r="G714" s="159">
        <v>5.0</v>
      </c>
      <c r="H714" s="161">
        <f t="shared" si="2"/>
        <v>3000</v>
      </c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4.25" customHeight="1">
      <c r="A715" s="42" t="s">
        <v>1452</v>
      </c>
      <c r="B715" s="159" t="s">
        <v>724</v>
      </c>
      <c r="C715" s="42" t="s">
        <v>1376</v>
      </c>
      <c r="D715" s="160">
        <v>40800.0</v>
      </c>
      <c r="E715" s="161">
        <f t="shared" si="1"/>
        <v>13</v>
      </c>
      <c r="F715" s="113">
        <v>88801.0</v>
      </c>
      <c r="G715" s="159">
        <v>2.0</v>
      </c>
      <c r="H715" s="161">
        <f t="shared" si="2"/>
        <v>100</v>
      </c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4.25" customHeight="1">
      <c r="A716" s="42" t="s">
        <v>1453</v>
      </c>
      <c r="B716" s="159" t="s">
        <v>720</v>
      </c>
      <c r="C716" s="42" t="s">
        <v>1376</v>
      </c>
      <c r="D716" s="160">
        <v>40820.0</v>
      </c>
      <c r="E716" s="161">
        <f t="shared" si="1"/>
        <v>13</v>
      </c>
      <c r="F716" s="113">
        <v>74122.0</v>
      </c>
      <c r="G716" s="159">
        <v>2.0</v>
      </c>
      <c r="H716" s="161">
        <f t="shared" si="2"/>
        <v>100</v>
      </c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4.25" customHeight="1">
      <c r="A717" s="42" t="s">
        <v>1454</v>
      </c>
      <c r="B717" s="159" t="s">
        <v>728</v>
      </c>
      <c r="C717" s="42" t="s">
        <v>1376</v>
      </c>
      <c r="D717" s="160">
        <v>40806.0</v>
      </c>
      <c r="E717" s="161">
        <f t="shared" si="1"/>
        <v>13</v>
      </c>
      <c r="F717" s="113">
        <v>70695.0</v>
      </c>
      <c r="G717" s="159">
        <v>5.0</v>
      </c>
      <c r="H717" s="161">
        <f t="shared" si="2"/>
        <v>3000</v>
      </c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4.25" customHeight="1">
      <c r="A718" s="42" t="s">
        <v>1455</v>
      </c>
      <c r="B718" s="159" t="s">
        <v>720</v>
      </c>
      <c r="C718" s="42" t="s">
        <v>1376</v>
      </c>
      <c r="D718" s="160">
        <v>40806.0</v>
      </c>
      <c r="E718" s="161">
        <f t="shared" si="1"/>
        <v>13</v>
      </c>
      <c r="F718" s="113">
        <v>68996.0</v>
      </c>
      <c r="G718" s="159">
        <v>5.0</v>
      </c>
      <c r="H718" s="161">
        <f t="shared" si="2"/>
        <v>3000</v>
      </c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4.25" customHeight="1">
      <c r="A719" s="42" t="s">
        <v>1456</v>
      </c>
      <c r="B719" s="159" t="s">
        <v>731</v>
      </c>
      <c r="C719" s="42" t="s">
        <v>1376</v>
      </c>
      <c r="D719" s="160">
        <v>40846.0</v>
      </c>
      <c r="E719" s="161">
        <f t="shared" si="1"/>
        <v>13</v>
      </c>
      <c r="F719" s="113">
        <v>60068.0</v>
      </c>
      <c r="G719" s="159">
        <v>5.0</v>
      </c>
      <c r="H719" s="161">
        <f t="shared" si="2"/>
        <v>3000</v>
      </c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4.25" customHeight="1">
      <c r="A720" s="42" t="s">
        <v>1457</v>
      </c>
      <c r="B720" s="159" t="s">
        <v>728</v>
      </c>
      <c r="C720" s="42" t="s">
        <v>1376</v>
      </c>
      <c r="D720" s="160">
        <v>41945.0</v>
      </c>
      <c r="E720" s="161">
        <f t="shared" si="1"/>
        <v>10</v>
      </c>
      <c r="F720" s="113">
        <v>107735.0</v>
      </c>
      <c r="G720" s="159">
        <v>1.0</v>
      </c>
      <c r="H720" s="161">
        <f t="shared" si="2"/>
        <v>0</v>
      </c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4.25" customHeight="1">
      <c r="A721" s="42" t="s">
        <v>1458</v>
      </c>
      <c r="B721" s="159" t="s">
        <v>726</v>
      </c>
      <c r="C721" s="42" t="s">
        <v>1376</v>
      </c>
      <c r="D721" s="160">
        <v>42304.0</v>
      </c>
      <c r="E721" s="161">
        <f t="shared" si="1"/>
        <v>9</v>
      </c>
      <c r="F721" s="113">
        <v>58374.0</v>
      </c>
      <c r="G721" s="159">
        <v>3.0</v>
      </c>
      <c r="H721" s="161">
        <f t="shared" si="2"/>
        <v>900</v>
      </c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4.25" customHeight="1">
      <c r="A722" s="42" t="s">
        <v>1459</v>
      </c>
      <c r="B722" s="159" t="s">
        <v>728</v>
      </c>
      <c r="C722" s="42" t="s">
        <v>1376</v>
      </c>
      <c r="D722" s="160">
        <v>40477.0</v>
      </c>
      <c r="E722" s="161">
        <f t="shared" si="1"/>
        <v>14</v>
      </c>
      <c r="F722" s="113">
        <v>46272.0</v>
      </c>
      <c r="G722" s="159">
        <v>1.0</v>
      </c>
      <c r="H722" s="161">
        <f t="shared" si="2"/>
        <v>0</v>
      </c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4.25" customHeight="1">
      <c r="A723" s="42" t="s">
        <v>1460</v>
      </c>
      <c r="B723" s="159" t="s">
        <v>724</v>
      </c>
      <c r="C723" s="42" t="s">
        <v>1376</v>
      </c>
      <c r="D723" s="160">
        <v>37921.0</v>
      </c>
      <c r="E723" s="161">
        <f t="shared" si="1"/>
        <v>21</v>
      </c>
      <c r="F723" s="113">
        <v>121308.0</v>
      </c>
      <c r="G723" s="159">
        <v>3.0</v>
      </c>
      <c r="H723" s="161">
        <f t="shared" si="2"/>
        <v>900</v>
      </c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4.25" customHeight="1">
      <c r="A724" s="42" t="s">
        <v>1461</v>
      </c>
      <c r="B724" s="159" t="s">
        <v>731</v>
      </c>
      <c r="C724" s="42" t="s">
        <v>1376</v>
      </c>
      <c r="D724" s="160">
        <v>42340.0</v>
      </c>
      <c r="E724" s="161">
        <f t="shared" si="1"/>
        <v>9</v>
      </c>
      <c r="F724" s="113">
        <v>94823.0</v>
      </c>
      <c r="G724" s="159">
        <v>3.0</v>
      </c>
      <c r="H724" s="161">
        <f t="shared" si="2"/>
        <v>900</v>
      </c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4.25" customHeight="1">
      <c r="A725" s="42" t="s">
        <v>1462</v>
      </c>
      <c r="B725" s="159" t="s">
        <v>731</v>
      </c>
      <c r="C725" s="42" t="s">
        <v>1376</v>
      </c>
      <c r="D725" s="160">
        <v>40862.0</v>
      </c>
      <c r="E725" s="161">
        <f t="shared" si="1"/>
        <v>13</v>
      </c>
      <c r="F725" s="113">
        <v>66256.0</v>
      </c>
      <c r="G725" s="159">
        <v>5.0</v>
      </c>
      <c r="H725" s="161">
        <f t="shared" si="2"/>
        <v>3000</v>
      </c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4.25" customHeight="1">
      <c r="A726" s="42" t="s">
        <v>1463</v>
      </c>
      <c r="B726" s="159" t="s">
        <v>728</v>
      </c>
      <c r="C726" s="42" t="s">
        <v>1376</v>
      </c>
      <c r="D726" s="160">
        <v>40513.0</v>
      </c>
      <c r="E726" s="161">
        <f t="shared" si="1"/>
        <v>14</v>
      </c>
      <c r="F726" s="113">
        <v>124666.0</v>
      </c>
      <c r="G726" s="159">
        <v>5.0</v>
      </c>
      <c r="H726" s="161">
        <f t="shared" si="2"/>
        <v>3000</v>
      </c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4.25" customHeight="1">
      <c r="A727" s="42" t="s">
        <v>1464</v>
      </c>
      <c r="B727" s="159" t="s">
        <v>726</v>
      </c>
      <c r="C727" s="42" t="s">
        <v>1376</v>
      </c>
      <c r="D727" s="160">
        <v>40141.0</v>
      </c>
      <c r="E727" s="161">
        <f t="shared" si="1"/>
        <v>15</v>
      </c>
      <c r="F727" s="113">
        <v>66573.0</v>
      </c>
      <c r="G727" s="159">
        <v>4.0</v>
      </c>
      <c r="H727" s="161">
        <f t="shared" si="2"/>
        <v>1500</v>
      </c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4.25" customHeight="1">
      <c r="A728" s="42" t="s">
        <v>1465</v>
      </c>
      <c r="B728" s="159" t="s">
        <v>728</v>
      </c>
      <c r="C728" s="42" t="s">
        <v>1376</v>
      </c>
      <c r="D728" s="160">
        <v>39406.0</v>
      </c>
      <c r="E728" s="161">
        <f t="shared" si="1"/>
        <v>17</v>
      </c>
      <c r="F728" s="113">
        <v>100635.0</v>
      </c>
      <c r="G728" s="159">
        <v>4.0</v>
      </c>
      <c r="H728" s="161">
        <f t="shared" si="2"/>
        <v>1500</v>
      </c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4.25" customHeight="1">
      <c r="A729" s="42" t="s">
        <v>1466</v>
      </c>
      <c r="B729" s="159" t="s">
        <v>720</v>
      </c>
      <c r="C729" s="42" t="s">
        <v>1376</v>
      </c>
      <c r="D729" s="160">
        <v>39425.0</v>
      </c>
      <c r="E729" s="161">
        <f t="shared" si="1"/>
        <v>17</v>
      </c>
      <c r="F729" s="113">
        <v>124180.0</v>
      </c>
      <c r="G729" s="159">
        <v>2.0</v>
      </c>
      <c r="H729" s="161">
        <f t="shared" si="2"/>
        <v>100</v>
      </c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4.25" customHeight="1">
      <c r="A730" s="42" t="s">
        <v>1467</v>
      </c>
      <c r="B730" s="159" t="s">
        <v>740</v>
      </c>
      <c r="C730" s="42" t="s">
        <v>1376</v>
      </c>
      <c r="D730" s="160">
        <v>40519.0</v>
      </c>
      <c r="E730" s="161">
        <f t="shared" si="1"/>
        <v>14</v>
      </c>
      <c r="F730" s="113">
        <v>79440.0</v>
      </c>
      <c r="G730" s="159">
        <v>2.0</v>
      </c>
      <c r="H730" s="161">
        <f t="shared" si="2"/>
        <v>100</v>
      </c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4.25" customHeight="1">
      <c r="A731" s="42" t="s">
        <v>1468</v>
      </c>
      <c r="B731" s="159" t="s">
        <v>728</v>
      </c>
      <c r="C731" s="42" t="s">
        <v>1376</v>
      </c>
      <c r="D731" s="160">
        <v>41601.0</v>
      </c>
      <c r="E731" s="161">
        <f t="shared" si="1"/>
        <v>11</v>
      </c>
      <c r="F731" s="113">
        <v>125922.0</v>
      </c>
      <c r="G731" s="159">
        <v>4.0</v>
      </c>
      <c r="H731" s="161">
        <f t="shared" si="2"/>
        <v>1500</v>
      </c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4.25" customHeight="1">
      <c r="A732" s="42" t="s">
        <v>1469</v>
      </c>
      <c r="B732" s="159" t="s">
        <v>726</v>
      </c>
      <c r="C732" s="42" t="s">
        <v>1376</v>
      </c>
      <c r="D732" s="160">
        <v>41614.0</v>
      </c>
      <c r="E732" s="161">
        <f t="shared" si="1"/>
        <v>11</v>
      </c>
      <c r="F732" s="113">
        <v>86894.0</v>
      </c>
      <c r="G732" s="159">
        <v>1.0</v>
      </c>
      <c r="H732" s="161">
        <f t="shared" si="2"/>
        <v>0</v>
      </c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4.25" customHeight="1">
      <c r="A733" s="42" t="s">
        <v>1470</v>
      </c>
      <c r="B733" s="159" t="s">
        <v>726</v>
      </c>
      <c r="C733" s="42" t="s">
        <v>1471</v>
      </c>
      <c r="D733" s="160">
        <v>38762.0</v>
      </c>
      <c r="E733" s="161">
        <f t="shared" si="1"/>
        <v>19</v>
      </c>
      <c r="F733" s="113">
        <v>104593.0</v>
      </c>
      <c r="G733" s="159">
        <v>5.0</v>
      </c>
      <c r="H733" s="161">
        <f t="shared" si="2"/>
        <v>3000</v>
      </c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4.25" customHeight="1">
      <c r="A734" s="42" t="s">
        <v>1472</v>
      </c>
      <c r="B734" s="159" t="s">
        <v>731</v>
      </c>
      <c r="C734" s="42" t="s">
        <v>1471</v>
      </c>
      <c r="D734" s="160">
        <v>38069.0</v>
      </c>
      <c r="E734" s="161">
        <f t="shared" si="1"/>
        <v>20</v>
      </c>
      <c r="F734" s="113">
        <v>88072.0</v>
      </c>
      <c r="G734" s="159">
        <v>5.0</v>
      </c>
      <c r="H734" s="161">
        <f t="shared" si="2"/>
        <v>3000</v>
      </c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4.25" customHeight="1">
      <c r="A735" s="42" t="s">
        <v>1473</v>
      </c>
      <c r="B735" s="159" t="s">
        <v>720</v>
      </c>
      <c r="C735" s="42" t="s">
        <v>1471</v>
      </c>
      <c r="D735" s="160">
        <v>41770.0</v>
      </c>
      <c r="E735" s="161">
        <f t="shared" si="1"/>
        <v>10</v>
      </c>
      <c r="F735" s="113">
        <v>66922.0</v>
      </c>
      <c r="G735" s="159">
        <v>4.0</v>
      </c>
      <c r="H735" s="161">
        <f t="shared" si="2"/>
        <v>1500</v>
      </c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4.25" customHeight="1">
      <c r="A736" s="42" t="s">
        <v>1474</v>
      </c>
      <c r="B736" s="159" t="s">
        <v>731</v>
      </c>
      <c r="C736" s="42" t="s">
        <v>1471</v>
      </c>
      <c r="D736" s="160">
        <v>41797.0</v>
      </c>
      <c r="E736" s="161">
        <f t="shared" si="1"/>
        <v>10</v>
      </c>
      <c r="F736" s="113">
        <v>119199.0</v>
      </c>
      <c r="G736" s="159">
        <v>4.0</v>
      </c>
      <c r="H736" s="161">
        <f t="shared" si="2"/>
        <v>1500</v>
      </c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4.25" customHeight="1">
      <c r="A737" s="42" t="s">
        <v>1475</v>
      </c>
      <c r="B737" s="159" t="s">
        <v>720</v>
      </c>
      <c r="C737" s="42" t="s">
        <v>1471</v>
      </c>
      <c r="D737" s="160">
        <v>38151.0</v>
      </c>
      <c r="E737" s="161">
        <f t="shared" si="1"/>
        <v>20</v>
      </c>
      <c r="F737" s="113">
        <v>61387.0</v>
      </c>
      <c r="G737" s="159">
        <v>5.0</v>
      </c>
      <c r="H737" s="161">
        <f t="shared" si="2"/>
        <v>3000</v>
      </c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4.25" customHeight="1">
      <c r="A738" s="42" t="s">
        <v>1476</v>
      </c>
      <c r="B738" s="159" t="s">
        <v>728</v>
      </c>
      <c r="C738" s="42" t="s">
        <v>1477</v>
      </c>
      <c r="D738" s="160">
        <v>40194.0</v>
      </c>
      <c r="E738" s="161">
        <f t="shared" si="1"/>
        <v>15</v>
      </c>
      <c r="F738" s="113">
        <v>126954.0</v>
      </c>
      <c r="G738" s="159">
        <v>2.0</v>
      </c>
      <c r="H738" s="161">
        <f t="shared" si="2"/>
        <v>100</v>
      </c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4.25" customHeight="1">
      <c r="A739" s="42" t="s">
        <v>1478</v>
      </c>
      <c r="B739" s="159" t="s">
        <v>726</v>
      </c>
      <c r="C739" s="42" t="s">
        <v>1477</v>
      </c>
      <c r="D739" s="160">
        <v>37635.0</v>
      </c>
      <c r="E739" s="161">
        <f t="shared" si="1"/>
        <v>22</v>
      </c>
      <c r="F739" s="113">
        <v>54080.0</v>
      </c>
      <c r="G739" s="159">
        <v>2.0</v>
      </c>
      <c r="H739" s="161">
        <f t="shared" si="2"/>
        <v>100</v>
      </c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4.25" customHeight="1">
      <c r="A740" s="42" t="s">
        <v>1479</v>
      </c>
      <c r="B740" s="159" t="s">
        <v>728</v>
      </c>
      <c r="C740" s="42" t="s">
        <v>1477</v>
      </c>
      <c r="D740" s="160">
        <v>40717.0</v>
      </c>
      <c r="E740" s="161">
        <f t="shared" si="1"/>
        <v>13</v>
      </c>
      <c r="F740" s="113">
        <v>122888.0</v>
      </c>
      <c r="G740" s="159">
        <v>5.0</v>
      </c>
      <c r="H740" s="161">
        <f t="shared" si="2"/>
        <v>3000</v>
      </c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4.25" customHeight="1">
      <c r="A741" s="42" t="s">
        <v>1480</v>
      </c>
      <c r="B741" s="159" t="s">
        <v>724</v>
      </c>
      <c r="C741" s="42" t="s">
        <v>1477</v>
      </c>
      <c r="D741" s="160">
        <v>41462.0</v>
      </c>
      <c r="E741" s="161">
        <f t="shared" si="1"/>
        <v>11</v>
      </c>
      <c r="F741" s="113">
        <v>110404.0</v>
      </c>
      <c r="G741" s="159">
        <v>1.0</v>
      </c>
      <c r="H741" s="161">
        <f t="shared" si="2"/>
        <v>0</v>
      </c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4.25" customHeight="1">
      <c r="A742" s="42" t="s">
        <v>1481</v>
      </c>
      <c r="B742" s="159" t="s">
        <v>726</v>
      </c>
      <c r="C742" s="42" t="s">
        <v>1477</v>
      </c>
      <c r="D742" s="160">
        <v>41621.0</v>
      </c>
      <c r="E742" s="161">
        <f t="shared" si="1"/>
        <v>11</v>
      </c>
      <c r="F742" s="113">
        <v>90253.0</v>
      </c>
      <c r="G742" s="159">
        <v>1.0</v>
      </c>
      <c r="H742" s="161">
        <f t="shared" si="2"/>
        <v>0</v>
      </c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4.25" customHeight="1">
      <c r="A743" s="21"/>
      <c r="B743" s="22"/>
      <c r="C743" s="21"/>
      <c r="D743" s="17"/>
      <c r="E743" s="21"/>
      <c r="F743" s="80"/>
      <c r="G743" s="21"/>
      <c r="H743" s="162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4.25" customHeight="1">
      <c r="A744" s="21"/>
      <c r="B744" s="22"/>
      <c r="C744" s="21"/>
      <c r="D744" s="17"/>
      <c r="E744" s="21"/>
      <c r="F744" s="80"/>
      <c r="G744" s="21"/>
      <c r="H744" s="162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4.25" customHeight="1">
      <c r="A745" s="21"/>
      <c r="B745" s="22"/>
      <c r="C745" s="21"/>
      <c r="D745" s="17"/>
      <c r="E745" s="21"/>
      <c r="F745" s="80"/>
      <c r="G745" s="21"/>
      <c r="H745" s="162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4.25" customHeight="1">
      <c r="A746" s="21"/>
      <c r="B746" s="22"/>
      <c r="C746" s="21"/>
      <c r="D746" s="17"/>
      <c r="E746" s="21"/>
      <c r="F746" s="80"/>
      <c r="G746" s="21"/>
      <c r="H746" s="162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4.25" customHeight="1">
      <c r="A747" s="21"/>
      <c r="B747" s="22"/>
      <c r="C747" s="21"/>
      <c r="D747" s="17"/>
      <c r="E747" s="21"/>
      <c r="F747" s="80"/>
      <c r="G747" s="21"/>
      <c r="H747" s="162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4.25" customHeight="1">
      <c r="A748" s="21"/>
      <c r="B748" s="22"/>
      <c r="C748" s="21"/>
      <c r="D748" s="17"/>
      <c r="E748" s="21"/>
      <c r="F748" s="80"/>
      <c r="G748" s="21"/>
      <c r="H748" s="162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4.25" customHeight="1">
      <c r="A749" s="21"/>
      <c r="B749" s="22"/>
      <c r="C749" s="21"/>
      <c r="D749" s="17"/>
      <c r="E749" s="21"/>
      <c r="F749" s="80"/>
      <c r="G749" s="21"/>
      <c r="H749" s="162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4.25" customHeight="1">
      <c r="A750" s="21"/>
      <c r="B750" s="22"/>
      <c r="C750" s="21"/>
      <c r="D750" s="17"/>
      <c r="E750" s="21"/>
      <c r="F750" s="80"/>
      <c r="G750" s="21"/>
      <c r="H750" s="162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4.25" customHeight="1">
      <c r="A751" s="21"/>
      <c r="B751" s="22"/>
      <c r="C751" s="21"/>
      <c r="D751" s="17"/>
      <c r="E751" s="21"/>
      <c r="F751" s="80"/>
      <c r="G751" s="21"/>
      <c r="H751" s="162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4.25" customHeight="1">
      <c r="A752" s="21"/>
      <c r="B752" s="22"/>
      <c r="C752" s="21"/>
      <c r="D752" s="17"/>
      <c r="E752" s="21"/>
      <c r="F752" s="80"/>
      <c r="G752" s="21"/>
      <c r="H752" s="162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4.25" customHeight="1">
      <c r="A753" s="21"/>
      <c r="B753" s="22"/>
      <c r="C753" s="21"/>
      <c r="D753" s="17"/>
      <c r="E753" s="21"/>
      <c r="F753" s="80"/>
      <c r="G753" s="21"/>
      <c r="H753" s="162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4.25" customHeight="1">
      <c r="A754" s="21"/>
      <c r="B754" s="22"/>
      <c r="C754" s="21"/>
      <c r="D754" s="17"/>
      <c r="E754" s="21"/>
      <c r="F754" s="80"/>
      <c r="G754" s="21"/>
      <c r="H754" s="162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4.25" customHeight="1">
      <c r="A755" s="21"/>
      <c r="B755" s="22"/>
      <c r="C755" s="21"/>
      <c r="D755" s="17"/>
      <c r="E755" s="21"/>
      <c r="F755" s="80"/>
      <c r="G755" s="21"/>
      <c r="H755" s="162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4.25" customHeight="1">
      <c r="A756" s="21"/>
      <c r="B756" s="22"/>
      <c r="C756" s="21"/>
      <c r="D756" s="17"/>
      <c r="E756" s="21"/>
      <c r="F756" s="80"/>
      <c r="G756" s="21"/>
      <c r="H756" s="162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4.25" customHeight="1">
      <c r="A757" s="21"/>
      <c r="B757" s="22"/>
      <c r="C757" s="21"/>
      <c r="D757" s="17"/>
      <c r="E757" s="21"/>
      <c r="F757" s="80"/>
      <c r="G757" s="21"/>
      <c r="H757" s="162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4.25" customHeight="1">
      <c r="A758" s="21"/>
      <c r="B758" s="22"/>
      <c r="C758" s="21"/>
      <c r="D758" s="17"/>
      <c r="E758" s="21"/>
      <c r="F758" s="80"/>
      <c r="G758" s="21"/>
      <c r="H758" s="162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4.25" customHeight="1">
      <c r="A759" s="21"/>
      <c r="B759" s="22"/>
      <c r="C759" s="21"/>
      <c r="D759" s="17"/>
      <c r="E759" s="21"/>
      <c r="F759" s="80"/>
      <c r="G759" s="21"/>
      <c r="H759" s="162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4.25" customHeight="1">
      <c r="A760" s="21"/>
      <c r="B760" s="22"/>
      <c r="C760" s="21"/>
      <c r="D760" s="17"/>
      <c r="E760" s="21"/>
      <c r="F760" s="80"/>
      <c r="G760" s="21"/>
      <c r="H760" s="162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4.25" customHeight="1">
      <c r="A761" s="21"/>
      <c r="B761" s="22"/>
      <c r="C761" s="21"/>
      <c r="D761" s="17"/>
      <c r="E761" s="21"/>
      <c r="F761" s="80"/>
      <c r="G761" s="21"/>
      <c r="H761" s="162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4.25" customHeight="1">
      <c r="A762" s="21"/>
      <c r="B762" s="22"/>
      <c r="C762" s="21"/>
      <c r="D762" s="17"/>
      <c r="E762" s="21"/>
      <c r="F762" s="80"/>
      <c r="G762" s="21"/>
      <c r="H762" s="162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4.25" customHeight="1">
      <c r="A763" s="21"/>
      <c r="B763" s="22"/>
      <c r="C763" s="21"/>
      <c r="D763" s="17"/>
      <c r="E763" s="21"/>
      <c r="F763" s="80"/>
      <c r="G763" s="21"/>
      <c r="H763" s="162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4.25" customHeight="1">
      <c r="A764" s="21"/>
      <c r="B764" s="22"/>
      <c r="C764" s="21"/>
      <c r="D764" s="17"/>
      <c r="E764" s="21"/>
      <c r="F764" s="80"/>
      <c r="G764" s="21"/>
      <c r="H764" s="162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4.25" customHeight="1">
      <c r="A765" s="21"/>
      <c r="B765" s="22"/>
      <c r="C765" s="21"/>
      <c r="D765" s="17"/>
      <c r="E765" s="21"/>
      <c r="F765" s="80"/>
      <c r="G765" s="21"/>
      <c r="H765" s="162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4.25" customHeight="1">
      <c r="A766" s="21"/>
      <c r="B766" s="22"/>
      <c r="C766" s="21"/>
      <c r="D766" s="17"/>
      <c r="E766" s="21"/>
      <c r="F766" s="80"/>
      <c r="G766" s="21"/>
      <c r="H766" s="162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4.25" customHeight="1">
      <c r="A767" s="21"/>
      <c r="B767" s="22"/>
      <c r="C767" s="21"/>
      <c r="D767" s="17"/>
      <c r="E767" s="21"/>
      <c r="F767" s="80"/>
      <c r="G767" s="21"/>
      <c r="H767" s="162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4.25" customHeight="1">
      <c r="A768" s="21"/>
      <c r="B768" s="22"/>
      <c r="C768" s="21"/>
      <c r="D768" s="17"/>
      <c r="E768" s="21"/>
      <c r="F768" s="80"/>
      <c r="G768" s="21"/>
      <c r="H768" s="162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4.25" customHeight="1">
      <c r="A769" s="21"/>
      <c r="B769" s="22"/>
      <c r="C769" s="21"/>
      <c r="D769" s="17"/>
      <c r="E769" s="21"/>
      <c r="F769" s="80"/>
      <c r="G769" s="21"/>
      <c r="H769" s="162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4.25" customHeight="1">
      <c r="A770" s="21"/>
      <c r="B770" s="22"/>
      <c r="C770" s="21"/>
      <c r="D770" s="17"/>
      <c r="E770" s="21"/>
      <c r="F770" s="80"/>
      <c r="G770" s="21"/>
      <c r="H770" s="162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4.25" customHeight="1">
      <c r="A771" s="21"/>
      <c r="B771" s="22"/>
      <c r="C771" s="21"/>
      <c r="D771" s="17"/>
      <c r="E771" s="21"/>
      <c r="F771" s="80"/>
      <c r="G771" s="21"/>
      <c r="H771" s="162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4.25" customHeight="1">
      <c r="A772" s="21"/>
      <c r="B772" s="22"/>
      <c r="C772" s="21"/>
      <c r="D772" s="17"/>
      <c r="E772" s="21"/>
      <c r="F772" s="80"/>
      <c r="G772" s="21"/>
      <c r="H772" s="162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4.25" customHeight="1">
      <c r="A773" s="21"/>
      <c r="B773" s="22"/>
      <c r="C773" s="21"/>
      <c r="D773" s="17"/>
      <c r="E773" s="21"/>
      <c r="F773" s="80"/>
      <c r="G773" s="21"/>
      <c r="H773" s="162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4.25" customHeight="1">
      <c r="A774" s="21"/>
      <c r="B774" s="22"/>
      <c r="C774" s="21"/>
      <c r="D774" s="17"/>
      <c r="E774" s="21"/>
      <c r="F774" s="80"/>
      <c r="G774" s="21"/>
      <c r="H774" s="162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4.25" customHeight="1">
      <c r="A775" s="21"/>
      <c r="B775" s="22"/>
      <c r="C775" s="21"/>
      <c r="D775" s="17"/>
      <c r="E775" s="21"/>
      <c r="F775" s="80"/>
      <c r="G775" s="21"/>
      <c r="H775" s="162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4.25" customHeight="1">
      <c r="A776" s="21"/>
      <c r="B776" s="22"/>
      <c r="C776" s="21"/>
      <c r="D776" s="17"/>
      <c r="E776" s="21"/>
      <c r="F776" s="80"/>
      <c r="G776" s="21"/>
      <c r="H776" s="162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4.25" customHeight="1">
      <c r="A777" s="21"/>
      <c r="B777" s="22"/>
      <c r="C777" s="21"/>
      <c r="D777" s="17"/>
      <c r="E777" s="21"/>
      <c r="F777" s="80"/>
      <c r="G777" s="21"/>
      <c r="H777" s="162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4.25" customHeight="1">
      <c r="A778" s="21"/>
      <c r="B778" s="22"/>
      <c r="C778" s="21"/>
      <c r="D778" s="17"/>
      <c r="E778" s="21"/>
      <c r="F778" s="80"/>
      <c r="G778" s="21"/>
      <c r="H778" s="162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4.25" customHeight="1">
      <c r="A779" s="21"/>
      <c r="B779" s="22"/>
      <c r="C779" s="21"/>
      <c r="D779" s="17"/>
      <c r="E779" s="21"/>
      <c r="F779" s="80"/>
      <c r="G779" s="21"/>
      <c r="H779" s="162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4.25" customHeight="1">
      <c r="A780" s="21"/>
      <c r="B780" s="22"/>
      <c r="C780" s="21"/>
      <c r="D780" s="17"/>
      <c r="E780" s="21"/>
      <c r="F780" s="80"/>
      <c r="G780" s="21"/>
      <c r="H780" s="162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4.25" customHeight="1">
      <c r="A781" s="21"/>
      <c r="B781" s="22"/>
      <c r="C781" s="21"/>
      <c r="D781" s="17"/>
      <c r="E781" s="21"/>
      <c r="F781" s="80"/>
      <c r="G781" s="21"/>
      <c r="H781" s="162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4.25" customHeight="1">
      <c r="A782" s="21"/>
      <c r="B782" s="22"/>
      <c r="C782" s="21"/>
      <c r="D782" s="17"/>
      <c r="E782" s="21"/>
      <c r="F782" s="80"/>
      <c r="G782" s="21"/>
      <c r="H782" s="162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4.25" customHeight="1">
      <c r="A783" s="21"/>
      <c r="B783" s="22"/>
      <c r="C783" s="21"/>
      <c r="D783" s="17"/>
      <c r="E783" s="21"/>
      <c r="F783" s="80"/>
      <c r="G783" s="21"/>
      <c r="H783" s="162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4.25" customHeight="1">
      <c r="A784" s="21"/>
      <c r="B784" s="22"/>
      <c r="C784" s="21"/>
      <c r="D784" s="17"/>
      <c r="E784" s="21"/>
      <c r="F784" s="80"/>
      <c r="G784" s="21"/>
      <c r="H784" s="162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4.25" customHeight="1">
      <c r="A785" s="21"/>
      <c r="B785" s="22"/>
      <c r="C785" s="21"/>
      <c r="D785" s="17"/>
      <c r="E785" s="21"/>
      <c r="F785" s="80"/>
      <c r="G785" s="21"/>
      <c r="H785" s="162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4.25" customHeight="1">
      <c r="A786" s="21"/>
      <c r="B786" s="22"/>
      <c r="C786" s="21"/>
      <c r="D786" s="17"/>
      <c r="E786" s="21"/>
      <c r="F786" s="80"/>
      <c r="G786" s="21"/>
      <c r="H786" s="162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4.25" customHeight="1">
      <c r="A787" s="21"/>
      <c r="B787" s="22"/>
      <c r="C787" s="21"/>
      <c r="D787" s="17"/>
      <c r="E787" s="21"/>
      <c r="F787" s="80"/>
      <c r="G787" s="21"/>
      <c r="H787" s="162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4.25" customHeight="1">
      <c r="A788" s="21"/>
      <c r="B788" s="22"/>
      <c r="C788" s="21"/>
      <c r="D788" s="17"/>
      <c r="E788" s="21"/>
      <c r="F788" s="80"/>
      <c r="G788" s="21"/>
      <c r="H788" s="162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4.25" customHeight="1">
      <c r="A789" s="21"/>
      <c r="B789" s="22"/>
      <c r="C789" s="21"/>
      <c r="D789" s="17"/>
      <c r="E789" s="21"/>
      <c r="F789" s="80"/>
      <c r="G789" s="21"/>
      <c r="H789" s="162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4.25" customHeight="1">
      <c r="A790" s="21"/>
      <c r="B790" s="22"/>
      <c r="C790" s="21"/>
      <c r="D790" s="17"/>
      <c r="E790" s="21"/>
      <c r="F790" s="80"/>
      <c r="G790" s="21"/>
      <c r="H790" s="162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4.25" customHeight="1">
      <c r="A791" s="21"/>
      <c r="B791" s="22"/>
      <c r="C791" s="21"/>
      <c r="D791" s="17"/>
      <c r="E791" s="21"/>
      <c r="F791" s="80"/>
      <c r="G791" s="21"/>
      <c r="H791" s="162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4.25" customHeight="1">
      <c r="A792" s="21"/>
      <c r="B792" s="22"/>
      <c r="C792" s="21"/>
      <c r="D792" s="17"/>
      <c r="E792" s="21"/>
      <c r="F792" s="80"/>
      <c r="G792" s="21"/>
      <c r="H792" s="162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4.25" customHeight="1">
      <c r="A793" s="21"/>
      <c r="B793" s="22"/>
      <c r="C793" s="21"/>
      <c r="D793" s="17"/>
      <c r="E793" s="21"/>
      <c r="F793" s="80"/>
      <c r="G793" s="21"/>
      <c r="H793" s="162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4.25" customHeight="1">
      <c r="A794" s="21"/>
      <c r="B794" s="22"/>
      <c r="C794" s="21"/>
      <c r="D794" s="17"/>
      <c r="E794" s="21"/>
      <c r="F794" s="80"/>
      <c r="G794" s="21"/>
      <c r="H794" s="162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4.25" customHeight="1">
      <c r="A795" s="21"/>
      <c r="B795" s="22"/>
      <c r="C795" s="21"/>
      <c r="D795" s="17"/>
      <c r="E795" s="21"/>
      <c r="F795" s="80"/>
      <c r="G795" s="21"/>
      <c r="H795" s="162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4.25" customHeight="1">
      <c r="A796" s="21"/>
      <c r="B796" s="22"/>
      <c r="C796" s="21"/>
      <c r="D796" s="17"/>
      <c r="E796" s="21"/>
      <c r="F796" s="80"/>
      <c r="G796" s="21"/>
      <c r="H796" s="162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4.25" customHeight="1">
      <c r="A797" s="21"/>
      <c r="B797" s="22"/>
      <c r="C797" s="21"/>
      <c r="D797" s="17"/>
      <c r="E797" s="21"/>
      <c r="F797" s="80"/>
      <c r="G797" s="21"/>
      <c r="H797" s="162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4.25" customHeight="1">
      <c r="A798" s="21"/>
      <c r="B798" s="22"/>
      <c r="C798" s="21"/>
      <c r="D798" s="17"/>
      <c r="E798" s="21"/>
      <c r="F798" s="80"/>
      <c r="G798" s="21"/>
      <c r="H798" s="162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4.25" customHeight="1">
      <c r="A799" s="21"/>
      <c r="B799" s="22"/>
      <c r="C799" s="21"/>
      <c r="D799" s="17"/>
      <c r="E799" s="21"/>
      <c r="F799" s="80"/>
      <c r="G799" s="21"/>
      <c r="H799" s="162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4.25" customHeight="1">
      <c r="A800" s="21"/>
      <c r="B800" s="22"/>
      <c r="C800" s="21"/>
      <c r="D800" s="17"/>
      <c r="E800" s="21"/>
      <c r="F800" s="80"/>
      <c r="G800" s="21"/>
      <c r="H800" s="162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4.25" customHeight="1">
      <c r="A801" s="21"/>
      <c r="B801" s="22"/>
      <c r="C801" s="21"/>
      <c r="D801" s="17"/>
      <c r="E801" s="21"/>
      <c r="F801" s="80"/>
      <c r="G801" s="21"/>
      <c r="H801" s="162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4.25" customHeight="1">
      <c r="A802" s="21"/>
      <c r="B802" s="22"/>
      <c r="C802" s="21"/>
      <c r="D802" s="17"/>
      <c r="E802" s="21"/>
      <c r="F802" s="80"/>
      <c r="G802" s="21"/>
      <c r="H802" s="162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4.25" customHeight="1">
      <c r="A803" s="21"/>
      <c r="B803" s="22"/>
      <c r="C803" s="21"/>
      <c r="D803" s="17"/>
      <c r="E803" s="21"/>
      <c r="F803" s="80"/>
      <c r="G803" s="21"/>
      <c r="H803" s="162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4.25" customHeight="1">
      <c r="A804" s="21"/>
      <c r="B804" s="22"/>
      <c r="C804" s="21"/>
      <c r="D804" s="17"/>
      <c r="E804" s="21"/>
      <c r="F804" s="80"/>
      <c r="G804" s="21"/>
      <c r="H804" s="162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4.25" customHeight="1">
      <c r="A805" s="21"/>
      <c r="B805" s="22"/>
      <c r="C805" s="21"/>
      <c r="D805" s="17"/>
      <c r="E805" s="21"/>
      <c r="F805" s="80"/>
      <c r="G805" s="21"/>
      <c r="H805" s="162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4.25" customHeight="1">
      <c r="A806" s="21"/>
      <c r="B806" s="22"/>
      <c r="C806" s="21"/>
      <c r="D806" s="17"/>
      <c r="E806" s="21"/>
      <c r="F806" s="80"/>
      <c r="G806" s="21"/>
      <c r="H806" s="162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4.25" customHeight="1">
      <c r="A807" s="21"/>
      <c r="B807" s="22"/>
      <c r="C807" s="21"/>
      <c r="D807" s="17"/>
      <c r="E807" s="21"/>
      <c r="F807" s="80"/>
      <c r="G807" s="21"/>
      <c r="H807" s="162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4.25" customHeight="1">
      <c r="A808" s="21"/>
      <c r="B808" s="22"/>
      <c r="C808" s="21"/>
      <c r="D808" s="17"/>
      <c r="E808" s="21"/>
      <c r="F808" s="80"/>
      <c r="G808" s="21"/>
      <c r="H808" s="162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4.25" customHeight="1">
      <c r="A809" s="21"/>
      <c r="B809" s="22"/>
      <c r="C809" s="21"/>
      <c r="D809" s="17"/>
      <c r="E809" s="21"/>
      <c r="F809" s="80"/>
      <c r="G809" s="21"/>
      <c r="H809" s="162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4.25" customHeight="1">
      <c r="A810" s="21"/>
      <c r="B810" s="22"/>
      <c r="C810" s="21"/>
      <c r="D810" s="17"/>
      <c r="E810" s="21"/>
      <c r="F810" s="80"/>
      <c r="G810" s="21"/>
      <c r="H810" s="162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4.25" customHeight="1">
      <c r="A811" s="21"/>
      <c r="B811" s="22"/>
      <c r="C811" s="21"/>
      <c r="D811" s="17"/>
      <c r="E811" s="21"/>
      <c r="F811" s="80"/>
      <c r="G811" s="21"/>
      <c r="H811" s="162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4.25" customHeight="1">
      <c r="A812" s="21"/>
      <c r="B812" s="22"/>
      <c r="C812" s="21"/>
      <c r="D812" s="17"/>
      <c r="E812" s="21"/>
      <c r="F812" s="80"/>
      <c r="G812" s="21"/>
      <c r="H812" s="162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4.25" customHeight="1">
      <c r="A813" s="21"/>
      <c r="B813" s="22"/>
      <c r="C813" s="21"/>
      <c r="D813" s="17"/>
      <c r="E813" s="21"/>
      <c r="F813" s="80"/>
      <c r="G813" s="21"/>
      <c r="H813" s="162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4.25" customHeight="1">
      <c r="A814" s="21"/>
      <c r="B814" s="22"/>
      <c r="C814" s="21"/>
      <c r="D814" s="17"/>
      <c r="E814" s="21"/>
      <c r="F814" s="80"/>
      <c r="G814" s="21"/>
      <c r="H814" s="162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4.25" customHeight="1">
      <c r="A815" s="21"/>
      <c r="B815" s="22"/>
      <c r="C815" s="21"/>
      <c r="D815" s="17"/>
      <c r="E815" s="21"/>
      <c r="F815" s="80"/>
      <c r="G815" s="21"/>
      <c r="H815" s="162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4.25" customHeight="1">
      <c r="A816" s="21"/>
      <c r="B816" s="22"/>
      <c r="C816" s="21"/>
      <c r="D816" s="17"/>
      <c r="E816" s="21"/>
      <c r="F816" s="80"/>
      <c r="G816" s="21"/>
      <c r="H816" s="162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4.25" customHeight="1">
      <c r="A817" s="21"/>
      <c r="B817" s="22"/>
      <c r="C817" s="21"/>
      <c r="D817" s="17"/>
      <c r="E817" s="21"/>
      <c r="F817" s="80"/>
      <c r="G817" s="21"/>
      <c r="H817" s="162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4.25" customHeight="1">
      <c r="A818" s="21"/>
      <c r="B818" s="22"/>
      <c r="C818" s="21"/>
      <c r="D818" s="17"/>
      <c r="E818" s="21"/>
      <c r="F818" s="80"/>
      <c r="G818" s="21"/>
      <c r="H818" s="162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4.25" customHeight="1">
      <c r="A819" s="21"/>
      <c r="B819" s="22"/>
      <c r="C819" s="21"/>
      <c r="D819" s="17"/>
      <c r="E819" s="21"/>
      <c r="F819" s="80"/>
      <c r="G819" s="21"/>
      <c r="H819" s="162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4.25" customHeight="1">
      <c r="A820" s="21"/>
      <c r="B820" s="22"/>
      <c r="C820" s="21"/>
      <c r="D820" s="17"/>
      <c r="E820" s="21"/>
      <c r="F820" s="80"/>
      <c r="G820" s="21"/>
      <c r="H820" s="162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4.25" customHeight="1">
      <c r="A821" s="21"/>
      <c r="B821" s="22"/>
      <c r="C821" s="21"/>
      <c r="D821" s="17"/>
      <c r="E821" s="21"/>
      <c r="F821" s="80"/>
      <c r="G821" s="21"/>
      <c r="H821" s="162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4.25" customHeight="1">
      <c r="A822" s="21"/>
      <c r="B822" s="22"/>
      <c r="C822" s="21"/>
      <c r="D822" s="17"/>
      <c r="E822" s="21"/>
      <c r="F822" s="80"/>
      <c r="G822" s="21"/>
      <c r="H822" s="162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4.25" customHeight="1">
      <c r="A823" s="21"/>
      <c r="B823" s="22"/>
      <c r="C823" s="21"/>
      <c r="D823" s="17"/>
      <c r="E823" s="21"/>
      <c r="F823" s="80"/>
      <c r="G823" s="21"/>
      <c r="H823" s="162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4.25" customHeight="1">
      <c r="A824" s="21"/>
      <c r="B824" s="22"/>
      <c r="C824" s="21"/>
      <c r="D824" s="17"/>
      <c r="E824" s="21"/>
      <c r="F824" s="80"/>
      <c r="G824" s="21"/>
      <c r="H824" s="162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4.25" customHeight="1">
      <c r="A825" s="21"/>
      <c r="B825" s="22"/>
      <c r="C825" s="21"/>
      <c r="D825" s="17"/>
      <c r="E825" s="21"/>
      <c r="F825" s="80"/>
      <c r="G825" s="21"/>
      <c r="H825" s="162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4.25" customHeight="1">
      <c r="A826" s="21"/>
      <c r="B826" s="22"/>
      <c r="C826" s="21"/>
      <c r="D826" s="17"/>
      <c r="E826" s="21"/>
      <c r="F826" s="80"/>
      <c r="G826" s="21"/>
      <c r="H826" s="162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4.25" customHeight="1">
      <c r="A827" s="21"/>
      <c r="B827" s="22"/>
      <c r="C827" s="21"/>
      <c r="D827" s="17"/>
      <c r="E827" s="21"/>
      <c r="F827" s="80"/>
      <c r="G827" s="21"/>
      <c r="H827" s="162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4.25" customHeight="1">
      <c r="A828" s="21"/>
      <c r="B828" s="22"/>
      <c r="C828" s="21"/>
      <c r="D828" s="17"/>
      <c r="E828" s="21"/>
      <c r="F828" s="80"/>
      <c r="G828" s="21"/>
      <c r="H828" s="162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4.25" customHeight="1">
      <c r="A829" s="21"/>
      <c r="B829" s="22"/>
      <c r="C829" s="21"/>
      <c r="D829" s="17"/>
      <c r="E829" s="21"/>
      <c r="F829" s="80"/>
      <c r="G829" s="21"/>
      <c r="H829" s="162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4.25" customHeight="1">
      <c r="A830" s="21"/>
      <c r="B830" s="22"/>
      <c r="C830" s="21"/>
      <c r="D830" s="17"/>
      <c r="E830" s="21"/>
      <c r="F830" s="80"/>
      <c r="G830" s="21"/>
      <c r="H830" s="162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4.25" customHeight="1">
      <c r="A831" s="21"/>
      <c r="B831" s="22"/>
      <c r="C831" s="21"/>
      <c r="D831" s="17"/>
      <c r="E831" s="21"/>
      <c r="F831" s="80"/>
      <c r="G831" s="21"/>
      <c r="H831" s="162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4.25" customHeight="1">
      <c r="A832" s="21"/>
      <c r="B832" s="22"/>
      <c r="C832" s="21"/>
      <c r="D832" s="17"/>
      <c r="E832" s="21"/>
      <c r="F832" s="80"/>
      <c r="G832" s="21"/>
      <c r="H832" s="162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4.25" customHeight="1">
      <c r="A833" s="21"/>
      <c r="B833" s="22"/>
      <c r="C833" s="21"/>
      <c r="D833" s="17"/>
      <c r="E833" s="21"/>
      <c r="F833" s="80"/>
      <c r="G833" s="21"/>
      <c r="H833" s="162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4.25" customHeight="1">
      <c r="A834" s="21"/>
      <c r="B834" s="22"/>
      <c r="C834" s="21"/>
      <c r="D834" s="17"/>
      <c r="E834" s="21"/>
      <c r="F834" s="80"/>
      <c r="G834" s="21"/>
      <c r="H834" s="162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4.25" customHeight="1">
      <c r="A835" s="21"/>
      <c r="B835" s="22"/>
      <c r="C835" s="21"/>
      <c r="D835" s="17"/>
      <c r="E835" s="21"/>
      <c r="F835" s="80"/>
      <c r="G835" s="21"/>
      <c r="H835" s="162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4.25" customHeight="1">
      <c r="A836" s="21"/>
      <c r="B836" s="22"/>
      <c r="C836" s="21"/>
      <c r="D836" s="17"/>
      <c r="E836" s="21"/>
      <c r="F836" s="80"/>
      <c r="G836" s="21"/>
      <c r="H836" s="162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4.25" customHeight="1">
      <c r="A837" s="21"/>
      <c r="B837" s="22"/>
      <c r="C837" s="21"/>
      <c r="D837" s="17"/>
      <c r="E837" s="21"/>
      <c r="F837" s="80"/>
      <c r="G837" s="21"/>
      <c r="H837" s="162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4.25" customHeight="1">
      <c r="A838" s="21"/>
      <c r="B838" s="22"/>
      <c r="C838" s="21"/>
      <c r="D838" s="17"/>
      <c r="E838" s="21"/>
      <c r="F838" s="80"/>
      <c r="G838" s="21"/>
      <c r="H838" s="162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4.25" customHeight="1">
      <c r="A839" s="21"/>
      <c r="B839" s="22"/>
      <c r="C839" s="21"/>
      <c r="D839" s="17"/>
      <c r="E839" s="21"/>
      <c r="F839" s="80"/>
      <c r="G839" s="21"/>
      <c r="H839" s="162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4.25" customHeight="1">
      <c r="A840" s="21"/>
      <c r="B840" s="22"/>
      <c r="C840" s="21"/>
      <c r="D840" s="17"/>
      <c r="E840" s="21"/>
      <c r="F840" s="80"/>
      <c r="G840" s="21"/>
      <c r="H840" s="162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4.25" customHeight="1">
      <c r="A841" s="21"/>
      <c r="B841" s="22"/>
      <c r="C841" s="21"/>
      <c r="D841" s="17"/>
      <c r="E841" s="21"/>
      <c r="F841" s="80"/>
      <c r="G841" s="21"/>
      <c r="H841" s="162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4.25" customHeight="1">
      <c r="A842" s="21"/>
      <c r="B842" s="22"/>
      <c r="C842" s="21"/>
      <c r="D842" s="17"/>
      <c r="E842" s="21"/>
      <c r="F842" s="80"/>
      <c r="G842" s="21"/>
      <c r="H842" s="162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4.25" customHeight="1">
      <c r="A843" s="21"/>
      <c r="B843" s="22"/>
      <c r="C843" s="21"/>
      <c r="D843" s="17"/>
      <c r="E843" s="21"/>
      <c r="F843" s="80"/>
      <c r="G843" s="21"/>
      <c r="H843" s="162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4.25" customHeight="1">
      <c r="A844" s="21"/>
      <c r="B844" s="22"/>
      <c r="C844" s="21"/>
      <c r="D844" s="17"/>
      <c r="E844" s="21"/>
      <c r="F844" s="80"/>
      <c r="G844" s="21"/>
      <c r="H844" s="162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4.25" customHeight="1">
      <c r="A845" s="21"/>
      <c r="B845" s="22"/>
      <c r="C845" s="21"/>
      <c r="D845" s="17"/>
      <c r="E845" s="21"/>
      <c r="F845" s="80"/>
      <c r="G845" s="21"/>
      <c r="H845" s="162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4.25" customHeight="1">
      <c r="A846" s="21"/>
      <c r="B846" s="22"/>
      <c r="C846" s="21"/>
      <c r="D846" s="17"/>
      <c r="E846" s="21"/>
      <c r="F846" s="80"/>
      <c r="G846" s="21"/>
      <c r="H846" s="162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4.25" customHeight="1">
      <c r="A847" s="21"/>
      <c r="B847" s="22"/>
      <c r="C847" s="21"/>
      <c r="D847" s="17"/>
      <c r="E847" s="21"/>
      <c r="F847" s="80"/>
      <c r="G847" s="21"/>
      <c r="H847" s="162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4.25" customHeight="1">
      <c r="A848" s="21"/>
      <c r="B848" s="22"/>
      <c r="C848" s="21"/>
      <c r="D848" s="17"/>
      <c r="E848" s="21"/>
      <c r="F848" s="80"/>
      <c r="G848" s="21"/>
      <c r="H848" s="162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4.25" customHeight="1">
      <c r="A849" s="21"/>
      <c r="B849" s="22"/>
      <c r="C849" s="21"/>
      <c r="D849" s="17"/>
      <c r="E849" s="21"/>
      <c r="F849" s="80"/>
      <c r="G849" s="21"/>
      <c r="H849" s="162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4.25" customHeight="1">
      <c r="A850" s="21"/>
      <c r="B850" s="22"/>
      <c r="C850" s="21"/>
      <c r="D850" s="17"/>
      <c r="E850" s="21"/>
      <c r="F850" s="80"/>
      <c r="G850" s="21"/>
      <c r="H850" s="162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4.25" customHeight="1">
      <c r="A851" s="21"/>
      <c r="B851" s="22"/>
      <c r="C851" s="21"/>
      <c r="D851" s="17"/>
      <c r="E851" s="21"/>
      <c r="F851" s="80"/>
      <c r="G851" s="21"/>
      <c r="H851" s="162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4.25" customHeight="1">
      <c r="A852" s="21"/>
      <c r="B852" s="22"/>
      <c r="C852" s="21"/>
      <c r="D852" s="17"/>
      <c r="E852" s="21"/>
      <c r="F852" s="80"/>
      <c r="G852" s="21"/>
      <c r="H852" s="162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4.25" customHeight="1">
      <c r="A853" s="21"/>
      <c r="B853" s="22"/>
      <c r="C853" s="21"/>
      <c r="D853" s="17"/>
      <c r="E853" s="21"/>
      <c r="F853" s="80"/>
      <c r="G853" s="21"/>
      <c r="H853" s="162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4.25" customHeight="1">
      <c r="A854" s="21"/>
      <c r="B854" s="22"/>
      <c r="C854" s="21"/>
      <c r="D854" s="17"/>
      <c r="E854" s="21"/>
      <c r="F854" s="80"/>
      <c r="G854" s="21"/>
      <c r="H854" s="162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4.25" customHeight="1">
      <c r="A855" s="21"/>
      <c r="B855" s="22"/>
      <c r="C855" s="21"/>
      <c r="D855" s="17"/>
      <c r="E855" s="21"/>
      <c r="F855" s="80"/>
      <c r="G855" s="21"/>
      <c r="H855" s="162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4.25" customHeight="1">
      <c r="A856" s="21"/>
      <c r="B856" s="22"/>
      <c r="C856" s="21"/>
      <c r="D856" s="17"/>
      <c r="E856" s="21"/>
      <c r="F856" s="80"/>
      <c r="G856" s="21"/>
      <c r="H856" s="162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4.25" customHeight="1">
      <c r="A857" s="21"/>
      <c r="B857" s="22"/>
      <c r="C857" s="21"/>
      <c r="D857" s="17"/>
      <c r="E857" s="21"/>
      <c r="F857" s="80"/>
      <c r="G857" s="21"/>
      <c r="H857" s="162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4.25" customHeight="1">
      <c r="A858" s="21"/>
      <c r="B858" s="22"/>
      <c r="C858" s="21"/>
      <c r="D858" s="17"/>
      <c r="E858" s="21"/>
      <c r="F858" s="80"/>
      <c r="G858" s="21"/>
      <c r="H858" s="162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4.25" customHeight="1">
      <c r="A859" s="21"/>
      <c r="B859" s="22"/>
      <c r="C859" s="21"/>
      <c r="D859" s="17"/>
      <c r="E859" s="21"/>
      <c r="F859" s="80"/>
      <c r="G859" s="21"/>
      <c r="H859" s="162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4.25" customHeight="1">
      <c r="A860" s="21"/>
      <c r="B860" s="22"/>
      <c r="C860" s="21"/>
      <c r="D860" s="17"/>
      <c r="E860" s="21"/>
      <c r="F860" s="80"/>
      <c r="G860" s="21"/>
      <c r="H860" s="162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4.25" customHeight="1">
      <c r="A861" s="21"/>
      <c r="B861" s="22"/>
      <c r="C861" s="21"/>
      <c r="D861" s="17"/>
      <c r="E861" s="21"/>
      <c r="F861" s="80"/>
      <c r="G861" s="21"/>
      <c r="H861" s="162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4.25" customHeight="1">
      <c r="A862" s="21"/>
      <c r="B862" s="22"/>
      <c r="C862" s="21"/>
      <c r="D862" s="17"/>
      <c r="E862" s="21"/>
      <c r="F862" s="80"/>
      <c r="G862" s="21"/>
      <c r="H862" s="162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4.25" customHeight="1">
      <c r="A863" s="21"/>
      <c r="B863" s="22"/>
      <c r="C863" s="21"/>
      <c r="D863" s="17"/>
      <c r="E863" s="21"/>
      <c r="F863" s="80"/>
      <c r="G863" s="21"/>
      <c r="H863" s="162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4.25" customHeight="1">
      <c r="A864" s="21"/>
      <c r="B864" s="22"/>
      <c r="C864" s="21"/>
      <c r="D864" s="17"/>
      <c r="E864" s="21"/>
      <c r="F864" s="80"/>
      <c r="G864" s="21"/>
      <c r="H864" s="162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4.25" customHeight="1">
      <c r="A865" s="21"/>
      <c r="B865" s="22"/>
      <c r="C865" s="21"/>
      <c r="D865" s="17"/>
      <c r="E865" s="21"/>
      <c r="F865" s="80"/>
      <c r="G865" s="21"/>
      <c r="H865" s="162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4.25" customHeight="1">
      <c r="A866" s="21"/>
      <c r="B866" s="22"/>
      <c r="C866" s="21"/>
      <c r="D866" s="17"/>
      <c r="E866" s="21"/>
      <c r="F866" s="80"/>
      <c r="G866" s="21"/>
      <c r="H866" s="162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4.25" customHeight="1">
      <c r="A867" s="21"/>
      <c r="B867" s="22"/>
      <c r="C867" s="21"/>
      <c r="D867" s="17"/>
      <c r="E867" s="21"/>
      <c r="F867" s="80"/>
      <c r="G867" s="21"/>
      <c r="H867" s="162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4.25" customHeight="1">
      <c r="A868" s="21"/>
      <c r="B868" s="22"/>
      <c r="C868" s="21"/>
      <c r="D868" s="17"/>
      <c r="E868" s="21"/>
      <c r="F868" s="80"/>
      <c r="G868" s="21"/>
      <c r="H868" s="162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4.25" customHeight="1">
      <c r="A869" s="21"/>
      <c r="B869" s="22"/>
      <c r="C869" s="21"/>
      <c r="D869" s="17"/>
      <c r="E869" s="21"/>
      <c r="F869" s="80"/>
      <c r="G869" s="21"/>
      <c r="H869" s="162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4.25" customHeight="1">
      <c r="A870" s="21"/>
      <c r="B870" s="22"/>
      <c r="C870" s="21"/>
      <c r="D870" s="17"/>
      <c r="E870" s="21"/>
      <c r="F870" s="80"/>
      <c r="G870" s="21"/>
      <c r="H870" s="162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4.25" customHeight="1">
      <c r="A871" s="21"/>
      <c r="B871" s="22"/>
      <c r="C871" s="21"/>
      <c r="D871" s="17"/>
      <c r="E871" s="21"/>
      <c r="F871" s="80"/>
      <c r="G871" s="21"/>
      <c r="H871" s="162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4.25" customHeight="1">
      <c r="A872" s="21"/>
      <c r="B872" s="22"/>
      <c r="C872" s="21"/>
      <c r="D872" s="17"/>
      <c r="E872" s="21"/>
      <c r="F872" s="80"/>
      <c r="G872" s="21"/>
      <c r="H872" s="162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4.25" customHeight="1">
      <c r="A873" s="21"/>
      <c r="B873" s="22"/>
      <c r="C873" s="21"/>
      <c r="D873" s="17"/>
      <c r="E873" s="21"/>
      <c r="F873" s="80"/>
      <c r="G873" s="21"/>
      <c r="H873" s="162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4.25" customHeight="1">
      <c r="A874" s="21"/>
      <c r="B874" s="22"/>
      <c r="C874" s="21"/>
      <c r="D874" s="17"/>
      <c r="E874" s="21"/>
      <c r="F874" s="80"/>
      <c r="G874" s="21"/>
      <c r="H874" s="162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4.25" customHeight="1">
      <c r="A875" s="21"/>
      <c r="B875" s="22"/>
      <c r="C875" s="21"/>
      <c r="D875" s="17"/>
      <c r="E875" s="21"/>
      <c r="F875" s="80"/>
      <c r="G875" s="21"/>
      <c r="H875" s="162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4.25" customHeight="1">
      <c r="A876" s="21"/>
      <c r="B876" s="22"/>
      <c r="C876" s="21"/>
      <c r="D876" s="17"/>
      <c r="E876" s="21"/>
      <c r="F876" s="80"/>
      <c r="G876" s="21"/>
      <c r="H876" s="162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4.25" customHeight="1">
      <c r="A877" s="21"/>
      <c r="B877" s="22"/>
      <c r="C877" s="21"/>
      <c r="D877" s="17"/>
      <c r="E877" s="21"/>
      <c r="F877" s="80"/>
      <c r="G877" s="21"/>
      <c r="H877" s="162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4.25" customHeight="1">
      <c r="A878" s="21"/>
      <c r="B878" s="22"/>
      <c r="C878" s="21"/>
      <c r="D878" s="17"/>
      <c r="E878" s="21"/>
      <c r="F878" s="80"/>
      <c r="G878" s="21"/>
      <c r="H878" s="162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4.25" customHeight="1">
      <c r="A879" s="21"/>
      <c r="B879" s="22"/>
      <c r="C879" s="21"/>
      <c r="D879" s="17"/>
      <c r="E879" s="21"/>
      <c r="F879" s="80"/>
      <c r="G879" s="21"/>
      <c r="H879" s="162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4.25" customHeight="1">
      <c r="A880" s="21"/>
      <c r="B880" s="22"/>
      <c r="C880" s="21"/>
      <c r="D880" s="17"/>
      <c r="E880" s="21"/>
      <c r="F880" s="80"/>
      <c r="G880" s="21"/>
      <c r="H880" s="162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4.25" customHeight="1">
      <c r="A881" s="21"/>
      <c r="B881" s="22"/>
      <c r="C881" s="21"/>
      <c r="D881" s="17"/>
      <c r="E881" s="21"/>
      <c r="F881" s="80"/>
      <c r="G881" s="21"/>
      <c r="H881" s="162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4.25" customHeight="1">
      <c r="A882" s="21"/>
      <c r="B882" s="22"/>
      <c r="C882" s="21"/>
      <c r="D882" s="17"/>
      <c r="E882" s="21"/>
      <c r="F882" s="80"/>
      <c r="G882" s="21"/>
      <c r="H882" s="162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4.25" customHeight="1">
      <c r="A883" s="21"/>
      <c r="B883" s="22"/>
      <c r="C883" s="21"/>
      <c r="D883" s="17"/>
      <c r="E883" s="21"/>
      <c r="F883" s="80"/>
      <c r="G883" s="21"/>
      <c r="H883" s="162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4.25" customHeight="1">
      <c r="A884" s="21"/>
      <c r="B884" s="22"/>
      <c r="C884" s="21"/>
      <c r="D884" s="17"/>
      <c r="E884" s="21"/>
      <c r="F884" s="80"/>
      <c r="G884" s="21"/>
      <c r="H884" s="162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4.25" customHeight="1">
      <c r="A885" s="21"/>
      <c r="B885" s="22"/>
      <c r="C885" s="21"/>
      <c r="D885" s="17"/>
      <c r="E885" s="21"/>
      <c r="F885" s="80"/>
      <c r="G885" s="21"/>
      <c r="H885" s="162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4.25" customHeight="1">
      <c r="A886" s="21"/>
      <c r="B886" s="22"/>
      <c r="C886" s="21"/>
      <c r="D886" s="17"/>
      <c r="E886" s="21"/>
      <c r="F886" s="80"/>
      <c r="G886" s="21"/>
      <c r="H886" s="162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4.25" customHeight="1">
      <c r="A887" s="21"/>
      <c r="B887" s="22"/>
      <c r="C887" s="21"/>
      <c r="D887" s="17"/>
      <c r="E887" s="21"/>
      <c r="F887" s="80"/>
      <c r="G887" s="21"/>
      <c r="H887" s="162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4.25" customHeight="1">
      <c r="A888" s="21"/>
      <c r="B888" s="22"/>
      <c r="C888" s="21"/>
      <c r="D888" s="17"/>
      <c r="E888" s="21"/>
      <c r="F888" s="80"/>
      <c r="G888" s="21"/>
      <c r="H888" s="162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4.25" customHeight="1">
      <c r="A889" s="21"/>
      <c r="B889" s="22"/>
      <c r="C889" s="21"/>
      <c r="D889" s="17"/>
      <c r="E889" s="21"/>
      <c r="F889" s="80"/>
      <c r="G889" s="21"/>
      <c r="H889" s="162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4.25" customHeight="1">
      <c r="A890" s="21"/>
      <c r="B890" s="22"/>
      <c r="C890" s="21"/>
      <c r="D890" s="17"/>
      <c r="E890" s="21"/>
      <c r="F890" s="80"/>
      <c r="G890" s="21"/>
      <c r="H890" s="162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4.25" customHeight="1">
      <c r="A891" s="21"/>
      <c r="B891" s="22"/>
      <c r="C891" s="21"/>
      <c r="D891" s="17"/>
      <c r="E891" s="21"/>
      <c r="F891" s="80"/>
      <c r="G891" s="21"/>
      <c r="H891" s="162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4.25" customHeight="1">
      <c r="A892" s="21"/>
      <c r="B892" s="22"/>
      <c r="C892" s="21"/>
      <c r="D892" s="17"/>
      <c r="E892" s="21"/>
      <c r="F892" s="80"/>
      <c r="G892" s="21"/>
      <c r="H892" s="162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4.25" customHeight="1">
      <c r="A893" s="21"/>
      <c r="B893" s="22"/>
      <c r="C893" s="21"/>
      <c r="D893" s="17"/>
      <c r="E893" s="21"/>
      <c r="F893" s="80"/>
      <c r="G893" s="21"/>
      <c r="H893" s="162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4.25" customHeight="1">
      <c r="A894" s="21"/>
      <c r="B894" s="22"/>
      <c r="C894" s="21"/>
      <c r="D894" s="17"/>
      <c r="E894" s="21"/>
      <c r="F894" s="80"/>
      <c r="G894" s="21"/>
      <c r="H894" s="162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4.25" customHeight="1">
      <c r="A895" s="21"/>
      <c r="B895" s="22"/>
      <c r="C895" s="21"/>
      <c r="D895" s="17"/>
      <c r="E895" s="21"/>
      <c r="F895" s="80"/>
      <c r="G895" s="21"/>
      <c r="H895" s="162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4.25" customHeight="1">
      <c r="A896" s="21"/>
      <c r="B896" s="22"/>
      <c r="C896" s="21"/>
      <c r="D896" s="17"/>
      <c r="E896" s="21"/>
      <c r="F896" s="80"/>
      <c r="G896" s="21"/>
      <c r="H896" s="162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4.25" customHeight="1">
      <c r="A897" s="21"/>
      <c r="B897" s="22"/>
      <c r="C897" s="21"/>
      <c r="D897" s="17"/>
      <c r="E897" s="21"/>
      <c r="F897" s="80"/>
      <c r="G897" s="21"/>
      <c r="H897" s="162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4.25" customHeight="1">
      <c r="A898" s="21"/>
      <c r="B898" s="22"/>
      <c r="C898" s="21"/>
      <c r="D898" s="17"/>
      <c r="E898" s="21"/>
      <c r="F898" s="80"/>
      <c r="G898" s="21"/>
      <c r="H898" s="162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4.25" customHeight="1">
      <c r="A899" s="21"/>
      <c r="B899" s="22"/>
      <c r="C899" s="21"/>
      <c r="D899" s="17"/>
      <c r="E899" s="21"/>
      <c r="F899" s="80"/>
      <c r="G899" s="21"/>
      <c r="H899" s="162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4.25" customHeight="1">
      <c r="A900" s="21"/>
      <c r="B900" s="22"/>
      <c r="C900" s="21"/>
      <c r="D900" s="17"/>
      <c r="E900" s="21"/>
      <c r="F900" s="80"/>
      <c r="G900" s="21"/>
      <c r="H900" s="162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4.25" customHeight="1">
      <c r="A901" s="21"/>
      <c r="B901" s="22"/>
      <c r="C901" s="21"/>
      <c r="D901" s="17"/>
      <c r="E901" s="21"/>
      <c r="F901" s="80"/>
      <c r="G901" s="21"/>
      <c r="H901" s="162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4.25" customHeight="1">
      <c r="A902" s="21"/>
      <c r="B902" s="22"/>
      <c r="C902" s="21"/>
      <c r="D902" s="17"/>
      <c r="E902" s="21"/>
      <c r="F902" s="80"/>
      <c r="G902" s="21"/>
      <c r="H902" s="162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4.25" customHeight="1">
      <c r="A903" s="21"/>
      <c r="B903" s="22"/>
      <c r="C903" s="21"/>
      <c r="D903" s="17"/>
      <c r="E903" s="21"/>
      <c r="F903" s="80"/>
      <c r="G903" s="21"/>
      <c r="H903" s="162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4.25" customHeight="1">
      <c r="A904" s="21"/>
      <c r="B904" s="22"/>
      <c r="C904" s="21"/>
      <c r="D904" s="17"/>
      <c r="E904" s="21"/>
      <c r="F904" s="80"/>
      <c r="G904" s="21"/>
      <c r="H904" s="162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4.25" customHeight="1">
      <c r="A905" s="21"/>
      <c r="B905" s="22"/>
      <c r="C905" s="21"/>
      <c r="D905" s="17"/>
      <c r="E905" s="21"/>
      <c r="F905" s="80"/>
      <c r="G905" s="21"/>
      <c r="H905" s="162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4.25" customHeight="1">
      <c r="A906" s="21"/>
      <c r="B906" s="22"/>
      <c r="C906" s="21"/>
      <c r="D906" s="17"/>
      <c r="E906" s="21"/>
      <c r="F906" s="80"/>
      <c r="G906" s="21"/>
      <c r="H906" s="162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4.25" customHeight="1">
      <c r="A907" s="21"/>
      <c r="B907" s="22"/>
      <c r="C907" s="21"/>
      <c r="D907" s="17"/>
      <c r="E907" s="21"/>
      <c r="F907" s="80"/>
      <c r="G907" s="21"/>
      <c r="H907" s="162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4.25" customHeight="1">
      <c r="A908" s="21"/>
      <c r="B908" s="22"/>
      <c r="C908" s="21"/>
      <c r="D908" s="17"/>
      <c r="E908" s="21"/>
      <c r="F908" s="80"/>
      <c r="G908" s="21"/>
      <c r="H908" s="162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4.25" customHeight="1">
      <c r="A909" s="21"/>
      <c r="B909" s="22"/>
      <c r="C909" s="21"/>
      <c r="D909" s="17"/>
      <c r="E909" s="21"/>
      <c r="F909" s="80"/>
      <c r="G909" s="21"/>
      <c r="H909" s="162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4.25" customHeight="1">
      <c r="A910" s="21"/>
      <c r="B910" s="22"/>
      <c r="C910" s="21"/>
      <c r="D910" s="17"/>
      <c r="E910" s="21"/>
      <c r="F910" s="80"/>
      <c r="G910" s="21"/>
      <c r="H910" s="162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4.25" customHeight="1">
      <c r="A911" s="21"/>
      <c r="B911" s="22"/>
      <c r="C911" s="21"/>
      <c r="D911" s="17"/>
      <c r="E911" s="21"/>
      <c r="F911" s="80"/>
      <c r="G911" s="21"/>
      <c r="H911" s="162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4.25" customHeight="1">
      <c r="A912" s="21"/>
      <c r="B912" s="22"/>
      <c r="C912" s="21"/>
      <c r="D912" s="17"/>
      <c r="E912" s="21"/>
      <c r="F912" s="80"/>
      <c r="G912" s="21"/>
      <c r="H912" s="162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4.25" customHeight="1">
      <c r="A913" s="21"/>
      <c r="B913" s="22"/>
      <c r="C913" s="21"/>
      <c r="D913" s="17"/>
      <c r="E913" s="21"/>
      <c r="F913" s="80"/>
      <c r="G913" s="21"/>
      <c r="H913" s="162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4.25" customHeight="1">
      <c r="A914" s="21"/>
      <c r="B914" s="22"/>
      <c r="C914" s="21"/>
      <c r="D914" s="17"/>
      <c r="E914" s="21"/>
      <c r="F914" s="80"/>
      <c r="G914" s="21"/>
      <c r="H914" s="162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4.25" customHeight="1">
      <c r="A915" s="21"/>
      <c r="B915" s="22"/>
      <c r="C915" s="21"/>
      <c r="D915" s="17"/>
      <c r="E915" s="21"/>
      <c r="F915" s="80"/>
      <c r="G915" s="21"/>
      <c r="H915" s="162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4.25" customHeight="1">
      <c r="A916" s="21"/>
      <c r="B916" s="22"/>
      <c r="C916" s="21"/>
      <c r="D916" s="17"/>
      <c r="E916" s="21"/>
      <c r="F916" s="80"/>
      <c r="G916" s="21"/>
      <c r="H916" s="162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4.25" customHeight="1">
      <c r="A917" s="21"/>
      <c r="B917" s="22"/>
      <c r="C917" s="21"/>
      <c r="D917" s="17"/>
      <c r="E917" s="21"/>
      <c r="F917" s="80"/>
      <c r="G917" s="21"/>
      <c r="H917" s="162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4.25" customHeight="1">
      <c r="A918" s="21"/>
      <c r="B918" s="22"/>
      <c r="C918" s="21"/>
      <c r="D918" s="17"/>
      <c r="E918" s="21"/>
      <c r="F918" s="80"/>
      <c r="G918" s="21"/>
      <c r="H918" s="162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4.25" customHeight="1">
      <c r="A919" s="21"/>
      <c r="B919" s="22"/>
      <c r="C919" s="21"/>
      <c r="D919" s="17"/>
      <c r="E919" s="21"/>
      <c r="F919" s="80"/>
      <c r="G919" s="21"/>
      <c r="H919" s="162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4.25" customHeight="1">
      <c r="A920" s="21"/>
      <c r="B920" s="22"/>
      <c r="C920" s="21"/>
      <c r="D920" s="17"/>
      <c r="E920" s="21"/>
      <c r="F920" s="80"/>
      <c r="G920" s="21"/>
      <c r="H920" s="162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4.25" customHeight="1">
      <c r="A921" s="21"/>
      <c r="B921" s="22"/>
      <c r="C921" s="21"/>
      <c r="D921" s="17"/>
      <c r="E921" s="21"/>
      <c r="F921" s="80"/>
      <c r="G921" s="21"/>
      <c r="H921" s="162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4.25" customHeight="1">
      <c r="A922" s="21"/>
      <c r="B922" s="22"/>
      <c r="C922" s="21"/>
      <c r="D922" s="17"/>
      <c r="E922" s="21"/>
      <c r="F922" s="80"/>
      <c r="G922" s="21"/>
      <c r="H922" s="162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4.25" customHeight="1">
      <c r="A923" s="21"/>
      <c r="B923" s="22"/>
      <c r="C923" s="21"/>
      <c r="D923" s="17"/>
      <c r="E923" s="21"/>
      <c r="F923" s="80"/>
      <c r="G923" s="21"/>
      <c r="H923" s="162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4.25" customHeight="1">
      <c r="A924" s="21"/>
      <c r="B924" s="22"/>
      <c r="C924" s="21"/>
      <c r="D924" s="17"/>
      <c r="E924" s="21"/>
      <c r="F924" s="80"/>
      <c r="G924" s="21"/>
      <c r="H924" s="162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4.25" customHeight="1">
      <c r="A925" s="21"/>
      <c r="B925" s="22"/>
      <c r="C925" s="21"/>
      <c r="D925" s="17"/>
      <c r="E925" s="21"/>
      <c r="F925" s="80"/>
      <c r="G925" s="21"/>
      <c r="H925" s="162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4.25" customHeight="1">
      <c r="A926" s="21"/>
      <c r="B926" s="22"/>
      <c r="C926" s="21"/>
      <c r="D926" s="17"/>
      <c r="E926" s="21"/>
      <c r="F926" s="80"/>
      <c r="G926" s="21"/>
      <c r="H926" s="162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4.25" customHeight="1">
      <c r="A927" s="21"/>
      <c r="B927" s="22"/>
      <c r="C927" s="21"/>
      <c r="D927" s="17"/>
      <c r="E927" s="21"/>
      <c r="F927" s="80"/>
      <c r="G927" s="21"/>
      <c r="H927" s="162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4.25" customHeight="1">
      <c r="A928" s="21"/>
      <c r="B928" s="22"/>
      <c r="C928" s="21"/>
      <c r="D928" s="17"/>
      <c r="E928" s="21"/>
      <c r="F928" s="80"/>
      <c r="G928" s="21"/>
      <c r="H928" s="162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4.25" customHeight="1">
      <c r="A929" s="21"/>
      <c r="B929" s="22"/>
      <c r="C929" s="21"/>
      <c r="D929" s="17"/>
      <c r="E929" s="21"/>
      <c r="F929" s="80"/>
      <c r="G929" s="21"/>
      <c r="H929" s="162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4.25" customHeight="1">
      <c r="A930" s="21"/>
      <c r="B930" s="22"/>
      <c r="C930" s="21"/>
      <c r="D930" s="17"/>
      <c r="E930" s="21"/>
      <c r="F930" s="80"/>
      <c r="G930" s="21"/>
      <c r="H930" s="162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4.25" customHeight="1">
      <c r="A931" s="21"/>
      <c r="B931" s="22"/>
      <c r="C931" s="21"/>
      <c r="D931" s="17"/>
      <c r="E931" s="21"/>
      <c r="F931" s="80"/>
      <c r="G931" s="21"/>
      <c r="H931" s="162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4.25" customHeight="1">
      <c r="A932" s="21"/>
      <c r="B932" s="22"/>
      <c r="C932" s="21"/>
      <c r="D932" s="17"/>
      <c r="E932" s="21"/>
      <c r="F932" s="80"/>
      <c r="G932" s="21"/>
      <c r="H932" s="162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4.25" customHeight="1">
      <c r="A933" s="21"/>
      <c r="B933" s="22"/>
      <c r="C933" s="21"/>
      <c r="D933" s="17"/>
      <c r="E933" s="21"/>
      <c r="F933" s="80"/>
      <c r="G933" s="21"/>
      <c r="H933" s="162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4.25" customHeight="1">
      <c r="A934" s="21"/>
      <c r="B934" s="22"/>
      <c r="C934" s="21"/>
      <c r="D934" s="17"/>
      <c r="E934" s="21"/>
      <c r="F934" s="80"/>
      <c r="G934" s="21"/>
      <c r="H934" s="162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4.25" customHeight="1">
      <c r="A935" s="21"/>
      <c r="B935" s="22"/>
      <c r="C935" s="21"/>
      <c r="D935" s="17"/>
      <c r="E935" s="21"/>
      <c r="F935" s="80"/>
      <c r="G935" s="21"/>
      <c r="H935" s="162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4.25" customHeight="1">
      <c r="A936" s="21"/>
      <c r="B936" s="22"/>
      <c r="C936" s="21"/>
      <c r="D936" s="17"/>
      <c r="E936" s="21"/>
      <c r="F936" s="80"/>
      <c r="G936" s="21"/>
      <c r="H936" s="162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4.25" customHeight="1">
      <c r="A937" s="21"/>
      <c r="B937" s="22"/>
      <c r="C937" s="21"/>
      <c r="D937" s="17"/>
      <c r="E937" s="21"/>
      <c r="F937" s="80"/>
      <c r="G937" s="21"/>
      <c r="H937" s="162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4.25" customHeight="1">
      <c r="A938" s="21"/>
      <c r="B938" s="22"/>
      <c r="C938" s="21"/>
      <c r="D938" s="17"/>
      <c r="E938" s="21"/>
      <c r="F938" s="80"/>
      <c r="G938" s="21"/>
      <c r="H938" s="162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4.25" customHeight="1">
      <c r="A939" s="21"/>
      <c r="B939" s="22"/>
      <c r="C939" s="21"/>
      <c r="D939" s="17"/>
      <c r="E939" s="21"/>
      <c r="F939" s="80"/>
      <c r="G939" s="21"/>
      <c r="H939" s="162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4.25" customHeight="1">
      <c r="A940" s="21"/>
      <c r="B940" s="22"/>
      <c r="C940" s="21"/>
      <c r="D940" s="17"/>
      <c r="E940" s="21"/>
      <c r="F940" s="80"/>
      <c r="G940" s="21"/>
      <c r="H940" s="162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4.25" customHeight="1">
      <c r="A941" s="21"/>
      <c r="B941" s="22"/>
      <c r="C941" s="21"/>
      <c r="D941" s="17"/>
      <c r="E941" s="21"/>
      <c r="F941" s="80"/>
      <c r="G941" s="21"/>
      <c r="H941" s="162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4.25" customHeight="1">
      <c r="A942" s="21"/>
      <c r="B942" s="22"/>
      <c r="C942" s="21"/>
      <c r="D942" s="17"/>
      <c r="E942" s="21"/>
      <c r="F942" s="80"/>
      <c r="G942" s="21"/>
      <c r="H942" s="162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4.25" customHeight="1">
      <c r="A943" s="21"/>
      <c r="B943" s="22"/>
      <c r="C943" s="21"/>
      <c r="D943" s="17"/>
      <c r="E943" s="21"/>
      <c r="F943" s="80"/>
      <c r="G943" s="21"/>
      <c r="H943" s="162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4.25" customHeight="1">
      <c r="A944" s="21"/>
      <c r="B944" s="22"/>
      <c r="C944" s="21"/>
      <c r="D944" s="17"/>
      <c r="E944" s="21"/>
      <c r="F944" s="80"/>
      <c r="G944" s="21"/>
      <c r="H944" s="162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4.25" customHeight="1">
      <c r="A945" s="21"/>
      <c r="B945" s="22"/>
      <c r="C945" s="21"/>
      <c r="D945" s="17"/>
      <c r="E945" s="21"/>
      <c r="F945" s="80"/>
      <c r="G945" s="21"/>
      <c r="H945" s="162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4.25" customHeight="1">
      <c r="A946" s="21"/>
      <c r="B946" s="22"/>
      <c r="C946" s="21"/>
      <c r="D946" s="17"/>
      <c r="E946" s="21"/>
      <c r="F946" s="80"/>
      <c r="G946" s="21"/>
      <c r="H946" s="162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4.25" customHeight="1">
      <c r="A947" s="21"/>
      <c r="B947" s="22"/>
      <c r="C947" s="21"/>
      <c r="D947" s="17"/>
      <c r="E947" s="21"/>
      <c r="F947" s="80"/>
      <c r="G947" s="21"/>
      <c r="H947" s="162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4.25" customHeight="1">
      <c r="A948" s="21"/>
      <c r="B948" s="22"/>
      <c r="C948" s="21"/>
      <c r="D948" s="17"/>
      <c r="E948" s="21"/>
      <c r="F948" s="80"/>
      <c r="G948" s="21"/>
      <c r="H948" s="162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4.25" customHeight="1">
      <c r="A949" s="21"/>
      <c r="B949" s="22"/>
      <c r="C949" s="21"/>
      <c r="D949" s="17"/>
      <c r="E949" s="21"/>
      <c r="F949" s="80"/>
      <c r="G949" s="21"/>
      <c r="H949" s="162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4.25" customHeight="1">
      <c r="A950" s="21"/>
      <c r="B950" s="22"/>
      <c r="C950" s="21"/>
      <c r="D950" s="17"/>
      <c r="E950" s="21"/>
      <c r="F950" s="80"/>
      <c r="G950" s="21"/>
      <c r="H950" s="162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4.25" customHeight="1">
      <c r="A951" s="21"/>
      <c r="B951" s="22"/>
      <c r="C951" s="21"/>
      <c r="D951" s="17"/>
      <c r="E951" s="21"/>
      <c r="F951" s="80"/>
      <c r="G951" s="21"/>
      <c r="H951" s="162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4.25" customHeight="1">
      <c r="A952" s="21"/>
      <c r="B952" s="22"/>
      <c r="C952" s="21"/>
      <c r="D952" s="17"/>
      <c r="E952" s="21"/>
      <c r="F952" s="80"/>
      <c r="G952" s="21"/>
      <c r="H952" s="162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4.25" customHeight="1">
      <c r="A953" s="21"/>
      <c r="B953" s="22"/>
      <c r="C953" s="21"/>
      <c r="D953" s="17"/>
      <c r="E953" s="21"/>
      <c r="F953" s="80"/>
      <c r="G953" s="21"/>
      <c r="H953" s="162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4.25" customHeight="1">
      <c r="A954" s="21"/>
      <c r="B954" s="22"/>
      <c r="C954" s="21"/>
      <c r="D954" s="17"/>
      <c r="E954" s="21"/>
      <c r="F954" s="80"/>
      <c r="G954" s="21"/>
      <c r="H954" s="162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4.25" customHeight="1">
      <c r="A955" s="21"/>
      <c r="B955" s="22"/>
      <c r="C955" s="21"/>
      <c r="D955" s="17"/>
      <c r="E955" s="21"/>
      <c r="F955" s="80"/>
      <c r="G955" s="21"/>
      <c r="H955" s="162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4.25" customHeight="1">
      <c r="A956" s="21"/>
      <c r="B956" s="22"/>
      <c r="C956" s="21"/>
      <c r="D956" s="17"/>
      <c r="E956" s="21"/>
      <c r="F956" s="80"/>
      <c r="G956" s="21"/>
      <c r="H956" s="162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4.25" customHeight="1">
      <c r="A957" s="21"/>
      <c r="B957" s="22"/>
      <c r="C957" s="21"/>
      <c r="D957" s="17"/>
      <c r="E957" s="21"/>
      <c r="F957" s="80"/>
      <c r="G957" s="21"/>
      <c r="H957" s="162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4.25" customHeight="1">
      <c r="A958" s="21"/>
      <c r="B958" s="22"/>
      <c r="C958" s="21"/>
      <c r="D958" s="17"/>
      <c r="E958" s="21"/>
      <c r="F958" s="80"/>
      <c r="G958" s="21"/>
      <c r="H958" s="162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4.25" customHeight="1">
      <c r="A959" s="21"/>
      <c r="B959" s="22"/>
      <c r="C959" s="21"/>
      <c r="D959" s="17"/>
      <c r="E959" s="21"/>
      <c r="F959" s="80"/>
      <c r="G959" s="21"/>
      <c r="H959" s="162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4.25" customHeight="1">
      <c r="A960" s="21"/>
      <c r="B960" s="22"/>
      <c r="C960" s="21"/>
      <c r="D960" s="17"/>
      <c r="E960" s="21"/>
      <c r="F960" s="80"/>
      <c r="G960" s="21"/>
      <c r="H960" s="162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4.25" customHeight="1">
      <c r="A961" s="21"/>
      <c r="B961" s="22"/>
      <c r="C961" s="21"/>
      <c r="D961" s="17"/>
      <c r="E961" s="21"/>
      <c r="F961" s="80"/>
      <c r="G961" s="21"/>
      <c r="H961" s="162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4.25" customHeight="1">
      <c r="A962" s="21"/>
      <c r="B962" s="22"/>
      <c r="C962" s="21"/>
      <c r="D962" s="17"/>
      <c r="E962" s="21"/>
      <c r="F962" s="80"/>
      <c r="G962" s="21"/>
      <c r="H962" s="162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4.25" customHeight="1">
      <c r="A963" s="21"/>
      <c r="B963" s="22"/>
      <c r="C963" s="21"/>
      <c r="D963" s="17"/>
      <c r="E963" s="21"/>
      <c r="F963" s="80"/>
      <c r="G963" s="21"/>
      <c r="H963" s="162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4.25" customHeight="1">
      <c r="A964" s="21"/>
      <c r="B964" s="22"/>
      <c r="C964" s="21"/>
      <c r="D964" s="17"/>
      <c r="E964" s="21"/>
      <c r="F964" s="80"/>
      <c r="G964" s="21"/>
      <c r="H964" s="162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4.25" customHeight="1">
      <c r="A965" s="21"/>
      <c r="B965" s="22"/>
      <c r="C965" s="21"/>
      <c r="D965" s="17"/>
      <c r="E965" s="21"/>
      <c r="F965" s="80"/>
      <c r="G965" s="21"/>
      <c r="H965" s="162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4.25" customHeight="1">
      <c r="A966" s="21"/>
      <c r="B966" s="22"/>
      <c r="C966" s="21"/>
      <c r="D966" s="17"/>
      <c r="E966" s="21"/>
      <c r="F966" s="80"/>
      <c r="G966" s="21"/>
      <c r="H966" s="162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4.25" customHeight="1">
      <c r="A967" s="21"/>
      <c r="B967" s="22"/>
      <c r="C967" s="21"/>
      <c r="D967" s="17"/>
      <c r="E967" s="21"/>
      <c r="F967" s="80"/>
      <c r="G967" s="21"/>
      <c r="H967" s="162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4.25" customHeight="1">
      <c r="A968" s="21"/>
      <c r="B968" s="22"/>
      <c r="C968" s="21"/>
      <c r="D968" s="17"/>
      <c r="E968" s="21"/>
      <c r="F968" s="80"/>
      <c r="G968" s="21"/>
      <c r="H968" s="162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4.25" customHeight="1">
      <c r="A969" s="21"/>
      <c r="B969" s="22"/>
      <c r="C969" s="21"/>
      <c r="D969" s="17"/>
      <c r="E969" s="21"/>
      <c r="F969" s="80"/>
      <c r="G969" s="21"/>
      <c r="H969" s="162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4.25" customHeight="1">
      <c r="A970" s="21"/>
      <c r="B970" s="22"/>
      <c r="C970" s="21"/>
      <c r="D970" s="17"/>
      <c r="E970" s="21"/>
      <c r="F970" s="80"/>
      <c r="G970" s="21"/>
      <c r="H970" s="162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4.25" customHeight="1">
      <c r="A971" s="21"/>
      <c r="B971" s="22"/>
      <c r="C971" s="21"/>
      <c r="D971" s="17"/>
      <c r="E971" s="21"/>
      <c r="F971" s="80"/>
      <c r="G971" s="21"/>
      <c r="H971" s="162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4.25" customHeight="1">
      <c r="A972" s="21"/>
      <c r="B972" s="22"/>
      <c r="C972" s="21"/>
      <c r="D972" s="17"/>
      <c r="E972" s="21"/>
      <c r="F972" s="80"/>
      <c r="G972" s="21"/>
      <c r="H972" s="162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4.25" customHeight="1">
      <c r="A973" s="21"/>
      <c r="B973" s="22"/>
      <c r="C973" s="21"/>
      <c r="D973" s="17"/>
      <c r="E973" s="21"/>
      <c r="F973" s="80"/>
      <c r="G973" s="21"/>
      <c r="H973" s="162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4.25" customHeight="1">
      <c r="A974" s="21"/>
      <c r="B974" s="22"/>
      <c r="C974" s="21"/>
      <c r="D974" s="17"/>
      <c r="E974" s="21"/>
      <c r="F974" s="80"/>
      <c r="G974" s="21"/>
      <c r="H974" s="162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4.25" customHeight="1">
      <c r="A975" s="21"/>
      <c r="B975" s="22"/>
      <c r="C975" s="21"/>
      <c r="D975" s="17"/>
      <c r="E975" s="21"/>
      <c r="F975" s="80"/>
      <c r="G975" s="21"/>
      <c r="H975" s="162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4.25" customHeight="1">
      <c r="A976" s="21"/>
      <c r="B976" s="22"/>
      <c r="C976" s="21"/>
      <c r="D976" s="17"/>
      <c r="E976" s="21"/>
      <c r="F976" s="80"/>
      <c r="G976" s="21"/>
      <c r="H976" s="162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4.25" customHeight="1">
      <c r="A977" s="21"/>
      <c r="B977" s="22"/>
      <c r="C977" s="21"/>
      <c r="D977" s="17"/>
      <c r="E977" s="21"/>
      <c r="F977" s="80"/>
      <c r="G977" s="21"/>
      <c r="H977" s="162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4.25" customHeight="1">
      <c r="A978" s="21"/>
      <c r="B978" s="22"/>
      <c r="C978" s="21"/>
      <c r="D978" s="17"/>
      <c r="E978" s="21"/>
      <c r="F978" s="80"/>
      <c r="G978" s="21"/>
      <c r="H978" s="162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4.25" customHeight="1">
      <c r="A979" s="21"/>
      <c r="B979" s="22"/>
      <c r="C979" s="21"/>
      <c r="D979" s="17"/>
      <c r="E979" s="21"/>
      <c r="F979" s="80"/>
      <c r="G979" s="21"/>
      <c r="H979" s="162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4.25" customHeight="1">
      <c r="A980" s="21"/>
      <c r="B980" s="22"/>
      <c r="C980" s="21"/>
      <c r="D980" s="17"/>
      <c r="E980" s="21"/>
      <c r="F980" s="80"/>
      <c r="G980" s="21"/>
      <c r="H980" s="162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4.25" customHeight="1">
      <c r="A981" s="21"/>
      <c r="B981" s="22"/>
      <c r="C981" s="21"/>
      <c r="D981" s="17"/>
      <c r="E981" s="21"/>
      <c r="F981" s="80"/>
      <c r="G981" s="21"/>
      <c r="H981" s="162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4.25" customHeight="1">
      <c r="A982" s="21"/>
      <c r="B982" s="22"/>
      <c r="C982" s="21"/>
      <c r="D982" s="17"/>
      <c r="E982" s="21"/>
      <c r="F982" s="80"/>
      <c r="G982" s="21"/>
      <c r="H982" s="162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4.25" customHeight="1">
      <c r="A983" s="21"/>
      <c r="B983" s="22"/>
      <c r="C983" s="21"/>
      <c r="D983" s="17"/>
      <c r="E983" s="21"/>
      <c r="F983" s="80"/>
      <c r="G983" s="21"/>
      <c r="H983" s="162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4.25" customHeight="1">
      <c r="A984" s="21"/>
      <c r="B984" s="22"/>
      <c r="C984" s="21"/>
      <c r="D984" s="17"/>
      <c r="E984" s="21"/>
      <c r="F984" s="80"/>
      <c r="G984" s="21"/>
      <c r="H984" s="162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4.25" customHeight="1">
      <c r="A985" s="21"/>
      <c r="B985" s="22"/>
      <c r="C985" s="21"/>
      <c r="D985" s="17"/>
      <c r="E985" s="21"/>
      <c r="F985" s="80"/>
      <c r="G985" s="21"/>
      <c r="H985" s="162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4.25" customHeight="1">
      <c r="A986" s="21"/>
      <c r="B986" s="22"/>
      <c r="C986" s="21"/>
      <c r="D986" s="17"/>
      <c r="E986" s="21"/>
      <c r="F986" s="80"/>
      <c r="G986" s="21"/>
      <c r="H986" s="162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4.25" customHeight="1">
      <c r="A987" s="21"/>
      <c r="B987" s="22"/>
      <c r="C987" s="21"/>
      <c r="D987" s="17"/>
      <c r="E987" s="21"/>
      <c r="F987" s="80"/>
      <c r="G987" s="21"/>
      <c r="H987" s="162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4.25" customHeight="1">
      <c r="A988" s="21"/>
      <c r="B988" s="22"/>
      <c r="C988" s="21"/>
      <c r="D988" s="17"/>
      <c r="E988" s="21"/>
      <c r="F988" s="80"/>
      <c r="G988" s="21"/>
      <c r="H988" s="162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4.25" customHeight="1">
      <c r="A989" s="21"/>
      <c r="B989" s="22"/>
      <c r="C989" s="21"/>
      <c r="D989" s="17"/>
      <c r="E989" s="21"/>
      <c r="F989" s="80"/>
      <c r="G989" s="21"/>
      <c r="H989" s="162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4.25" customHeight="1">
      <c r="A990" s="21"/>
      <c r="B990" s="22"/>
      <c r="C990" s="21"/>
      <c r="D990" s="17"/>
      <c r="E990" s="21"/>
      <c r="F990" s="80"/>
      <c r="G990" s="21"/>
      <c r="H990" s="162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4.25" customHeight="1">
      <c r="A991" s="21"/>
      <c r="B991" s="22"/>
      <c r="C991" s="21"/>
      <c r="D991" s="17"/>
      <c r="E991" s="21"/>
      <c r="F991" s="80"/>
      <c r="G991" s="21"/>
      <c r="H991" s="162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4.25" customHeight="1">
      <c r="A992" s="21"/>
      <c r="B992" s="22"/>
      <c r="C992" s="21"/>
      <c r="D992" s="17"/>
      <c r="E992" s="21"/>
      <c r="F992" s="80"/>
      <c r="G992" s="21"/>
      <c r="H992" s="162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4.25" customHeight="1">
      <c r="A993" s="21"/>
      <c r="B993" s="22"/>
      <c r="C993" s="21"/>
      <c r="D993" s="17"/>
      <c r="E993" s="21"/>
      <c r="F993" s="80"/>
      <c r="G993" s="21"/>
      <c r="H993" s="162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4.25" customHeight="1">
      <c r="A994" s="21"/>
      <c r="B994" s="22"/>
      <c r="C994" s="21"/>
      <c r="D994" s="17"/>
      <c r="E994" s="21"/>
      <c r="F994" s="80"/>
      <c r="G994" s="21"/>
      <c r="H994" s="162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4.25" customHeight="1">
      <c r="A995" s="21"/>
      <c r="B995" s="22"/>
      <c r="C995" s="21"/>
      <c r="D995" s="17"/>
      <c r="E995" s="21"/>
      <c r="F995" s="80"/>
      <c r="G995" s="21"/>
      <c r="H995" s="162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4.25" customHeight="1">
      <c r="A996" s="21"/>
      <c r="B996" s="22"/>
      <c r="C996" s="21"/>
      <c r="D996" s="17"/>
      <c r="E996" s="21"/>
      <c r="F996" s="80"/>
      <c r="G996" s="21"/>
      <c r="H996" s="162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4.25" customHeight="1">
      <c r="A997" s="21"/>
      <c r="B997" s="22"/>
      <c r="C997" s="21"/>
      <c r="D997" s="17"/>
      <c r="E997" s="21"/>
      <c r="F997" s="80"/>
      <c r="G997" s="21"/>
      <c r="H997" s="162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4.25" customHeight="1">
      <c r="A998" s="21"/>
      <c r="B998" s="22"/>
      <c r="C998" s="21"/>
      <c r="D998" s="17"/>
      <c r="E998" s="21"/>
      <c r="F998" s="80"/>
      <c r="G998" s="21"/>
      <c r="H998" s="162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4.25" customHeight="1">
      <c r="A999" s="21"/>
      <c r="B999" s="22"/>
      <c r="C999" s="21"/>
      <c r="D999" s="17"/>
      <c r="E999" s="21"/>
      <c r="F999" s="80"/>
      <c r="G999" s="21"/>
      <c r="H999" s="162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4.25" customHeight="1">
      <c r="A1000" s="21"/>
      <c r="B1000" s="22"/>
      <c r="C1000" s="21"/>
      <c r="D1000" s="17"/>
      <c r="E1000" s="21"/>
      <c r="F1000" s="80"/>
      <c r="G1000" s="21"/>
      <c r="H1000" s="162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8.57"/>
    <col customWidth="1" min="3" max="3" width="24.71"/>
    <col customWidth="1" min="4" max="4" width="10.57"/>
    <col customWidth="1" min="5" max="5" width="6.0"/>
    <col customWidth="1" min="6" max="6" width="12.14"/>
    <col customWidth="1" min="7" max="7" width="10.71"/>
    <col customWidth="1" min="8" max="8" width="22.0"/>
    <col customWidth="1" min="9" max="9" width="8.14"/>
    <col customWidth="1" min="10" max="10" width="8.71"/>
    <col customWidth="1" min="11" max="11" width="12.0"/>
    <col customWidth="1" min="12" max="12" width="16.71"/>
    <col customWidth="1" min="13" max="26" width="8.71"/>
  </cols>
  <sheetData>
    <row r="1" ht="14.25" customHeight="1">
      <c r="A1" s="163" t="s">
        <v>1482</v>
      </c>
      <c r="B1" s="164"/>
      <c r="C1" s="163"/>
      <c r="D1" s="165"/>
      <c r="E1" s="163"/>
      <c r="F1" s="166"/>
      <c r="G1" s="163"/>
      <c r="H1" s="167"/>
      <c r="I1" s="167"/>
      <c r="J1" s="163"/>
      <c r="K1" s="163"/>
      <c r="L1" s="163"/>
    </row>
    <row r="2" ht="14.25" customHeight="1"/>
    <row r="3" ht="14.25" customHeight="1">
      <c r="A3" s="153" t="s">
        <v>355</v>
      </c>
      <c r="B3" s="154" t="s">
        <v>716</v>
      </c>
      <c r="C3" s="155" t="s">
        <v>356</v>
      </c>
      <c r="D3" s="156" t="s">
        <v>717</v>
      </c>
      <c r="E3" s="154" t="s">
        <v>357</v>
      </c>
      <c r="F3" s="168" t="s">
        <v>358</v>
      </c>
      <c r="G3" s="154" t="s">
        <v>718</v>
      </c>
      <c r="H3" s="158" t="s">
        <v>359</v>
      </c>
      <c r="J3" s="34"/>
      <c r="K3" s="169" t="s">
        <v>718</v>
      </c>
      <c r="L3" s="169" t="s">
        <v>359</v>
      </c>
    </row>
    <row r="4" ht="14.25" customHeight="1">
      <c r="A4" s="42" t="s">
        <v>719</v>
      </c>
      <c r="B4" s="159" t="s">
        <v>720</v>
      </c>
      <c r="C4" s="42" t="s">
        <v>366</v>
      </c>
      <c r="D4" s="160">
        <v>37249.0</v>
      </c>
      <c r="E4" s="161">
        <v>20.0</v>
      </c>
      <c r="F4" s="170">
        <v>60981.0</v>
      </c>
      <c r="G4" s="159">
        <v>1.0</v>
      </c>
      <c r="H4" s="161">
        <f t="array" ref="H4">IFS(G4=$K$4,$L$4,G4=$K$5,$L$5,G4=$K$6,$L$6,G4=$K$7,$L$7,G4=$K$8,$L$8)</f>
        <v>0</v>
      </c>
      <c r="I4" s="171"/>
      <c r="J4" s="34"/>
      <c r="K4" s="42">
        <v>5.0</v>
      </c>
      <c r="L4" s="42">
        <v>3000.0</v>
      </c>
    </row>
    <row r="5" ht="14.25" customHeight="1">
      <c r="A5" s="42" t="s">
        <v>721</v>
      </c>
      <c r="B5" s="159" t="s">
        <v>720</v>
      </c>
      <c r="C5" s="42" t="s">
        <v>366</v>
      </c>
      <c r="D5" s="160">
        <v>41673.0</v>
      </c>
      <c r="E5" s="161">
        <v>7.0</v>
      </c>
      <c r="F5" s="170">
        <v>60915.0</v>
      </c>
      <c r="G5" s="159">
        <v>4.0</v>
      </c>
      <c r="H5" s="161">
        <f t="array" ref="H5">IFS(G5=$K$4,$L$4,G5=$K$5,$L$5,G5=$K$6,$L$6,G5=$K$7,$L$7,G5=$K$8,$L$8)</f>
        <v>1500</v>
      </c>
      <c r="I5" s="171"/>
      <c r="J5" s="34"/>
      <c r="K5" s="42">
        <v>4.0</v>
      </c>
      <c r="L5" s="42">
        <v>1500.0</v>
      </c>
    </row>
    <row r="6" ht="14.25" customHeight="1">
      <c r="A6" s="42" t="s">
        <v>722</v>
      </c>
      <c r="B6" s="159" t="s">
        <v>720</v>
      </c>
      <c r="C6" s="42" t="s">
        <v>366</v>
      </c>
      <c r="D6" s="160">
        <v>40225.0</v>
      </c>
      <c r="E6" s="161">
        <v>11.0</v>
      </c>
      <c r="F6" s="170">
        <v>97071.0</v>
      </c>
      <c r="G6" s="159">
        <v>5.0</v>
      </c>
      <c r="H6" s="161">
        <f t="array" ref="H6">IFS(G6=$K$4,$L$4,G6=$K$5,$L$5,G6=$K$6,$L$6,G6=$K$7,$L$7,G6=$K$8,$L$8)</f>
        <v>3000</v>
      </c>
      <c r="I6" s="171"/>
      <c r="J6" s="34"/>
      <c r="K6" s="42">
        <v>3.0</v>
      </c>
      <c r="L6" s="42">
        <v>900.0</v>
      </c>
    </row>
    <row r="7" ht="14.25" customHeight="1">
      <c r="A7" s="42" t="s">
        <v>723</v>
      </c>
      <c r="B7" s="159" t="s">
        <v>724</v>
      </c>
      <c r="C7" s="42" t="s">
        <v>366</v>
      </c>
      <c r="D7" s="160">
        <v>42229.0</v>
      </c>
      <c r="E7" s="161">
        <v>6.0</v>
      </c>
      <c r="F7" s="170">
        <v>115421.0</v>
      </c>
      <c r="G7" s="159">
        <v>3.0</v>
      </c>
      <c r="H7" s="161">
        <f t="array" ref="H7">IFS(G7=$K$4,$L$4,G7=$K$5,$L$5,G7=$K$6,$L$6,G7=$K$7,$L$7,G7=$K$8,$L$8)</f>
        <v>900</v>
      </c>
      <c r="I7" s="171"/>
      <c r="J7" s="34"/>
      <c r="K7" s="42">
        <v>2.0</v>
      </c>
      <c r="L7" s="42">
        <v>100.0</v>
      </c>
    </row>
    <row r="8" ht="14.25" customHeight="1">
      <c r="A8" s="42" t="s">
        <v>725</v>
      </c>
      <c r="B8" s="159" t="s">
        <v>726</v>
      </c>
      <c r="C8" s="42" t="s">
        <v>366</v>
      </c>
      <c r="D8" s="160">
        <v>40525.0</v>
      </c>
      <c r="E8" s="161">
        <v>11.0</v>
      </c>
      <c r="F8" s="170">
        <v>115547.0</v>
      </c>
      <c r="G8" s="159">
        <v>4.0</v>
      </c>
      <c r="H8" s="161">
        <f t="array" ref="H8">IFS(G8=$K$4,$L$4,G8=$K$5,$L$5,G8=$K$6,$L$6,G8=$K$7,$L$7,G8=$K$8,$L$8)</f>
        <v>1500</v>
      </c>
      <c r="I8" s="171"/>
      <c r="J8" s="34"/>
      <c r="K8" s="42">
        <v>1.0</v>
      </c>
      <c r="L8" s="42">
        <v>0.0</v>
      </c>
    </row>
    <row r="9" ht="14.25" customHeight="1">
      <c r="A9" s="42" t="s">
        <v>727</v>
      </c>
      <c r="B9" s="159" t="s">
        <v>728</v>
      </c>
      <c r="C9" s="42" t="s">
        <v>371</v>
      </c>
      <c r="D9" s="160">
        <v>39829.0</v>
      </c>
      <c r="E9" s="161">
        <v>13.0</v>
      </c>
      <c r="F9" s="170">
        <v>69212.0</v>
      </c>
      <c r="G9" s="159">
        <v>2.0</v>
      </c>
      <c r="H9" s="161">
        <f t="array" ref="H9">IFS(G9=$K$4,$L$4,G9=$K$5,$L$5,G9=$K$6,$L$6,G9=$K$7,$L$7,G9=$K$8,$L$8)</f>
        <v>100</v>
      </c>
      <c r="I9" s="171"/>
      <c r="J9" s="34"/>
      <c r="K9" s="34"/>
      <c r="L9" s="34"/>
    </row>
    <row r="10" ht="14.25" customHeight="1">
      <c r="A10" s="42" t="s">
        <v>729</v>
      </c>
      <c r="B10" s="159" t="s">
        <v>724</v>
      </c>
      <c r="C10" s="42" t="s">
        <v>371</v>
      </c>
      <c r="D10" s="160">
        <v>37295.0</v>
      </c>
      <c r="E10" s="161">
        <v>19.0</v>
      </c>
      <c r="F10" s="170">
        <v>120198.0</v>
      </c>
      <c r="G10" s="159">
        <v>1.0</v>
      </c>
      <c r="H10" s="161">
        <f t="array" ref="H10">IFS(G10=$K$4,$L$4,G10=$K$5,$L$5,G10=$K$6,$L$6,G10=$K$7,$L$7,G10=$K$8,$L$8)</f>
        <v>0</v>
      </c>
      <c r="I10" s="171"/>
      <c r="J10" s="34"/>
      <c r="K10" s="34"/>
      <c r="L10" s="34"/>
    </row>
    <row r="11" ht="14.25" customHeight="1">
      <c r="A11" s="42" t="s">
        <v>730</v>
      </c>
      <c r="B11" s="159" t="s">
        <v>731</v>
      </c>
      <c r="C11" s="42" t="s">
        <v>371</v>
      </c>
      <c r="D11" s="160">
        <v>40267.0</v>
      </c>
      <c r="E11" s="161">
        <v>11.0</v>
      </c>
      <c r="F11" s="170">
        <v>107635.0</v>
      </c>
      <c r="G11" s="159">
        <v>5.0</v>
      </c>
      <c r="H11" s="161">
        <f t="array" ref="H11">IFS(G11=$K$4,$L$4,G11=$K$5,$L$5,G11=$K$6,$L$6,G11=$K$7,$L$7,G11=$K$8,$L$8)</f>
        <v>3000</v>
      </c>
      <c r="I11" s="171"/>
      <c r="J11" s="34"/>
      <c r="K11" s="34"/>
      <c r="L11" s="34"/>
    </row>
    <row r="12" ht="14.25" customHeight="1">
      <c r="A12" s="42" t="s">
        <v>732</v>
      </c>
      <c r="B12" s="159" t="s">
        <v>728</v>
      </c>
      <c r="C12" s="42" t="s">
        <v>371</v>
      </c>
      <c r="D12" s="160">
        <v>37338.0</v>
      </c>
      <c r="E12" s="161">
        <v>19.0</v>
      </c>
      <c r="F12" s="170">
        <v>113020.0</v>
      </c>
      <c r="G12" s="159">
        <v>1.0</v>
      </c>
      <c r="H12" s="161">
        <f t="array" ref="H12">IFS(G12=$K$4,$L$4,G12=$K$5,$L$5,G12=$K$6,$L$6,G12=$K$7,$L$7,G12=$K$8,$L$8)</f>
        <v>0</v>
      </c>
      <c r="I12" s="171"/>
      <c r="J12" s="34"/>
      <c r="K12" s="34"/>
      <c r="L12" s="34"/>
    </row>
    <row r="13" ht="14.25" customHeight="1">
      <c r="A13" s="42" t="s">
        <v>733</v>
      </c>
      <c r="B13" s="159" t="s">
        <v>724</v>
      </c>
      <c r="C13" s="42" t="s">
        <v>371</v>
      </c>
      <c r="D13" s="160">
        <v>38482.0</v>
      </c>
      <c r="E13" s="161">
        <v>16.0</v>
      </c>
      <c r="F13" s="170">
        <v>82341.0</v>
      </c>
      <c r="G13" s="159">
        <v>4.0</v>
      </c>
      <c r="H13" s="161">
        <f t="array" ref="H13">IFS(G13=$K$4,$L$4,G13=$K$5,$L$5,G13=$K$6,$L$6,G13=$K$7,$L$7,G13=$K$8,$L$8)</f>
        <v>1500</v>
      </c>
      <c r="I13" s="171"/>
      <c r="J13" s="34"/>
      <c r="K13" s="34"/>
      <c r="L13" s="34"/>
    </row>
    <row r="14" ht="14.25" customHeight="1">
      <c r="A14" s="42" t="s">
        <v>734</v>
      </c>
      <c r="B14" s="159" t="s">
        <v>731</v>
      </c>
      <c r="C14" s="42" t="s">
        <v>371</v>
      </c>
      <c r="D14" s="160">
        <v>38860.0</v>
      </c>
      <c r="E14" s="161">
        <v>15.0</v>
      </c>
      <c r="F14" s="170">
        <v>98598.0</v>
      </c>
      <c r="G14" s="159">
        <v>3.0</v>
      </c>
      <c r="H14" s="161">
        <f t="array" ref="H14">IFS(G14=$K$4,$L$4,G14=$K$5,$L$5,G14=$K$6,$L$6,G14=$K$7,$L$7,G14=$K$8,$L$8)</f>
        <v>900</v>
      </c>
      <c r="I14" s="171"/>
      <c r="J14" s="34"/>
      <c r="K14" s="34"/>
      <c r="L14" s="34"/>
    </row>
    <row r="15" ht="14.25" customHeight="1">
      <c r="A15" s="42" t="s">
        <v>735</v>
      </c>
      <c r="B15" s="159" t="s">
        <v>731</v>
      </c>
      <c r="C15" s="42" t="s">
        <v>371</v>
      </c>
      <c r="D15" s="160">
        <v>39220.0</v>
      </c>
      <c r="E15" s="161">
        <v>14.0</v>
      </c>
      <c r="F15" s="170">
        <v>46350.0</v>
      </c>
      <c r="G15" s="159">
        <v>4.0</v>
      </c>
      <c r="H15" s="161">
        <f t="array" ref="H15">IFS(G15=$K$4,$L$4,G15=$K$5,$L$5,G15=$K$6,$L$6,G15=$K$7,$L$7,G15=$K$8,$L$8)</f>
        <v>1500</v>
      </c>
      <c r="I15" s="171"/>
      <c r="J15" s="34"/>
      <c r="K15" s="34"/>
      <c r="L15" s="34"/>
    </row>
    <row r="16" ht="14.25" customHeight="1">
      <c r="A16" s="42" t="s">
        <v>736</v>
      </c>
      <c r="B16" s="159" t="s">
        <v>731</v>
      </c>
      <c r="C16" s="42" t="s">
        <v>371</v>
      </c>
      <c r="D16" s="160">
        <v>41857.0</v>
      </c>
      <c r="E16" s="161">
        <v>7.0</v>
      </c>
      <c r="F16" s="170">
        <v>61076.0</v>
      </c>
      <c r="G16" s="159">
        <v>1.0</v>
      </c>
      <c r="H16" s="161">
        <f t="array" ref="H16">IFS(G16=$K$4,$L$4,G16=$K$5,$L$5,G16=$K$6,$L$6,G16=$K$7,$L$7,G16=$K$8,$L$8)</f>
        <v>0</v>
      </c>
      <c r="I16" s="171"/>
      <c r="J16" s="34"/>
      <c r="K16" s="34"/>
      <c r="L16" s="34"/>
    </row>
    <row r="17" ht="14.25" customHeight="1">
      <c r="A17" s="42" t="s">
        <v>737</v>
      </c>
      <c r="B17" s="159" t="s">
        <v>728</v>
      </c>
      <c r="C17" s="42" t="s">
        <v>371</v>
      </c>
      <c r="D17" s="160">
        <v>42214.0</v>
      </c>
      <c r="E17" s="161">
        <v>6.0</v>
      </c>
      <c r="F17" s="170">
        <v>107968.0</v>
      </c>
      <c r="G17" s="159">
        <v>5.0</v>
      </c>
      <c r="H17" s="161">
        <f t="array" ref="H17">IFS(G17=$K$4,$L$4,G17=$K$5,$L$5,G17=$K$6,$L$6,G17=$K$7,$L$7,G17=$K$8,$L$8)</f>
        <v>3000</v>
      </c>
      <c r="I17" s="171"/>
    </row>
    <row r="18" ht="14.25" customHeight="1">
      <c r="A18" s="42" t="s">
        <v>738</v>
      </c>
      <c r="B18" s="159" t="s">
        <v>726</v>
      </c>
      <c r="C18" s="42" t="s">
        <v>371</v>
      </c>
      <c r="D18" s="160">
        <v>37842.0</v>
      </c>
      <c r="E18" s="161">
        <v>18.0</v>
      </c>
      <c r="F18" s="170">
        <v>102146.0</v>
      </c>
      <c r="G18" s="159">
        <v>4.0</v>
      </c>
      <c r="H18" s="161">
        <f t="array" ref="H18">IFS(G18=$K$4,$L$4,G18=$K$5,$L$5,G18=$K$6,$L$6,G18=$K$7,$L$7,G18=$K$8,$L$8)</f>
        <v>1500</v>
      </c>
      <c r="I18" s="171"/>
    </row>
    <row r="19" ht="14.25" customHeight="1">
      <c r="A19" s="42" t="s">
        <v>739</v>
      </c>
      <c r="B19" s="159" t="s">
        <v>740</v>
      </c>
      <c r="C19" s="42" t="s">
        <v>371</v>
      </c>
      <c r="D19" s="160">
        <v>41865.0</v>
      </c>
      <c r="E19" s="161">
        <v>7.0</v>
      </c>
      <c r="F19" s="170">
        <v>46009.0</v>
      </c>
      <c r="G19" s="159">
        <v>3.0</v>
      </c>
      <c r="H19" s="161">
        <f t="array" ref="H19">IFS(G19=$K$4,$L$4,G19=$K$5,$L$5,G19=$K$6,$L$6,G19=$K$7,$L$7,G19=$K$8,$L$8)</f>
        <v>900</v>
      </c>
      <c r="I19" s="171"/>
    </row>
    <row r="20" ht="14.25" customHeight="1">
      <c r="A20" s="42" t="s">
        <v>741</v>
      </c>
      <c r="B20" s="159" t="s">
        <v>720</v>
      </c>
      <c r="C20" s="42" t="s">
        <v>371</v>
      </c>
      <c r="D20" s="160">
        <v>37855.0</v>
      </c>
      <c r="E20" s="161">
        <v>18.0</v>
      </c>
      <c r="F20" s="170">
        <v>53399.0</v>
      </c>
      <c r="G20" s="159">
        <v>3.0</v>
      </c>
      <c r="H20" s="161">
        <f t="array" ref="H20">IFS(G20=$K$4,$L$4,G20=$K$5,$L$5,G20=$K$6,$L$6,G20=$K$7,$L$7,G20=$K$8,$L$8)</f>
        <v>900</v>
      </c>
      <c r="I20" s="171"/>
    </row>
    <row r="21" ht="14.25" customHeight="1">
      <c r="A21" s="42" t="s">
        <v>742</v>
      </c>
      <c r="B21" s="159" t="s">
        <v>720</v>
      </c>
      <c r="C21" s="42" t="s">
        <v>371</v>
      </c>
      <c r="D21" s="160">
        <v>40782.0</v>
      </c>
      <c r="E21" s="161">
        <v>10.0</v>
      </c>
      <c r="F21" s="170">
        <v>45419.0</v>
      </c>
      <c r="G21" s="159">
        <v>5.0</v>
      </c>
      <c r="H21" s="161">
        <f t="array" ref="H21">IFS(G21=$K$4,$L$4,G21=$K$5,$L$5,G21=$K$6,$L$6,G21=$K$7,$L$7,G21=$K$8,$L$8)</f>
        <v>3000</v>
      </c>
      <c r="I21" s="171"/>
    </row>
    <row r="22" ht="14.25" customHeight="1">
      <c r="A22" s="42" t="s">
        <v>743</v>
      </c>
      <c r="B22" s="159" t="s">
        <v>740</v>
      </c>
      <c r="C22" s="42" t="s">
        <v>371</v>
      </c>
      <c r="D22" s="160">
        <v>40107.0</v>
      </c>
      <c r="E22" s="161">
        <v>12.0</v>
      </c>
      <c r="F22" s="170">
        <v>69038.0</v>
      </c>
      <c r="G22" s="159">
        <v>2.0</v>
      </c>
      <c r="H22" s="161">
        <f t="array" ref="H22">IFS(G22=$K$4,$L$4,G22=$K$5,$L$5,G22=$K$6,$L$6,G22=$K$7,$L$7,G22=$K$8,$L$8)</f>
        <v>100</v>
      </c>
      <c r="I22" s="171"/>
    </row>
    <row r="23" ht="14.25" customHeight="1">
      <c r="A23" s="42" t="s">
        <v>744</v>
      </c>
      <c r="B23" s="159" t="s">
        <v>720</v>
      </c>
      <c r="C23" s="42" t="s">
        <v>371</v>
      </c>
      <c r="D23" s="160">
        <v>41204.0</v>
      </c>
      <c r="E23" s="161">
        <v>9.0</v>
      </c>
      <c r="F23" s="170">
        <v>46163.0</v>
      </c>
      <c r="G23" s="159">
        <v>4.0</v>
      </c>
      <c r="H23" s="161">
        <f t="array" ref="H23">IFS(G23=$K$4,$L$4,G23=$K$5,$L$5,G23=$K$6,$L$6,G23=$K$7,$L$7,G23=$K$8,$L$8)</f>
        <v>1500</v>
      </c>
      <c r="I23" s="171"/>
    </row>
    <row r="24" ht="14.25" customHeight="1">
      <c r="A24" s="42" t="s">
        <v>745</v>
      </c>
      <c r="B24" s="159" t="s">
        <v>724</v>
      </c>
      <c r="C24" s="42" t="s">
        <v>371</v>
      </c>
      <c r="D24" s="160">
        <v>37221.0</v>
      </c>
      <c r="E24" s="161">
        <v>20.0</v>
      </c>
      <c r="F24" s="170">
        <v>70990.0</v>
      </c>
      <c r="G24" s="159">
        <v>5.0</v>
      </c>
      <c r="H24" s="161">
        <f t="array" ref="H24">IFS(G24=$K$4,$L$4,G24=$K$5,$L$5,G24=$K$6,$L$6,G24=$K$7,$L$7,G24=$K$8,$L$8)</f>
        <v>3000</v>
      </c>
      <c r="I24" s="171"/>
    </row>
    <row r="25" ht="14.25" customHeight="1">
      <c r="A25" s="42" t="s">
        <v>746</v>
      </c>
      <c r="B25" s="159" t="s">
        <v>726</v>
      </c>
      <c r="C25" s="42" t="s">
        <v>371</v>
      </c>
      <c r="D25" s="160">
        <v>40147.0</v>
      </c>
      <c r="E25" s="161">
        <v>12.0</v>
      </c>
      <c r="F25" s="170">
        <v>45315.0</v>
      </c>
      <c r="G25" s="159">
        <v>3.0</v>
      </c>
      <c r="H25" s="161">
        <f t="array" ref="H25">IFS(G25=$K$4,$L$4,G25=$K$5,$L$5,G25=$K$6,$L$6,G25=$K$7,$L$7,G25=$K$8,$L$8)</f>
        <v>900</v>
      </c>
      <c r="I25" s="171"/>
    </row>
    <row r="26" ht="14.25" customHeight="1">
      <c r="A26" s="42" t="s">
        <v>747</v>
      </c>
      <c r="B26" s="159" t="s">
        <v>731</v>
      </c>
      <c r="C26" s="42" t="s">
        <v>748</v>
      </c>
      <c r="D26" s="160">
        <v>39824.0</v>
      </c>
      <c r="E26" s="161">
        <v>13.0</v>
      </c>
      <c r="F26" s="170">
        <v>102687.0</v>
      </c>
      <c r="G26" s="159">
        <v>2.0</v>
      </c>
      <c r="H26" s="161">
        <f t="array" ref="H26">IFS(G26=$K$4,$L$4,G26=$K$5,$L$5,G26=$K$6,$L$6,G26=$K$7,$L$7,G26=$K$8,$L$8)</f>
        <v>100</v>
      </c>
      <c r="I26" s="171"/>
    </row>
    <row r="27" ht="14.25" customHeight="1">
      <c r="A27" s="42" t="s">
        <v>749</v>
      </c>
      <c r="B27" s="159" t="s">
        <v>720</v>
      </c>
      <c r="C27" s="42" t="s">
        <v>748</v>
      </c>
      <c r="D27" s="160">
        <v>37971.0</v>
      </c>
      <c r="E27" s="161">
        <v>18.0</v>
      </c>
      <c r="F27" s="170">
        <v>121213.0</v>
      </c>
      <c r="G27" s="159">
        <v>3.0</v>
      </c>
      <c r="H27" s="161">
        <f t="array" ref="H27">IFS(G27=$K$4,$L$4,G27=$K$5,$L$5,G27=$K$6,$L$6,G27=$K$7,$L$7,G27=$K$8,$L$8)</f>
        <v>900</v>
      </c>
      <c r="I27" s="171"/>
    </row>
    <row r="28" ht="14.25" customHeight="1">
      <c r="A28" s="42" t="s">
        <v>750</v>
      </c>
      <c r="B28" s="159" t="s">
        <v>728</v>
      </c>
      <c r="C28" s="42" t="s">
        <v>748</v>
      </c>
      <c r="D28" s="160">
        <v>37292.0</v>
      </c>
      <c r="E28" s="161">
        <v>19.0</v>
      </c>
      <c r="F28" s="170">
        <v>74666.0</v>
      </c>
      <c r="G28" s="159">
        <v>1.0</v>
      </c>
      <c r="H28" s="161">
        <f t="array" ref="H28">IFS(G28=$K$4,$L$4,G28=$K$5,$L$5,G28=$K$6,$L$6,G28=$K$7,$L$7,G28=$K$8,$L$8)</f>
        <v>0</v>
      </c>
      <c r="I28" s="171"/>
    </row>
    <row r="29" ht="14.25" customHeight="1">
      <c r="A29" s="42" t="s">
        <v>751</v>
      </c>
      <c r="B29" s="159" t="s">
        <v>724</v>
      </c>
      <c r="C29" s="42" t="s">
        <v>748</v>
      </c>
      <c r="D29" s="160">
        <v>39129.0</v>
      </c>
      <c r="E29" s="161">
        <v>14.0</v>
      </c>
      <c r="F29" s="170">
        <v>90032.0</v>
      </c>
      <c r="G29" s="159">
        <v>1.0</v>
      </c>
      <c r="H29" s="161">
        <f t="array" ref="H29">IFS(G29=$K$4,$L$4,G29=$K$5,$L$5,G29=$K$6,$L$6,G29=$K$7,$L$7,G29=$K$8,$L$8)</f>
        <v>0</v>
      </c>
      <c r="I29" s="171"/>
    </row>
    <row r="30" ht="14.25" customHeight="1">
      <c r="A30" s="42" t="s">
        <v>752</v>
      </c>
      <c r="B30" s="159" t="s">
        <v>720</v>
      </c>
      <c r="C30" s="42" t="s">
        <v>748</v>
      </c>
      <c r="D30" s="160">
        <v>37697.0</v>
      </c>
      <c r="E30" s="161">
        <v>18.0</v>
      </c>
      <c r="F30" s="170">
        <v>43469.0</v>
      </c>
      <c r="G30" s="159">
        <v>1.0</v>
      </c>
      <c r="H30" s="161">
        <f t="array" ref="H30">IFS(G30=$K$4,$L$4,G30=$K$5,$L$5,G30=$K$6,$L$6,G30=$K$7,$L$7,G30=$K$8,$L$8)</f>
        <v>0</v>
      </c>
      <c r="I30" s="171"/>
    </row>
    <row r="31" ht="14.25" customHeight="1">
      <c r="A31" s="42" t="s">
        <v>753</v>
      </c>
      <c r="B31" s="159" t="s">
        <v>720</v>
      </c>
      <c r="C31" s="42" t="s">
        <v>748</v>
      </c>
      <c r="D31" s="160">
        <v>39929.0</v>
      </c>
      <c r="E31" s="161">
        <v>12.0</v>
      </c>
      <c r="F31" s="170">
        <v>68870.0</v>
      </c>
      <c r="G31" s="159">
        <v>1.0</v>
      </c>
      <c r="H31" s="161">
        <f t="array" ref="H31">IFS(G31=$K$4,$L$4,G31=$K$5,$L$5,G31=$K$6,$L$6,G31=$K$7,$L$7,G31=$K$8,$L$8)</f>
        <v>0</v>
      </c>
      <c r="I31" s="171"/>
    </row>
    <row r="32" ht="14.25" customHeight="1">
      <c r="A32" s="42" t="s">
        <v>754</v>
      </c>
      <c r="B32" s="159" t="s">
        <v>731</v>
      </c>
      <c r="C32" s="42" t="s">
        <v>748</v>
      </c>
      <c r="D32" s="160">
        <v>40039.0</v>
      </c>
      <c r="E32" s="161">
        <v>12.0</v>
      </c>
      <c r="F32" s="170">
        <v>113141.0</v>
      </c>
      <c r="G32" s="159">
        <v>4.0</v>
      </c>
      <c r="H32" s="161">
        <f t="array" ref="H32">IFS(G32=$K$4,$L$4,G32=$K$5,$L$5,G32=$K$6,$L$6,G32=$K$7,$L$7,G32=$K$8,$L$8)</f>
        <v>1500</v>
      </c>
      <c r="I32" s="171"/>
    </row>
    <row r="33" ht="14.25" customHeight="1">
      <c r="A33" s="42" t="s">
        <v>755</v>
      </c>
      <c r="B33" s="159" t="s">
        <v>720</v>
      </c>
      <c r="C33" s="42" t="s">
        <v>748</v>
      </c>
      <c r="D33" s="160">
        <v>41184.0</v>
      </c>
      <c r="E33" s="161">
        <v>9.0</v>
      </c>
      <c r="F33" s="170">
        <v>104719.0</v>
      </c>
      <c r="G33" s="159">
        <v>3.0</v>
      </c>
      <c r="H33" s="161">
        <f t="array" ref="H33">IFS(G33=$K$4,$L$4,G33=$K$5,$L$5,G33=$K$6,$L$6,G33=$K$7,$L$7,G33=$K$8,$L$8)</f>
        <v>900</v>
      </c>
      <c r="I33" s="171"/>
    </row>
    <row r="34" ht="14.25" customHeight="1">
      <c r="A34" s="42" t="s">
        <v>756</v>
      </c>
      <c r="B34" s="159" t="s">
        <v>720</v>
      </c>
      <c r="C34" s="42" t="s">
        <v>748</v>
      </c>
      <c r="D34" s="160">
        <v>41934.0</v>
      </c>
      <c r="E34" s="161">
        <v>7.0</v>
      </c>
      <c r="F34" s="170">
        <v>61443.0</v>
      </c>
      <c r="G34" s="159">
        <v>2.0</v>
      </c>
      <c r="H34" s="161">
        <f t="array" ref="H34">IFS(G34=$K$4,$L$4,G34=$K$5,$L$5,G34=$K$6,$L$6,G34=$K$7,$L$7,G34=$K$8,$L$8)</f>
        <v>100</v>
      </c>
      <c r="I34" s="171"/>
    </row>
    <row r="35" ht="14.25" customHeight="1">
      <c r="A35" s="42" t="s">
        <v>757</v>
      </c>
      <c r="B35" s="159" t="s">
        <v>728</v>
      </c>
      <c r="C35" s="42" t="s">
        <v>748</v>
      </c>
      <c r="D35" s="160">
        <v>40492.0</v>
      </c>
      <c r="E35" s="161">
        <v>11.0</v>
      </c>
      <c r="F35" s="170">
        <v>115351.0</v>
      </c>
      <c r="G35" s="159">
        <v>1.0</v>
      </c>
      <c r="H35" s="161">
        <f t="array" ref="H35">IFS(G35=$K$4,$L$4,G35=$K$5,$L$5,G35=$K$6,$L$6,G35=$K$7,$L$7,G35=$K$8,$L$8)</f>
        <v>0</v>
      </c>
      <c r="I35" s="171"/>
    </row>
    <row r="36" ht="14.25" customHeight="1">
      <c r="A36" s="42" t="s">
        <v>758</v>
      </c>
      <c r="B36" s="159" t="s">
        <v>728</v>
      </c>
      <c r="C36" s="42" t="s">
        <v>748</v>
      </c>
      <c r="D36" s="160">
        <v>42096.0</v>
      </c>
      <c r="E36" s="161">
        <v>6.0</v>
      </c>
      <c r="F36" s="170">
        <v>71321.0</v>
      </c>
      <c r="G36" s="159">
        <v>3.0</v>
      </c>
      <c r="H36" s="161">
        <f t="array" ref="H36">IFS(G36=$K$4,$L$4,G36=$K$5,$L$5,G36=$K$6,$L$6,G36=$K$7,$L$7,G36=$K$8,$L$8)</f>
        <v>900</v>
      </c>
      <c r="I36" s="171"/>
    </row>
    <row r="37" ht="14.25" customHeight="1">
      <c r="A37" s="42" t="s">
        <v>759</v>
      </c>
      <c r="B37" s="159" t="s">
        <v>740</v>
      </c>
      <c r="C37" s="42" t="s">
        <v>748</v>
      </c>
      <c r="D37" s="160">
        <v>41586.0</v>
      </c>
      <c r="E37" s="161">
        <v>8.0</v>
      </c>
      <c r="F37" s="170">
        <v>124798.0</v>
      </c>
      <c r="G37" s="159">
        <v>2.0</v>
      </c>
      <c r="H37" s="161">
        <f t="array" ref="H37">IFS(G37=$K$4,$L$4,G37=$K$5,$L$5,G37=$K$6,$L$6,G37=$K$7,$L$7,G37=$K$8,$L$8)</f>
        <v>100</v>
      </c>
      <c r="I37" s="171"/>
    </row>
    <row r="38" ht="14.25" customHeight="1">
      <c r="A38" s="42" t="s">
        <v>760</v>
      </c>
      <c r="B38" s="159" t="s">
        <v>728</v>
      </c>
      <c r="C38" s="42" t="s">
        <v>748</v>
      </c>
      <c r="D38" s="160">
        <v>40495.0</v>
      </c>
      <c r="E38" s="161">
        <v>11.0</v>
      </c>
      <c r="F38" s="170">
        <v>96545.0</v>
      </c>
      <c r="G38" s="159">
        <v>3.0</v>
      </c>
      <c r="H38" s="161">
        <f t="array" ref="H38">IFS(G38=$K$4,$L$4,G38=$K$5,$L$5,G38=$K$6,$L$6,G38=$K$7,$L$7,G38=$K$8,$L$8)</f>
        <v>900</v>
      </c>
      <c r="I38" s="171"/>
    </row>
    <row r="39" ht="14.25" customHeight="1">
      <c r="A39" s="42" t="s">
        <v>761</v>
      </c>
      <c r="B39" s="159" t="s">
        <v>731</v>
      </c>
      <c r="C39" s="42" t="s">
        <v>748</v>
      </c>
      <c r="D39" s="160">
        <v>41230.0</v>
      </c>
      <c r="E39" s="161">
        <v>9.0</v>
      </c>
      <c r="F39" s="170">
        <v>98833.0</v>
      </c>
      <c r="G39" s="159">
        <v>1.0</v>
      </c>
      <c r="H39" s="161">
        <f t="array" ref="H39">IFS(G39=$K$4,$L$4,G39=$K$5,$L$5,G39=$K$6,$L$6,G39=$K$7,$L$7,G39=$K$8,$L$8)</f>
        <v>0</v>
      </c>
      <c r="I39" s="171"/>
    </row>
    <row r="40" ht="14.25" customHeight="1">
      <c r="A40" s="42" t="s">
        <v>762</v>
      </c>
      <c r="B40" s="159" t="s">
        <v>728</v>
      </c>
      <c r="C40" s="42" t="s">
        <v>763</v>
      </c>
      <c r="D40" s="160">
        <v>42003.0</v>
      </c>
      <c r="E40" s="161">
        <v>7.0</v>
      </c>
      <c r="F40" s="170">
        <v>124698.0</v>
      </c>
      <c r="G40" s="159">
        <v>3.0</v>
      </c>
      <c r="H40" s="161">
        <f t="array" ref="H40">IFS(G40=$K$4,$L$4,G40=$K$5,$L$5,G40=$K$6,$L$6,G40=$K$7,$L$7,G40=$K$8,$L$8)</f>
        <v>900</v>
      </c>
      <c r="I40" s="171"/>
    </row>
    <row r="41" ht="14.25" customHeight="1">
      <c r="A41" s="42" t="s">
        <v>764</v>
      </c>
      <c r="B41" s="159" t="s">
        <v>720</v>
      </c>
      <c r="C41" s="42" t="s">
        <v>763</v>
      </c>
      <c r="D41" s="160">
        <v>40172.0</v>
      </c>
      <c r="E41" s="161">
        <v>12.0</v>
      </c>
      <c r="F41" s="170">
        <v>106453.0</v>
      </c>
      <c r="G41" s="159">
        <v>4.0</v>
      </c>
      <c r="H41" s="161">
        <f t="array" ref="H41">IFS(G41=$K$4,$L$4,G41=$K$5,$L$5,G41=$K$6,$L$6,G41=$K$7,$L$7,G41=$K$8,$L$8)</f>
        <v>1500</v>
      </c>
      <c r="I41" s="171"/>
    </row>
    <row r="42" ht="14.25" customHeight="1">
      <c r="A42" s="42" t="s">
        <v>765</v>
      </c>
      <c r="B42" s="159" t="s">
        <v>731</v>
      </c>
      <c r="C42" s="42" t="s">
        <v>763</v>
      </c>
      <c r="D42" s="160">
        <v>41278.0</v>
      </c>
      <c r="E42" s="161">
        <v>9.0</v>
      </c>
      <c r="F42" s="170">
        <v>88169.0</v>
      </c>
      <c r="G42" s="159">
        <v>5.0</v>
      </c>
      <c r="H42" s="161">
        <f t="array" ref="H42">IFS(G42=$K$4,$L$4,G42=$K$5,$L$5,G42=$K$6,$L$6,G42=$K$7,$L$7,G42=$K$8,$L$8)</f>
        <v>3000</v>
      </c>
      <c r="I42" s="171"/>
    </row>
    <row r="43" ht="14.25" customHeight="1">
      <c r="A43" s="42" t="s">
        <v>766</v>
      </c>
      <c r="B43" s="159" t="s">
        <v>726</v>
      </c>
      <c r="C43" s="42" t="s">
        <v>763</v>
      </c>
      <c r="D43" s="160">
        <v>37974.0</v>
      </c>
      <c r="E43" s="161">
        <v>18.0</v>
      </c>
      <c r="F43" s="170">
        <v>83157.0</v>
      </c>
      <c r="G43" s="159">
        <v>3.0</v>
      </c>
      <c r="H43" s="161">
        <f t="array" ref="H43">IFS(G43=$K$4,$L$4,G43=$K$5,$L$5,G43=$K$6,$L$6,G43=$K$7,$L$7,G43=$K$8,$L$8)</f>
        <v>900</v>
      </c>
      <c r="I43" s="171"/>
    </row>
    <row r="44" ht="14.25" customHeight="1">
      <c r="A44" s="42" t="s">
        <v>767</v>
      </c>
      <c r="B44" s="159" t="s">
        <v>740</v>
      </c>
      <c r="C44" s="42" t="s">
        <v>763</v>
      </c>
      <c r="D44" s="160">
        <v>41311.0</v>
      </c>
      <c r="E44" s="161">
        <v>8.0</v>
      </c>
      <c r="F44" s="170">
        <v>71963.0</v>
      </c>
      <c r="G44" s="159">
        <v>2.0</v>
      </c>
      <c r="H44" s="161">
        <f t="array" ref="H44">IFS(G44=$K$4,$L$4,G44=$K$5,$L$5,G44=$K$6,$L$6,G44=$K$7,$L$7,G44=$K$8,$L$8)</f>
        <v>100</v>
      </c>
      <c r="I44" s="171"/>
    </row>
    <row r="45" ht="14.25" customHeight="1">
      <c r="A45" s="42" t="s">
        <v>768</v>
      </c>
      <c r="B45" s="159" t="s">
        <v>728</v>
      </c>
      <c r="C45" s="42" t="s">
        <v>763</v>
      </c>
      <c r="D45" s="160">
        <v>36907.0</v>
      </c>
      <c r="E45" s="161">
        <v>21.0</v>
      </c>
      <c r="F45" s="170">
        <v>84121.0</v>
      </c>
      <c r="G45" s="159">
        <v>3.0</v>
      </c>
      <c r="H45" s="161">
        <f t="array" ref="H45">IFS(G45=$K$4,$L$4,G45=$K$5,$L$5,G45=$K$6,$L$6,G45=$K$7,$L$7,G45=$K$8,$L$8)</f>
        <v>900</v>
      </c>
      <c r="I45" s="171"/>
    </row>
    <row r="46" ht="14.25" customHeight="1">
      <c r="A46" s="42" t="s">
        <v>769</v>
      </c>
      <c r="B46" s="159" t="s">
        <v>731</v>
      </c>
      <c r="C46" s="42" t="s">
        <v>763</v>
      </c>
      <c r="D46" s="160">
        <v>36920.0</v>
      </c>
      <c r="E46" s="161">
        <v>20.0</v>
      </c>
      <c r="F46" s="170">
        <v>73059.0</v>
      </c>
      <c r="G46" s="159">
        <v>4.0</v>
      </c>
      <c r="H46" s="161">
        <f t="array" ref="H46">IFS(G46=$K$4,$L$4,G46=$K$5,$L$5,G46=$K$6,$L$6,G46=$K$7,$L$7,G46=$K$8,$L$8)</f>
        <v>1500</v>
      </c>
      <c r="I46" s="171"/>
    </row>
    <row r="47" ht="14.25" customHeight="1">
      <c r="A47" s="42" t="s">
        <v>770</v>
      </c>
      <c r="B47" s="159" t="s">
        <v>731</v>
      </c>
      <c r="C47" s="42" t="s">
        <v>763</v>
      </c>
      <c r="D47" s="160">
        <v>36926.0</v>
      </c>
      <c r="E47" s="161">
        <v>20.0</v>
      </c>
      <c r="F47" s="170">
        <v>115255.0</v>
      </c>
      <c r="G47" s="159">
        <v>5.0</v>
      </c>
      <c r="H47" s="161">
        <f t="array" ref="H47">IFS(G47=$K$4,$L$4,G47=$K$5,$L$5,G47=$K$6,$L$6,G47=$K$7,$L$7,G47=$K$8,$L$8)</f>
        <v>3000</v>
      </c>
      <c r="I47" s="171"/>
    </row>
    <row r="48" ht="14.25" customHeight="1">
      <c r="A48" s="42" t="s">
        <v>771</v>
      </c>
      <c r="B48" s="159" t="s">
        <v>724</v>
      </c>
      <c r="C48" s="42" t="s">
        <v>763</v>
      </c>
      <c r="D48" s="160">
        <v>41653.0</v>
      </c>
      <c r="E48" s="161">
        <v>8.0</v>
      </c>
      <c r="F48" s="170">
        <v>75259.0</v>
      </c>
      <c r="G48" s="159">
        <v>2.0</v>
      </c>
      <c r="H48" s="161">
        <f t="array" ref="H48">IFS(G48=$K$4,$L$4,G48=$K$5,$L$5,G48=$K$6,$L$6,G48=$K$7,$L$7,G48=$K$8,$L$8)</f>
        <v>100</v>
      </c>
      <c r="I48" s="171"/>
    </row>
    <row r="49" ht="14.25" customHeight="1">
      <c r="A49" s="42" t="s">
        <v>772</v>
      </c>
      <c r="B49" s="159" t="s">
        <v>728</v>
      </c>
      <c r="C49" s="42" t="s">
        <v>763</v>
      </c>
      <c r="D49" s="160">
        <v>41674.0</v>
      </c>
      <c r="E49" s="161">
        <v>7.0</v>
      </c>
      <c r="F49" s="170">
        <v>104597.0</v>
      </c>
      <c r="G49" s="159">
        <v>5.0</v>
      </c>
      <c r="H49" s="161">
        <f t="array" ref="H49">IFS(G49=$K$4,$L$4,G49=$K$5,$L$5,G49=$K$6,$L$6,G49=$K$7,$L$7,G49=$K$8,$L$8)</f>
        <v>3000</v>
      </c>
      <c r="I49" s="171"/>
    </row>
    <row r="50" ht="14.25" customHeight="1">
      <c r="A50" s="42" t="s">
        <v>773</v>
      </c>
      <c r="B50" s="159" t="s">
        <v>724</v>
      </c>
      <c r="C50" s="42" t="s">
        <v>763</v>
      </c>
      <c r="D50" s="160">
        <v>42061.0</v>
      </c>
      <c r="E50" s="161">
        <v>6.0</v>
      </c>
      <c r="F50" s="170">
        <v>124141.0</v>
      </c>
      <c r="G50" s="159">
        <v>1.0</v>
      </c>
      <c r="H50" s="161">
        <f t="array" ref="H50">IFS(G50=$K$4,$L$4,G50=$K$5,$L$5,G50=$K$6,$L$6,G50=$K$7,$L$7,G50=$K$8,$L$8)</f>
        <v>0</v>
      </c>
      <c r="I50" s="171"/>
    </row>
    <row r="51" ht="14.25" customHeight="1">
      <c r="A51" s="42" t="s">
        <v>774</v>
      </c>
      <c r="B51" s="159" t="s">
        <v>731</v>
      </c>
      <c r="C51" s="42" t="s">
        <v>763</v>
      </c>
      <c r="D51" s="160">
        <v>39870.0</v>
      </c>
      <c r="E51" s="161">
        <v>12.0</v>
      </c>
      <c r="F51" s="170">
        <v>119465.0</v>
      </c>
      <c r="G51" s="159">
        <v>5.0</v>
      </c>
      <c r="H51" s="161">
        <f t="array" ref="H51">IFS(G51=$K$4,$L$4,G51=$K$5,$L$5,G51=$K$6,$L$6,G51=$K$7,$L$7,G51=$K$8,$L$8)</f>
        <v>3000</v>
      </c>
      <c r="I51" s="171"/>
    </row>
    <row r="52" ht="14.25" customHeight="1">
      <c r="A52" s="42" t="s">
        <v>775</v>
      </c>
      <c r="B52" s="159" t="s">
        <v>720</v>
      </c>
      <c r="C52" s="42" t="s">
        <v>763</v>
      </c>
      <c r="D52" s="160">
        <v>39882.0</v>
      </c>
      <c r="E52" s="161">
        <v>12.0</v>
      </c>
      <c r="F52" s="170">
        <v>51489.0</v>
      </c>
      <c r="G52" s="159">
        <v>4.0</v>
      </c>
      <c r="H52" s="161">
        <f t="array" ref="H52">IFS(G52=$K$4,$L$4,G52=$K$5,$L$5,G52=$K$6,$L$6,G52=$K$7,$L$7,G52=$K$8,$L$8)</f>
        <v>1500</v>
      </c>
      <c r="I52" s="171"/>
    </row>
    <row r="53" ht="14.25" customHeight="1">
      <c r="A53" s="42" t="s">
        <v>776</v>
      </c>
      <c r="B53" s="159" t="s">
        <v>728</v>
      </c>
      <c r="C53" s="42" t="s">
        <v>763</v>
      </c>
      <c r="D53" s="160">
        <v>37680.0</v>
      </c>
      <c r="E53" s="161">
        <v>18.0</v>
      </c>
      <c r="F53" s="170">
        <v>46075.0</v>
      </c>
      <c r="G53" s="159">
        <v>3.0</v>
      </c>
      <c r="H53" s="161">
        <f t="array" ref="H53">IFS(G53=$K$4,$L$4,G53=$K$5,$L$5,G53=$K$6,$L$6,G53=$K$7,$L$7,G53=$K$8,$L$8)</f>
        <v>900</v>
      </c>
      <c r="I53" s="171"/>
    </row>
    <row r="54" ht="14.25" customHeight="1">
      <c r="A54" s="42" t="s">
        <v>777</v>
      </c>
      <c r="B54" s="159" t="s">
        <v>720</v>
      </c>
      <c r="C54" s="42" t="s">
        <v>763</v>
      </c>
      <c r="D54" s="160">
        <v>41731.0</v>
      </c>
      <c r="E54" s="161">
        <v>7.0</v>
      </c>
      <c r="F54" s="170">
        <v>102833.0</v>
      </c>
      <c r="G54" s="159">
        <v>2.0</v>
      </c>
      <c r="H54" s="161">
        <f t="array" ref="H54">IFS(G54=$K$4,$L$4,G54=$K$5,$L$5,G54=$K$6,$L$6,G54=$K$7,$L$7,G54=$K$8,$L$8)</f>
        <v>100</v>
      </c>
      <c r="I54" s="171"/>
    </row>
    <row r="55" ht="14.25" customHeight="1">
      <c r="A55" s="42" t="s">
        <v>778</v>
      </c>
      <c r="B55" s="159" t="s">
        <v>720</v>
      </c>
      <c r="C55" s="42" t="s">
        <v>763</v>
      </c>
      <c r="D55" s="160">
        <v>41351.0</v>
      </c>
      <c r="E55" s="161">
        <v>8.0</v>
      </c>
      <c r="F55" s="170">
        <v>65490.0</v>
      </c>
      <c r="G55" s="159">
        <v>2.0</v>
      </c>
      <c r="H55" s="161">
        <f t="array" ref="H55">IFS(G55=$K$4,$L$4,G55=$K$5,$L$5,G55=$K$6,$L$6,G55=$K$7,$L$7,G55=$K$8,$L$8)</f>
        <v>100</v>
      </c>
      <c r="I55" s="171"/>
    </row>
    <row r="56" ht="14.25" customHeight="1">
      <c r="A56" s="42" t="s">
        <v>779</v>
      </c>
      <c r="B56" s="159" t="s">
        <v>731</v>
      </c>
      <c r="C56" s="42" t="s">
        <v>763</v>
      </c>
      <c r="D56" s="160">
        <v>36980.0</v>
      </c>
      <c r="E56" s="161">
        <v>20.0</v>
      </c>
      <c r="F56" s="170">
        <v>109822.0</v>
      </c>
      <c r="G56" s="159">
        <v>3.0</v>
      </c>
      <c r="H56" s="161">
        <f t="array" ref="H56">IFS(G56=$K$4,$L$4,G56=$K$5,$L$5,G56=$K$6,$L$6,G56=$K$7,$L$7,G56=$K$8,$L$8)</f>
        <v>900</v>
      </c>
      <c r="I56" s="171"/>
    </row>
    <row r="57" ht="14.25" customHeight="1">
      <c r="A57" s="42" t="s">
        <v>780</v>
      </c>
      <c r="B57" s="159" t="s">
        <v>728</v>
      </c>
      <c r="C57" s="42" t="s">
        <v>763</v>
      </c>
      <c r="D57" s="160">
        <v>38086.0</v>
      </c>
      <c r="E57" s="161">
        <v>17.0</v>
      </c>
      <c r="F57" s="170">
        <v>93149.0</v>
      </c>
      <c r="G57" s="159">
        <v>4.0</v>
      </c>
      <c r="H57" s="161">
        <f t="array" ref="H57">IFS(G57=$K$4,$L$4,G57=$K$5,$L$5,G57=$K$6,$L$6,G57=$K$7,$L$7,G57=$K$8,$L$8)</f>
        <v>1500</v>
      </c>
      <c r="I57" s="171"/>
    </row>
    <row r="58" ht="14.25" customHeight="1">
      <c r="A58" s="42" t="s">
        <v>781</v>
      </c>
      <c r="B58" s="159" t="s">
        <v>728</v>
      </c>
      <c r="C58" s="42" t="s">
        <v>763</v>
      </c>
      <c r="D58" s="160">
        <v>38426.0</v>
      </c>
      <c r="E58" s="161">
        <v>16.0</v>
      </c>
      <c r="F58" s="170">
        <v>79729.0</v>
      </c>
      <c r="G58" s="159">
        <v>3.0</v>
      </c>
      <c r="H58" s="161">
        <f t="array" ref="H58">IFS(G58=$K$4,$L$4,G58=$K$5,$L$5,G58=$K$6,$L$6,G58=$K$7,$L$7,G58=$K$8,$L$8)</f>
        <v>900</v>
      </c>
      <c r="I58" s="171"/>
    </row>
    <row r="59" ht="14.25" customHeight="1">
      <c r="A59" s="42" t="s">
        <v>782</v>
      </c>
      <c r="B59" s="159" t="s">
        <v>740</v>
      </c>
      <c r="C59" s="42" t="s">
        <v>763</v>
      </c>
      <c r="D59" s="160">
        <v>41000.0</v>
      </c>
      <c r="E59" s="161">
        <v>9.0</v>
      </c>
      <c r="F59" s="170">
        <v>54814.0</v>
      </c>
      <c r="G59" s="159">
        <v>3.0</v>
      </c>
      <c r="H59" s="161">
        <f t="array" ref="H59">IFS(G59=$K$4,$L$4,G59=$K$5,$L$5,G59=$K$6,$L$6,G59=$K$7,$L$7,G59=$K$8,$L$8)</f>
        <v>900</v>
      </c>
      <c r="I59" s="171"/>
    </row>
    <row r="60" ht="14.25" customHeight="1">
      <c r="A60" s="42" t="s">
        <v>783</v>
      </c>
      <c r="B60" s="159" t="s">
        <v>731</v>
      </c>
      <c r="C60" s="42" t="s">
        <v>763</v>
      </c>
      <c r="D60" s="160">
        <v>41352.0</v>
      </c>
      <c r="E60" s="161">
        <v>8.0</v>
      </c>
      <c r="F60" s="170">
        <v>96191.0</v>
      </c>
      <c r="G60" s="159">
        <v>1.0</v>
      </c>
      <c r="H60" s="161">
        <f t="array" ref="H60">IFS(G60=$K$4,$L$4,G60=$K$5,$L$5,G60=$K$6,$L$6,G60=$K$7,$L$7,G60=$K$8,$L$8)</f>
        <v>0</v>
      </c>
      <c r="I60" s="171"/>
    </row>
    <row r="61" ht="14.25" customHeight="1">
      <c r="A61" s="42" t="s">
        <v>784</v>
      </c>
      <c r="B61" s="159" t="s">
        <v>720</v>
      </c>
      <c r="C61" s="42" t="s">
        <v>763</v>
      </c>
      <c r="D61" s="160">
        <v>41370.0</v>
      </c>
      <c r="E61" s="161">
        <v>8.0</v>
      </c>
      <c r="F61" s="170">
        <v>112396.0</v>
      </c>
      <c r="G61" s="159">
        <v>1.0</v>
      </c>
      <c r="H61" s="161">
        <f t="array" ref="H61">IFS(G61=$K$4,$L$4,G61=$K$5,$L$5,G61=$K$6,$L$6,G61=$K$7,$L$7,G61=$K$8,$L$8)</f>
        <v>0</v>
      </c>
      <c r="I61" s="171"/>
    </row>
    <row r="62" ht="14.25" customHeight="1">
      <c r="A62" s="42" t="s">
        <v>785</v>
      </c>
      <c r="B62" s="159" t="s">
        <v>728</v>
      </c>
      <c r="C62" s="42" t="s">
        <v>763</v>
      </c>
      <c r="D62" s="160">
        <v>42129.0</v>
      </c>
      <c r="E62" s="161">
        <v>6.0</v>
      </c>
      <c r="F62" s="170">
        <v>118240.0</v>
      </c>
      <c r="G62" s="159">
        <v>3.0</v>
      </c>
      <c r="H62" s="161">
        <f t="array" ref="H62">IFS(G62=$K$4,$L$4,G62=$K$5,$L$5,G62=$K$6,$L$6,G62=$K$7,$L$7,G62=$K$8,$L$8)</f>
        <v>900</v>
      </c>
      <c r="I62" s="171"/>
    </row>
    <row r="63" ht="14.25" customHeight="1">
      <c r="A63" s="42" t="s">
        <v>786</v>
      </c>
      <c r="B63" s="159" t="s">
        <v>728</v>
      </c>
      <c r="C63" s="42" t="s">
        <v>763</v>
      </c>
      <c r="D63" s="160">
        <v>40666.0</v>
      </c>
      <c r="E63" s="161">
        <v>10.0</v>
      </c>
      <c r="F63" s="170">
        <v>114408.0</v>
      </c>
      <c r="G63" s="159">
        <v>5.0</v>
      </c>
      <c r="H63" s="161">
        <f t="array" ref="H63">IFS(G63=$K$4,$L$4,G63=$K$5,$L$5,G63=$K$6,$L$6,G63=$K$7,$L$7,G63=$K$8,$L$8)</f>
        <v>3000</v>
      </c>
      <c r="I63" s="171"/>
    </row>
    <row r="64" ht="14.25" customHeight="1">
      <c r="A64" s="42" t="s">
        <v>787</v>
      </c>
      <c r="B64" s="159" t="s">
        <v>731</v>
      </c>
      <c r="C64" s="42" t="s">
        <v>763</v>
      </c>
      <c r="D64" s="160">
        <v>40293.0</v>
      </c>
      <c r="E64" s="161">
        <v>11.0</v>
      </c>
      <c r="F64" s="170">
        <v>104133.0</v>
      </c>
      <c r="G64" s="159">
        <v>5.0</v>
      </c>
      <c r="H64" s="161">
        <f t="array" ref="H64">IFS(G64=$K$4,$L$4,G64=$K$5,$L$5,G64=$K$6,$L$6,G64=$K$7,$L$7,G64=$K$8,$L$8)</f>
        <v>3000</v>
      </c>
      <c r="I64" s="171"/>
    </row>
    <row r="65" ht="14.25" customHeight="1">
      <c r="A65" s="42" t="s">
        <v>788</v>
      </c>
      <c r="B65" s="159" t="s">
        <v>724</v>
      </c>
      <c r="C65" s="42" t="s">
        <v>763</v>
      </c>
      <c r="D65" s="160">
        <v>41388.0</v>
      </c>
      <c r="E65" s="161">
        <v>8.0</v>
      </c>
      <c r="F65" s="170">
        <v>99457.0</v>
      </c>
      <c r="G65" s="159">
        <v>5.0</v>
      </c>
      <c r="H65" s="161">
        <f t="array" ref="H65">IFS(G65=$K$4,$L$4,G65=$K$5,$L$5,G65=$K$6,$L$6,G65=$K$7,$L$7,G65=$K$8,$L$8)</f>
        <v>3000</v>
      </c>
      <c r="I65" s="171"/>
    </row>
    <row r="66" ht="14.25" customHeight="1">
      <c r="A66" s="42" t="s">
        <v>789</v>
      </c>
      <c r="B66" s="159" t="s">
        <v>728</v>
      </c>
      <c r="C66" s="42" t="s">
        <v>763</v>
      </c>
      <c r="D66" s="160">
        <v>41398.0</v>
      </c>
      <c r="E66" s="161">
        <v>8.0</v>
      </c>
      <c r="F66" s="170">
        <v>49254.0</v>
      </c>
      <c r="G66" s="159">
        <v>3.0</v>
      </c>
      <c r="H66" s="161">
        <f t="array" ref="H66">IFS(G66=$K$4,$L$4,G66=$K$5,$L$5,G66=$K$6,$L$6,G66=$K$7,$L$7,G66=$K$8,$L$8)</f>
        <v>900</v>
      </c>
      <c r="I66" s="171"/>
    </row>
    <row r="67" ht="14.25" customHeight="1">
      <c r="A67" s="42" t="s">
        <v>790</v>
      </c>
      <c r="B67" s="159" t="s">
        <v>728</v>
      </c>
      <c r="C67" s="42" t="s">
        <v>763</v>
      </c>
      <c r="D67" s="160">
        <v>39934.0</v>
      </c>
      <c r="E67" s="161">
        <v>12.0</v>
      </c>
      <c r="F67" s="170">
        <v>126756.0</v>
      </c>
      <c r="G67" s="159">
        <v>2.0</v>
      </c>
      <c r="H67" s="161">
        <f t="array" ref="H67">IFS(G67=$K$4,$L$4,G67=$K$5,$L$5,G67=$K$6,$L$6,G67=$K$7,$L$7,G67=$K$8,$L$8)</f>
        <v>100</v>
      </c>
      <c r="I67" s="171"/>
    </row>
    <row r="68" ht="14.25" customHeight="1">
      <c r="A68" s="42" t="s">
        <v>791</v>
      </c>
      <c r="B68" s="159" t="s">
        <v>726</v>
      </c>
      <c r="C68" s="42" t="s">
        <v>763</v>
      </c>
      <c r="D68" s="160">
        <v>37018.0</v>
      </c>
      <c r="E68" s="161">
        <v>20.0</v>
      </c>
      <c r="F68" s="170">
        <v>115133.0</v>
      </c>
      <c r="G68" s="159">
        <v>5.0</v>
      </c>
      <c r="H68" s="161">
        <f t="array" ref="H68">IFS(G68=$K$4,$L$4,G68=$K$5,$L$5,G68=$K$6,$L$6,G68=$K$7,$L$7,G68=$K$8,$L$8)</f>
        <v>3000</v>
      </c>
      <c r="I68" s="171"/>
    </row>
    <row r="69" ht="14.25" customHeight="1">
      <c r="A69" s="42" t="s">
        <v>792</v>
      </c>
      <c r="B69" s="159" t="s">
        <v>728</v>
      </c>
      <c r="C69" s="42" t="s">
        <v>763</v>
      </c>
      <c r="D69" s="160">
        <v>38096.0</v>
      </c>
      <c r="E69" s="161">
        <v>17.0</v>
      </c>
      <c r="F69" s="170">
        <v>101108.0</v>
      </c>
      <c r="G69" s="159">
        <v>4.0</v>
      </c>
      <c r="H69" s="161">
        <f t="array" ref="H69">IFS(G69=$K$4,$L$4,G69=$K$5,$L$5,G69=$K$6,$L$6,G69=$K$7,$L$7,G69=$K$8,$L$8)</f>
        <v>1500</v>
      </c>
      <c r="I69" s="171"/>
    </row>
    <row r="70" ht="14.25" customHeight="1">
      <c r="A70" s="42" t="s">
        <v>793</v>
      </c>
      <c r="B70" s="159" t="s">
        <v>728</v>
      </c>
      <c r="C70" s="42" t="s">
        <v>763</v>
      </c>
      <c r="D70" s="160">
        <v>41037.0</v>
      </c>
      <c r="E70" s="161">
        <v>9.0</v>
      </c>
      <c r="F70" s="170">
        <v>62211.0</v>
      </c>
      <c r="G70" s="159">
        <v>5.0</v>
      </c>
      <c r="H70" s="161">
        <f t="array" ref="H70">IFS(G70=$K$4,$L$4,G70=$K$5,$L$5,G70=$K$6,$L$6,G70=$K$7,$L$7,G70=$K$8,$L$8)</f>
        <v>3000</v>
      </c>
      <c r="I70" s="171"/>
    </row>
    <row r="71" ht="14.25" customHeight="1">
      <c r="A71" s="42" t="s">
        <v>794</v>
      </c>
      <c r="B71" s="159" t="s">
        <v>720</v>
      </c>
      <c r="C71" s="42" t="s">
        <v>763</v>
      </c>
      <c r="D71" s="160">
        <v>37043.0</v>
      </c>
      <c r="E71" s="161">
        <v>20.0</v>
      </c>
      <c r="F71" s="170">
        <v>70796.0</v>
      </c>
      <c r="G71" s="159">
        <v>4.0</v>
      </c>
      <c r="H71" s="161">
        <f t="array" ref="H71">IFS(G71=$K$4,$L$4,G71=$K$5,$L$5,G71=$K$6,$L$6,G71=$K$7,$L$7,G71=$K$8,$L$8)</f>
        <v>1500</v>
      </c>
      <c r="I71" s="171"/>
    </row>
    <row r="72" ht="14.25" customHeight="1">
      <c r="A72" s="42" t="s">
        <v>795</v>
      </c>
      <c r="B72" s="159" t="s">
        <v>728</v>
      </c>
      <c r="C72" s="42" t="s">
        <v>763</v>
      </c>
      <c r="D72" s="160">
        <v>38863.0</v>
      </c>
      <c r="E72" s="161">
        <v>15.0</v>
      </c>
      <c r="F72" s="170">
        <v>67727.0</v>
      </c>
      <c r="G72" s="159">
        <v>4.0</v>
      </c>
      <c r="H72" s="161">
        <f t="array" ref="H72">IFS(G72=$K$4,$L$4,G72=$K$5,$L$5,G72=$K$6,$L$6,G72=$K$7,$L$7,G72=$K$8,$L$8)</f>
        <v>1500</v>
      </c>
      <c r="I72" s="171"/>
    </row>
    <row r="73" ht="14.25" customHeight="1">
      <c r="A73" s="42" t="s">
        <v>796</v>
      </c>
      <c r="B73" s="159" t="s">
        <v>720</v>
      </c>
      <c r="C73" s="42" t="s">
        <v>763</v>
      </c>
      <c r="D73" s="160">
        <v>42169.0</v>
      </c>
      <c r="E73" s="161">
        <v>6.0</v>
      </c>
      <c r="F73" s="170">
        <v>109199.0</v>
      </c>
      <c r="G73" s="159">
        <v>2.0</v>
      </c>
      <c r="H73" s="161">
        <f t="array" ref="H73">IFS(G73=$K$4,$L$4,G73=$K$5,$L$5,G73=$K$6,$L$6,G73=$K$7,$L$7,G73=$K$8,$L$8)</f>
        <v>100</v>
      </c>
      <c r="I73" s="171"/>
    </row>
    <row r="74" ht="14.25" customHeight="1">
      <c r="A74" s="42" t="s">
        <v>797</v>
      </c>
      <c r="B74" s="159" t="s">
        <v>731</v>
      </c>
      <c r="C74" s="42" t="s">
        <v>763</v>
      </c>
      <c r="D74" s="160">
        <v>40357.0</v>
      </c>
      <c r="E74" s="161">
        <v>11.0</v>
      </c>
      <c r="F74" s="170">
        <v>119300.0</v>
      </c>
      <c r="G74" s="159">
        <v>3.0</v>
      </c>
      <c r="H74" s="161">
        <f t="array" ref="H74">IFS(G74=$K$4,$L$4,G74=$K$5,$L$5,G74=$K$6,$L$6,G74=$K$7,$L$7,G74=$K$8,$L$8)</f>
        <v>900</v>
      </c>
      <c r="I74" s="171"/>
    </row>
    <row r="75" ht="14.25" customHeight="1">
      <c r="A75" s="42" t="s">
        <v>798</v>
      </c>
      <c r="B75" s="159" t="s">
        <v>728</v>
      </c>
      <c r="C75" s="42" t="s">
        <v>763</v>
      </c>
      <c r="D75" s="160">
        <v>41446.0</v>
      </c>
      <c r="E75" s="161">
        <v>8.0</v>
      </c>
      <c r="F75" s="170">
        <v>124619.0</v>
      </c>
      <c r="G75" s="159">
        <v>5.0</v>
      </c>
      <c r="H75" s="161">
        <f t="array" ref="H75">IFS(G75=$K$4,$L$4,G75=$K$5,$L$5,G75=$K$6,$L$6,G75=$K$7,$L$7,G75=$K$8,$L$8)</f>
        <v>3000</v>
      </c>
      <c r="I75" s="171"/>
    </row>
    <row r="76" ht="14.25" customHeight="1">
      <c r="A76" s="42" t="s">
        <v>799</v>
      </c>
      <c r="B76" s="159" t="s">
        <v>728</v>
      </c>
      <c r="C76" s="42" t="s">
        <v>763</v>
      </c>
      <c r="D76" s="160">
        <v>41855.0</v>
      </c>
      <c r="E76" s="161">
        <v>7.0</v>
      </c>
      <c r="F76" s="170">
        <v>62470.0</v>
      </c>
      <c r="G76" s="159">
        <v>3.0</v>
      </c>
      <c r="H76" s="161">
        <f t="array" ref="H76">IFS(G76=$K$4,$L$4,G76=$K$5,$L$5,G76=$K$6,$L$6,G76=$K$7,$L$7,G76=$K$8,$L$8)</f>
        <v>900</v>
      </c>
      <c r="I76" s="171"/>
    </row>
    <row r="77" ht="14.25" customHeight="1">
      <c r="A77" s="42" t="s">
        <v>800</v>
      </c>
      <c r="B77" s="159" t="s">
        <v>728</v>
      </c>
      <c r="C77" s="42" t="s">
        <v>763</v>
      </c>
      <c r="D77" s="160">
        <v>40740.0</v>
      </c>
      <c r="E77" s="161">
        <v>10.0</v>
      </c>
      <c r="F77" s="170">
        <v>53191.0</v>
      </c>
      <c r="G77" s="159">
        <v>4.0</v>
      </c>
      <c r="H77" s="161">
        <f t="array" ref="H77">IFS(G77=$K$4,$L$4,G77=$K$5,$L$5,G77=$K$6,$L$6,G77=$K$7,$L$7,G77=$K$8,$L$8)</f>
        <v>1500</v>
      </c>
      <c r="I77" s="171"/>
    </row>
    <row r="78" ht="14.25" customHeight="1">
      <c r="A78" s="42" t="s">
        <v>801</v>
      </c>
      <c r="B78" s="159" t="s">
        <v>720</v>
      </c>
      <c r="C78" s="42" t="s">
        <v>763</v>
      </c>
      <c r="D78" s="160">
        <v>40032.0</v>
      </c>
      <c r="E78" s="161">
        <v>12.0</v>
      </c>
      <c r="F78" s="170">
        <v>45299.0</v>
      </c>
      <c r="G78" s="159">
        <v>4.0</v>
      </c>
      <c r="H78" s="161">
        <f t="array" ref="H78">IFS(G78=$K$4,$L$4,G78=$K$5,$L$5,G78=$K$6,$L$6,G78=$K$7,$L$7,G78=$K$8,$L$8)</f>
        <v>1500</v>
      </c>
      <c r="I78" s="171"/>
    </row>
    <row r="79" ht="14.25" customHeight="1">
      <c r="A79" s="42" t="s">
        <v>802</v>
      </c>
      <c r="B79" s="159" t="s">
        <v>740</v>
      </c>
      <c r="C79" s="42" t="s">
        <v>763</v>
      </c>
      <c r="D79" s="160">
        <v>37116.0</v>
      </c>
      <c r="E79" s="161">
        <v>20.0</v>
      </c>
      <c r="F79" s="170">
        <v>118113.0</v>
      </c>
      <c r="G79" s="159">
        <v>3.0</v>
      </c>
      <c r="H79" s="161">
        <f t="array" ref="H79">IFS(G79=$K$4,$L$4,G79=$K$5,$L$5,G79=$K$6,$L$6,G79=$K$7,$L$7,G79=$K$8,$L$8)</f>
        <v>900</v>
      </c>
      <c r="I79" s="171"/>
    </row>
    <row r="80" ht="14.25" customHeight="1">
      <c r="A80" s="42" t="s">
        <v>803</v>
      </c>
      <c r="B80" s="159" t="s">
        <v>720</v>
      </c>
      <c r="C80" s="42" t="s">
        <v>763</v>
      </c>
      <c r="D80" s="160">
        <v>37137.0</v>
      </c>
      <c r="E80" s="161">
        <v>20.0</v>
      </c>
      <c r="F80" s="170">
        <v>112624.0</v>
      </c>
      <c r="G80" s="159">
        <v>5.0</v>
      </c>
      <c r="H80" s="161">
        <f t="array" ref="H80">IFS(G80=$K$4,$L$4,G80=$K$5,$L$5,G80=$K$6,$L$6,G80=$K$7,$L$7,G80=$K$8,$L$8)</f>
        <v>3000</v>
      </c>
      <c r="I80" s="171"/>
    </row>
    <row r="81" ht="14.25" customHeight="1">
      <c r="A81" s="42" t="s">
        <v>804</v>
      </c>
      <c r="B81" s="159" t="s">
        <v>720</v>
      </c>
      <c r="C81" s="42" t="s">
        <v>763</v>
      </c>
      <c r="D81" s="160">
        <v>40048.0</v>
      </c>
      <c r="E81" s="161">
        <v>12.0</v>
      </c>
      <c r="F81" s="170">
        <v>105125.0</v>
      </c>
      <c r="G81" s="159">
        <v>3.0</v>
      </c>
      <c r="H81" s="161">
        <f t="array" ref="H81">IFS(G81=$K$4,$L$4,G81=$K$5,$L$5,G81=$K$6,$L$6,G81=$K$7,$L$7,G81=$K$8,$L$8)</f>
        <v>900</v>
      </c>
      <c r="I81" s="171"/>
    </row>
    <row r="82" ht="14.25" customHeight="1">
      <c r="A82" s="42" t="s">
        <v>805</v>
      </c>
      <c r="B82" s="159" t="s">
        <v>731</v>
      </c>
      <c r="C82" s="42" t="s">
        <v>763</v>
      </c>
      <c r="D82" s="160">
        <v>41163.0</v>
      </c>
      <c r="E82" s="161">
        <v>9.0</v>
      </c>
      <c r="F82" s="170">
        <v>51385.0</v>
      </c>
      <c r="G82" s="159">
        <v>5.0</v>
      </c>
      <c r="H82" s="161">
        <f t="array" ref="H82">IFS(G82=$K$4,$L$4,G82=$K$5,$L$5,G82=$K$6,$L$6,G82=$K$7,$L$7,G82=$K$8,$L$8)</f>
        <v>3000</v>
      </c>
      <c r="I82" s="171"/>
    </row>
    <row r="83" ht="14.25" customHeight="1">
      <c r="A83" s="42" t="s">
        <v>806</v>
      </c>
      <c r="B83" s="159" t="s">
        <v>731</v>
      </c>
      <c r="C83" s="42" t="s">
        <v>763</v>
      </c>
      <c r="D83" s="160">
        <v>41910.0</v>
      </c>
      <c r="E83" s="161">
        <v>7.0</v>
      </c>
      <c r="F83" s="170">
        <v>82217.0</v>
      </c>
      <c r="G83" s="159">
        <v>4.0</v>
      </c>
      <c r="H83" s="161">
        <f t="array" ref="H83">IFS(G83=$K$4,$L$4,G83=$K$5,$L$5,G83=$K$6,$L$6,G83=$K$7,$L$7,G83=$K$8,$L$8)</f>
        <v>1500</v>
      </c>
      <c r="I83" s="171"/>
    </row>
    <row r="84" ht="14.25" customHeight="1">
      <c r="A84" s="42" t="s">
        <v>807</v>
      </c>
      <c r="B84" s="159" t="s">
        <v>728</v>
      </c>
      <c r="C84" s="42" t="s">
        <v>763</v>
      </c>
      <c r="D84" s="160">
        <v>42278.0</v>
      </c>
      <c r="E84" s="161">
        <v>6.0</v>
      </c>
      <c r="F84" s="170">
        <v>95620.0</v>
      </c>
      <c r="G84" s="159">
        <v>4.0</v>
      </c>
      <c r="H84" s="161">
        <f t="array" ref="H84">IFS(G84=$K$4,$L$4,G84=$K$5,$L$5,G84=$K$6,$L$6,G84=$K$7,$L$7,G84=$K$8,$L$8)</f>
        <v>1500</v>
      </c>
      <c r="I84" s="171"/>
    </row>
    <row r="85" ht="14.25" customHeight="1">
      <c r="A85" s="42" t="s">
        <v>808</v>
      </c>
      <c r="B85" s="159" t="s">
        <v>726</v>
      </c>
      <c r="C85" s="42" t="s">
        <v>763</v>
      </c>
      <c r="D85" s="160">
        <v>40457.0</v>
      </c>
      <c r="E85" s="161">
        <v>11.0</v>
      </c>
      <c r="F85" s="170">
        <v>47514.0</v>
      </c>
      <c r="G85" s="159">
        <v>5.0</v>
      </c>
      <c r="H85" s="161">
        <f t="array" ref="H85">IFS(G85=$K$4,$L$4,G85=$K$5,$L$5,G85=$K$6,$L$6,G85=$K$7,$L$7,G85=$K$8,$L$8)</f>
        <v>3000</v>
      </c>
      <c r="I85" s="171"/>
    </row>
    <row r="86" ht="14.25" customHeight="1">
      <c r="A86" s="42" t="s">
        <v>809</v>
      </c>
      <c r="B86" s="159" t="s">
        <v>720</v>
      </c>
      <c r="C86" s="42" t="s">
        <v>763</v>
      </c>
      <c r="D86" s="160">
        <v>37165.0</v>
      </c>
      <c r="E86" s="161">
        <v>20.0</v>
      </c>
      <c r="F86" s="170">
        <v>105647.0</v>
      </c>
      <c r="G86" s="159">
        <v>1.0</v>
      </c>
      <c r="H86" s="161">
        <f t="array" ref="H86">IFS(G86=$K$4,$L$4,G86=$K$5,$L$5,G86=$K$6,$L$6,G86=$K$7,$L$7,G86=$K$8,$L$8)</f>
        <v>0</v>
      </c>
      <c r="I86" s="171"/>
    </row>
    <row r="87" ht="14.25" customHeight="1">
      <c r="A87" s="42" t="s">
        <v>810</v>
      </c>
      <c r="B87" s="159" t="s">
        <v>731</v>
      </c>
      <c r="C87" s="42" t="s">
        <v>763</v>
      </c>
      <c r="D87" s="160">
        <v>38254.0</v>
      </c>
      <c r="E87" s="161">
        <v>17.0</v>
      </c>
      <c r="F87" s="170">
        <v>125512.0</v>
      </c>
      <c r="G87" s="159">
        <v>2.0</v>
      </c>
      <c r="H87" s="161">
        <f t="array" ref="H87">IFS(G87=$K$4,$L$4,G87=$K$5,$L$5,G87=$K$6,$L$6,G87=$K$7,$L$7,G87=$K$8,$L$8)</f>
        <v>100</v>
      </c>
      <c r="I87" s="171"/>
    </row>
    <row r="88" ht="14.25" customHeight="1">
      <c r="A88" s="42" t="s">
        <v>811</v>
      </c>
      <c r="B88" s="159" t="s">
        <v>728</v>
      </c>
      <c r="C88" s="42" t="s">
        <v>763</v>
      </c>
      <c r="D88" s="160">
        <v>40843.0</v>
      </c>
      <c r="E88" s="161">
        <v>10.0</v>
      </c>
      <c r="F88" s="170">
        <v>45315.0</v>
      </c>
      <c r="G88" s="159">
        <v>3.0</v>
      </c>
      <c r="H88" s="161">
        <f t="array" ref="H88">IFS(G88=$K$4,$L$4,G88=$K$5,$L$5,G88=$K$6,$L$6,G88=$K$7,$L$7,G88=$K$8,$L$8)</f>
        <v>900</v>
      </c>
      <c r="I88" s="171"/>
    </row>
    <row r="89" ht="14.25" customHeight="1">
      <c r="A89" s="42" t="s">
        <v>812</v>
      </c>
      <c r="B89" s="159" t="s">
        <v>720</v>
      </c>
      <c r="C89" s="42" t="s">
        <v>763</v>
      </c>
      <c r="D89" s="160">
        <v>37548.0</v>
      </c>
      <c r="E89" s="161">
        <v>19.0</v>
      </c>
      <c r="F89" s="170">
        <v>52224.0</v>
      </c>
      <c r="G89" s="159">
        <v>3.0</v>
      </c>
      <c r="H89" s="161">
        <f t="array" ref="H89">IFS(G89=$K$4,$L$4,G89=$K$5,$L$5,G89=$K$6,$L$6,G89=$K$7,$L$7,G89=$K$8,$L$8)</f>
        <v>900</v>
      </c>
      <c r="I89" s="171"/>
    </row>
    <row r="90" ht="14.25" customHeight="1">
      <c r="A90" s="42" t="s">
        <v>813</v>
      </c>
      <c r="B90" s="159" t="s">
        <v>720</v>
      </c>
      <c r="C90" s="42" t="s">
        <v>763</v>
      </c>
      <c r="D90" s="160">
        <v>37565.0</v>
      </c>
      <c r="E90" s="161">
        <v>19.0</v>
      </c>
      <c r="F90" s="170">
        <v>110399.0</v>
      </c>
      <c r="G90" s="159">
        <v>5.0</v>
      </c>
      <c r="H90" s="161">
        <f t="array" ref="H90">IFS(G90=$K$4,$L$4,G90=$K$5,$L$5,G90=$K$6,$L$6,G90=$K$7,$L$7,G90=$K$8,$L$8)</f>
        <v>3000</v>
      </c>
      <c r="I90" s="171"/>
    </row>
    <row r="91" ht="14.25" customHeight="1">
      <c r="A91" s="42" t="s">
        <v>814</v>
      </c>
      <c r="B91" s="159" t="s">
        <v>720</v>
      </c>
      <c r="C91" s="42" t="s">
        <v>763</v>
      </c>
      <c r="D91" s="160">
        <v>40118.0</v>
      </c>
      <c r="E91" s="161">
        <v>12.0</v>
      </c>
      <c r="F91" s="170">
        <v>88499.0</v>
      </c>
      <c r="G91" s="159">
        <v>4.0</v>
      </c>
      <c r="H91" s="161">
        <f t="array" ref="H91">IFS(G91=$K$4,$L$4,G91=$K$5,$L$5,G91=$K$6,$L$6,G91=$K$7,$L$7,G91=$K$8,$L$8)</f>
        <v>1500</v>
      </c>
      <c r="I91" s="171"/>
    </row>
    <row r="92" ht="14.25" customHeight="1">
      <c r="A92" s="42" t="s">
        <v>815</v>
      </c>
      <c r="B92" s="159" t="s">
        <v>731</v>
      </c>
      <c r="C92" s="42" t="s">
        <v>763</v>
      </c>
      <c r="D92" s="160">
        <v>41579.0</v>
      </c>
      <c r="E92" s="161">
        <v>8.0</v>
      </c>
      <c r="F92" s="170">
        <v>104499.0</v>
      </c>
      <c r="G92" s="159">
        <v>3.0</v>
      </c>
      <c r="H92" s="161">
        <f t="array" ref="H92">IFS(G92=$K$4,$L$4,G92=$K$5,$L$5,G92=$K$6,$L$6,G92=$K$7,$L$7,G92=$K$8,$L$8)</f>
        <v>900</v>
      </c>
      <c r="I92" s="171"/>
    </row>
    <row r="93" ht="14.25" customHeight="1">
      <c r="A93" s="42" t="s">
        <v>816</v>
      </c>
      <c r="B93" s="159" t="s">
        <v>731</v>
      </c>
      <c r="C93" s="42" t="s">
        <v>763</v>
      </c>
      <c r="D93" s="160">
        <v>40881.0</v>
      </c>
      <c r="E93" s="161">
        <v>10.0</v>
      </c>
      <c r="F93" s="170">
        <v>108152.0</v>
      </c>
      <c r="G93" s="159">
        <v>1.0</v>
      </c>
      <c r="H93" s="161">
        <f t="array" ref="H93">IFS(G93=$K$4,$L$4,G93=$K$5,$L$5,G93=$K$6,$L$6,G93=$K$7,$L$7,G93=$K$8,$L$8)</f>
        <v>0</v>
      </c>
      <c r="I93" s="171"/>
    </row>
    <row r="94" ht="14.25" customHeight="1">
      <c r="A94" s="42" t="s">
        <v>817</v>
      </c>
      <c r="B94" s="159" t="s">
        <v>731</v>
      </c>
      <c r="C94" s="42" t="s">
        <v>763</v>
      </c>
      <c r="D94" s="160">
        <v>41958.0</v>
      </c>
      <c r="E94" s="161">
        <v>7.0</v>
      </c>
      <c r="F94" s="170">
        <v>126555.0</v>
      </c>
      <c r="G94" s="159">
        <v>5.0</v>
      </c>
      <c r="H94" s="161">
        <f t="array" ref="H94">IFS(G94=$K$4,$L$4,G94=$K$5,$L$5,G94=$K$6,$L$6,G94=$K$7,$L$7,G94=$K$8,$L$8)</f>
        <v>3000</v>
      </c>
      <c r="I94" s="171"/>
    </row>
    <row r="95" ht="14.25" customHeight="1">
      <c r="A95" s="42" t="s">
        <v>818</v>
      </c>
      <c r="B95" s="159" t="s">
        <v>728</v>
      </c>
      <c r="C95" s="42" t="s">
        <v>763</v>
      </c>
      <c r="D95" s="160">
        <v>37584.0</v>
      </c>
      <c r="E95" s="161">
        <v>19.0</v>
      </c>
      <c r="F95" s="170">
        <v>57059.0</v>
      </c>
      <c r="G95" s="159">
        <v>1.0</v>
      </c>
      <c r="H95" s="161">
        <f t="array" ref="H95">IFS(G95=$K$4,$L$4,G95=$K$5,$L$5,G95=$K$6,$L$6,G95=$K$7,$L$7,G95=$K$8,$L$8)</f>
        <v>0</v>
      </c>
      <c r="I95" s="171"/>
    </row>
    <row r="96" ht="14.25" customHeight="1">
      <c r="A96" s="42" t="s">
        <v>819</v>
      </c>
      <c r="B96" s="159" t="s">
        <v>731</v>
      </c>
      <c r="C96" s="42" t="s">
        <v>763</v>
      </c>
      <c r="D96" s="160">
        <v>38319.0</v>
      </c>
      <c r="E96" s="161">
        <v>17.0</v>
      </c>
      <c r="F96" s="170">
        <v>123803.0</v>
      </c>
      <c r="G96" s="159">
        <v>5.0</v>
      </c>
      <c r="H96" s="161">
        <f t="array" ref="H96">IFS(G96=$K$4,$L$4,G96=$K$5,$L$5,G96=$K$6,$L$6,G96=$K$7,$L$7,G96=$K$8,$L$8)</f>
        <v>3000</v>
      </c>
      <c r="I96" s="171"/>
    </row>
    <row r="97" ht="14.25" customHeight="1">
      <c r="A97" s="42" t="s">
        <v>820</v>
      </c>
      <c r="B97" s="159" t="s">
        <v>720</v>
      </c>
      <c r="C97" s="42" t="s">
        <v>763</v>
      </c>
      <c r="D97" s="160">
        <v>39038.0</v>
      </c>
      <c r="E97" s="161">
        <v>15.0</v>
      </c>
      <c r="F97" s="170">
        <v>85917.0</v>
      </c>
      <c r="G97" s="159">
        <v>5.0</v>
      </c>
      <c r="H97" s="161">
        <f t="array" ref="H97">IFS(G97=$K$4,$L$4,G97=$K$5,$L$5,G97=$K$6,$L$6,G97=$K$7,$L$7,G97=$K$8,$L$8)</f>
        <v>3000</v>
      </c>
      <c r="I97" s="171"/>
    </row>
    <row r="98" ht="14.25" customHeight="1">
      <c r="A98" s="42" t="s">
        <v>821</v>
      </c>
      <c r="B98" s="159" t="s">
        <v>726</v>
      </c>
      <c r="C98" s="42" t="s">
        <v>763</v>
      </c>
      <c r="D98" s="160">
        <v>40880.0</v>
      </c>
      <c r="E98" s="161">
        <v>10.0</v>
      </c>
      <c r="F98" s="170">
        <v>53330.0</v>
      </c>
      <c r="G98" s="159">
        <v>3.0</v>
      </c>
      <c r="H98" s="161">
        <f t="array" ref="H98">IFS(G98=$K$4,$L$4,G98=$K$5,$L$5,G98=$K$6,$L$6,G98=$K$7,$L$7,G98=$K$8,$L$8)</f>
        <v>900</v>
      </c>
      <c r="I98" s="171"/>
    </row>
    <row r="99" ht="14.25" customHeight="1">
      <c r="A99" s="42" t="s">
        <v>822</v>
      </c>
      <c r="B99" s="159" t="s">
        <v>731</v>
      </c>
      <c r="C99" s="42" t="s">
        <v>823</v>
      </c>
      <c r="D99" s="160">
        <v>40570.0</v>
      </c>
      <c r="E99" s="161">
        <v>10.0</v>
      </c>
      <c r="F99" s="170">
        <v>73102.0</v>
      </c>
      <c r="G99" s="159">
        <v>4.0</v>
      </c>
      <c r="H99" s="161">
        <f t="array" ref="H99">IFS(G99=$K$4,$L$4,G99=$K$5,$L$5,G99=$K$6,$L$6,G99=$K$7,$L$7,G99=$K$8,$L$8)</f>
        <v>1500</v>
      </c>
      <c r="I99" s="171"/>
    </row>
    <row r="100" ht="14.25" customHeight="1">
      <c r="A100" s="42" t="s">
        <v>824</v>
      </c>
      <c r="B100" s="159" t="s">
        <v>728</v>
      </c>
      <c r="C100" s="42" t="s">
        <v>823</v>
      </c>
      <c r="D100" s="160">
        <v>39833.0</v>
      </c>
      <c r="E100" s="161">
        <v>13.0</v>
      </c>
      <c r="F100" s="170">
        <v>112538.0</v>
      </c>
      <c r="G100" s="159">
        <v>2.0</v>
      </c>
      <c r="H100" s="161">
        <f t="array" ref="H100">IFS(G100=$K$4,$L$4,G100=$K$5,$L$5,G100=$K$6,$L$6,G100=$K$7,$L$7,G100=$K$8,$L$8)</f>
        <v>100</v>
      </c>
      <c r="I100" s="171"/>
    </row>
    <row r="101" ht="14.25" customHeight="1">
      <c r="A101" s="42" t="s">
        <v>825</v>
      </c>
      <c r="B101" s="159" t="s">
        <v>731</v>
      </c>
      <c r="C101" s="42" t="s">
        <v>823</v>
      </c>
      <c r="D101" s="160">
        <v>40607.0</v>
      </c>
      <c r="E101" s="161">
        <v>10.0</v>
      </c>
      <c r="F101" s="170">
        <v>43819.0</v>
      </c>
      <c r="G101" s="159">
        <v>4.0</v>
      </c>
      <c r="H101" s="161">
        <f t="array" ref="H101">IFS(G101=$K$4,$L$4,G101=$K$5,$L$5,G101=$K$6,$L$6,G101=$K$7,$L$7,G101=$K$8,$L$8)</f>
        <v>1500</v>
      </c>
      <c r="I101" s="171"/>
    </row>
    <row r="102" ht="14.25" customHeight="1">
      <c r="A102" s="42" t="s">
        <v>826</v>
      </c>
      <c r="B102" s="159" t="s">
        <v>728</v>
      </c>
      <c r="C102" s="42" t="s">
        <v>823</v>
      </c>
      <c r="D102" s="160">
        <v>41331.0</v>
      </c>
      <c r="E102" s="161">
        <v>8.0</v>
      </c>
      <c r="F102" s="170">
        <v>85139.0</v>
      </c>
      <c r="G102" s="159">
        <v>5.0</v>
      </c>
      <c r="H102" s="161">
        <f t="array" ref="H102">IFS(G102=$K$4,$L$4,G102=$K$5,$L$5,G102=$K$6,$L$6,G102=$K$7,$L$7,G102=$K$8,$L$8)</f>
        <v>3000</v>
      </c>
      <c r="I102" s="171"/>
    </row>
    <row r="103" ht="14.25" customHeight="1">
      <c r="A103" s="42" t="s">
        <v>827</v>
      </c>
      <c r="B103" s="159" t="s">
        <v>728</v>
      </c>
      <c r="C103" s="42" t="s">
        <v>823</v>
      </c>
      <c r="D103" s="160">
        <v>41001.0</v>
      </c>
      <c r="E103" s="161">
        <v>9.0</v>
      </c>
      <c r="F103" s="170">
        <v>82680.0</v>
      </c>
      <c r="G103" s="159">
        <v>3.0</v>
      </c>
      <c r="H103" s="161">
        <f t="array" ref="H103">IFS(G103=$K$4,$L$4,G103=$K$5,$L$5,G103=$K$6,$L$6,G103=$K$7,$L$7,G103=$K$8,$L$8)</f>
        <v>900</v>
      </c>
      <c r="I103" s="171"/>
    </row>
    <row r="104" ht="14.25" customHeight="1">
      <c r="A104" s="42" t="s">
        <v>828</v>
      </c>
      <c r="B104" s="159" t="s">
        <v>728</v>
      </c>
      <c r="C104" s="42" t="s">
        <v>823</v>
      </c>
      <c r="D104" s="160">
        <v>38961.0</v>
      </c>
      <c r="E104" s="161">
        <v>15.0</v>
      </c>
      <c r="F104" s="170">
        <v>103259.0</v>
      </c>
      <c r="G104" s="159">
        <v>1.0</v>
      </c>
      <c r="H104" s="161">
        <f t="array" ref="H104">IFS(G104=$K$4,$L$4,G104=$K$5,$L$5,G104=$K$6,$L$6,G104=$K$7,$L$7,G104=$K$8,$L$8)</f>
        <v>0</v>
      </c>
      <c r="I104" s="171"/>
    </row>
    <row r="105" ht="14.25" customHeight="1">
      <c r="A105" s="42" t="s">
        <v>829</v>
      </c>
      <c r="B105" s="159" t="s">
        <v>740</v>
      </c>
      <c r="C105" s="42" t="s">
        <v>823</v>
      </c>
      <c r="D105" s="160">
        <v>40466.0</v>
      </c>
      <c r="E105" s="161">
        <v>11.0</v>
      </c>
      <c r="F105" s="170">
        <v>71073.0</v>
      </c>
      <c r="G105" s="159">
        <v>4.0</v>
      </c>
      <c r="H105" s="161">
        <f t="array" ref="H105">IFS(G105=$K$4,$L$4,G105=$K$5,$L$5,G105=$K$6,$L$6,G105=$K$7,$L$7,G105=$K$8,$L$8)</f>
        <v>1500</v>
      </c>
      <c r="I105" s="171"/>
    </row>
    <row r="106" ht="14.25" customHeight="1">
      <c r="A106" s="42" t="s">
        <v>830</v>
      </c>
      <c r="B106" s="159" t="s">
        <v>724</v>
      </c>
      <c r="C106" s="42" t="s">
        <v>823</v>
      </c>
      <c r="D106" s="160">
        <v>41583.0</v>
      </c>
      <c r="E106" s="161">
        <v>8.0</v>
      </c>
      <c r="F106" s="170">
        <v>70153.0</v>
      </c>
      <c r="G106" s="159">
        <v>2.0</v>
      </c>
      <c r="H106" s="161">
        <f t="array" ref="H106">IFS(G106=$K$4,$L$4,G106=$K$5,$L$5,G106=$K$6,$L$6,G106=$K$7,$L$7,G106=$K$8,$L$8)</f>
        <v>100</v>
      </c>
      <c r="I106" s="171"/>
    </row>
    <row r="107" ht="14.25" customHeight="1">
      <c r="A107" s="42" t="s">
        <v>831</v>
      </c>
      <c r="B107" s="159" t="s">
        <v>731</v>
      </c>
      <c r="C107" s="42" t="s">
        <v>832</v>
      </c>
      <c r="D107" s="160">
        <v>39814.0</v>
      </c>
      <c r="E107" s="161">
        <v>13.0</v>
      </c>
      <c r="F107" s="170">
        <v>53099.0</v>
      </c>
      <c r="G107" s="159">
        <v>3.0</v>
      </c>
      <c r="H107" s="161">
        <f t="array" ref="H107">IFS(G107=$K$4,$L$4,G107=$K$5,$L$5,G107=$K$6,$L$6,G107=$K$7,$L$7,G107=$K$8,$L$8)</f>
        <v>900</v>
      </c>
      <c r="I107" s="171"/>
    </row>
    <row r="108" ht="14.25" customHeight="1">
      <c r="A108" s="42" t="s">
        <v>833</v>
      </c>
      <c r="B108" s="159" t="s">
        <v>740</v>
      </c>
      <c r="C108" s="42" t="s">
        <v>832</v>
      </c>
      <c r="D108" s="160">
        <v>37260.0</v>
      </c>
      <c r="E108" s="161">
        <v>20.0</v>
      </c>
      <c r="F108" s="170">
        <v>52560.0</v>
      </c>
      <c r="G108" s="159">
        <v>5.0</v>
      </c>
      <c r="H108" s="161">
        <f t="array" ref="H108">IFS(G108=$K$4,$L$4,G108=$K$5,$L$5,G108=$K$6,$L$6,G108=$K$7,$L$7,G108=$K$8,$L$8)</f>
        <v>3000</v>
      </c>
      <c r="I108" s="171"/>
    </row>
    <row r="109" ht="14.25" customHeight="1">
      <c r="A109" s="42" t="s">
        <v>834</v>
      </c>
      <c r="B109" s="159" t="s">
        <v>728</v>
      </c>
      <c r="C109" s="42" t="s">
        <v>832</v>
      </c>
      <c r="D109" s="160">
        <v>41650.0</v>
      </c>
      <c r="E109" s="161">
        <v>8.0</v>
      </c>
      <c r="F109" s="170">
        <v>46834.0</v>
      </c>
      <c r="G109" s="159">
        <v>4.0</v>
      </c>
      <c r="H109" s="161">
        <f t="array" ref="H109">IFS(G109=$K$4,$L$4,G109=$K$5,$L$5,G109=$K$6,$L$6,G109=$K$7,$L$7,G109=$K$8,$L$8)</f>
        <v>1500</v>
      </c>
      <c r="I109" s="171"/>
    </row>
    <row r="110" ht="14.25" customHeight="1">
      <c r="A110" s="42" t="s">
        <v>835</v>
      </c>
      <c r="B110" s="159" t="s">
        <v>726</v>
      </c>
      <c r="C110" s="42" t="s">
        <v>832</v>
      </c>
      <c r="D110" s="160">
        <v>39879.0</v>
      </c>
      <c r="E110" s="161">
        <v>12.0</v>
      </c>
      <c r="F110" s="170">
        <v>97652.0</v>
      </c>
      <c r="G110" s="159">
        <v>1.0</v>
      </c>
      <c r="H110" s="161">
        <f t="array" ref="H110">IFS(G110=$K$4,$L$4,G110=$K$5,$L$5,G110=$K$6,$L$6,G110=$K$7,$L$7,G110=$K$8,$L$8)</f>
        <v>0</v>
      </c>
      <c r="I110" s="171"/>
    </row>
    <row r="111" ht="14.25" customHeight="1">
      <c r="A111" s="42" t="s">
        <v>836</v>
      </c>
      <c r="B111" s="159" t="s">
        <v>731</v>
      </c>
      <c r="C111" s="42" t="s">
        <v>832</v>
      </c>
      <c r="D111" s="160">
        <v>37327.0</v>
      </c>
      <c r="E111" s="161">
        <v>19.0</v>
      </c>
      <c r="F111" s="170">
        <v>44377.0</v>
      </c>
      <c r="G111" s="159">
        <v>2.0</v>
      </c>
      <c r="H111" s="161">
        <f t="array" ref="H111">IFS(G111=$K$4,$L$4,G111=$K$5,$L$5,G111=$K$6,$L$6,G111=$K$7,$L$7,G111=$K$8,$L$8)</f>
        <v>100</v>
      </c>
      <c r="I111" s="171"/>
    </row>
    <row r="112" ht="14.25" customHeight="1">
      <c r="A112" s="42" t="s">
        <v>837</v>
      </c>
      <c r="B112" s="159" t="s">
        <v>728</v>
      </c>
      <c r="C112" s="42" t="s">
        <v>832</v>
      </c>
      <c r="D112" s="160">
        <v>40225.0</v>
      </c>
      <c r="E112" s="161">
        <v>11.0</v>
      </c>
      <c r="F112" s="170">
        <v>84107.0</v>
      </c>
      <c r="G112" s="159">
        <v>5.0</v>
      </c>
      <c r="H112" s="161">
        <f t="array" ref="H112">IFS(G112=$K$4,$L$4,G112=$K$5,$L$5,G112=$K$6,$L$6,G112=$K$7,$L$7,G112=$K$8,$L$8)</f>
        <v>3000</v>
      </c>
      <c r="I112" s="171"/>
    </row>
    <row r="113" ht="14.25" customHeight="1">
      <c r="A113" s="42" t="s">
        <v>838</v>
      </c>
      <c r="B113" s="159" t="s">
        <v>731</v>
      </c>
      <c r="C113" s="42" t="s">
        <v>832</v>
      </c>
      <c r="D113" s="160">
        <v>41391.0</v>
      </c>
      <c r="E113" s="161">
        <v>8.0</v>
      </c>
      <c r="F113" s="170">
        <v>64749.0</v>
      </c>
      <c r="G113" s="159">
        <v>4.0</v>
      </c>
      <c r="H113" s="161">
        <f t="array" ref="H113">IFS(G113=$K$4,$L$4,G113=$K$5,$L$5,G113=$K$6,$L$6,G113=$K$7,$L$7,G113=$K$8,$L$8)</f>
        <v>1500</v>
      </c>
      <c r="I113" s="171"/>
    </row>
    <row r="114" ht="14.25" customHeight="1">
      <c r="A114" s="42" t="s">
        <v>839</v>
      </c>
      <c r="B114" s="159" t="s">
        <v>728</v>
      </c>
      <c r="C114" s="42" t="s">
        <v>832</v>
      </c>
      <c r="D114" s="160">
        <v>40724.0</v>
      </c>
      <c r="E114" s="161">
        <v>10.0</v>
      </c>
      <c r="F114" s="170">
        <v>96101.0</v>
      </c>
      <c r="G114" s="159">
        <v>1.0</v>
      </c>
      <c r="H114" s="161">
        <f t="array" ref="H114">IFS(G114=$K$4,$L$4,G114=$K$5,$L$5,G114=$K$6,$L$6,G114=$K$7,$L$7,G114=$K$8,$L$8)</f>
        <v>0</v>
      </c>
      <c r="I114" s="171"/>
    </row>
    <row r="115" ht="14.25" customHeight="1">
      <c r="A115" s="42" t="s">
        <v>840</v>
      </c>
      <c r="B115" s="159" t="s">
        <v>731</v>
      </c>
      <c r="C115" s="42" t="s">
        <v>832</v>
      </c>
      <c r="D115" s="160">
        <v>41594.0</v>
      </c>
      <c r="E115" s="161">
        <v>8.0</v>
      </c>
      <c r="F115" s="170">
        <v>60275.0</v>
      </c>
      <c r="G115" s="159">
        <v>1.0</v>
      </c>
      <c r="H115" s="161">
        <f t="array" ref="H115">IFS(G115=$K$4,$L$4,G115=$K$5,$L$5,G115=$K$6,$L$6,G115=$K$7,$L$7,G115=$K$8,$L$8)</f>
        <v>0</v>
      </c>
      <c r="I115" s="171"/>
    </row>
    <row r="116" ht="14.25" customHeight="1">
      <c r="A116" s="42" t="s">
        <v>841</v>
      </c>
      <c r="B116" s="159" t="s">
        <v>724</v>
      </c>
      <c r="C116" s="42" t="s">
        <v>842</v>
      </c>
      <c r="D116" s="160">
        <v>41628.0</v>
      </c>
      <c r="E116" s="161">
        <v>8.0</v>
      </c>
      <c r="F116" s="170">
        <v>65190.0</v>
      </c>
      <c r="G116" s="159">
        <v>2.0</v>
      </c>
      <c r="H116" s="161">
        <f t="array" ref="H116">IFS(G116=$K$4,$L$4,G116=$K$5,$L$5,G116=$K$6,$L$6,G116=$K$7,$L$7,G116=$K$8,$L$8)</f>
        <v>100</v>
      </c>
      <c r="I116" s="171"/>
    </row>
    <row r="117" ht="14.25" customHeight="1">
      <c r="A117" s="42" t="s">
        <v>843</v>
      </c>
      <c r="B117" s="159" t="s">
        <v>731</v>
      </c>
      <c r="C117" s="42" t="s">
        <v>842</v>
      </c>
      <c r="D117" s="160">
        <v>41996.0</v>
      </c>
      <c r="E117" s="161">
        <v>7.0</v>
      </c>
      <c r="F117" s="170">
        <v>121677.0</v>
      </c>
      <c r="G117" s="159">
        <v>5.0</v>
      </c>
      <c r="H117" s="161">
        <f t="array" ref="H117">IFS(G117=$K$4,$L$4,G117=$K$5,$L$5,G117=$K$6,$L$6,G117=$K$7,$L$7,G117=$K$8,$L$8)</f>
        <v>3000</v>
      </c>
      <c r="I117" s="171"/>
    </row>
    <row r="118" ht="14.25" customHeight="1">
      <c r="A118" s="42" t="s">
        <v>844</v>
      </c>
      <c r="B118" s="159" t="s">
        <v>728</v>
      </c>
      <c r="C118" s="42" t="s">
        <v>842</v>
      </c>
      <c r="D118" s="160">
        <v>40185.0</v>
      </c>
      <c r="E118" s="161">
        <v>12.0</v>
      </c>
      <c r="F118" s="170">
        <v>54749.0</v>
      </c>
      <c r="G118" s="159">
        <v>4.0</v>
      </c>
      <c r="H118" s="161">
        <f t="array" ref="H118">IFS(G118=$K$4,$L$4,G118=$K$5,$L$5,G118=$K$6,$L$6,G118=$K$7,$L$7,G118=$K$8,$L$8)</f>
        <v>1500</v>
      </c>
      <c r="I118" s="171"/>
    </row>
    <row r="119" ht="14.25" customHeight="1">
      <c r="A119" s="42" t="s">
        <v>845</v>
      </c>
      <c r="B119" s="159" t="s">
        <v>724</v>
      </c>
      <c r="C119" s="42" t="s">
        <v>842</v>
      </c>
      <c r="D119" s="160">
        <v>37254.0</v>
      </c>
      <c r="E119" s="161">
        <v>20.0</v>
      </c>
      <c r="F119" s="170">
        <v>74258.0</v>
      </c>
      <c r="G119" s="159">
        <v>5.0</v>
      </c>
      <c r="H119" s="161">
        <f t="array" ref="H119">IFS(G119=$K$4,$L$4,G119=$K$5,$L$5,G119=$K$6,$L$6,G119=$K$7,$L$7,G119=$K$8,$L$8)</f>
        <v>3000</v>
      </c>
      <c r="I119" s="171"/>
    </row>
    <row r="120" ht="14.25" customHeight="1">
      <c r="A120" s="42" t="s">
        <v>846</v>
      </c>
      <c r="B120" s="159" t="s">
        <v>726</v>
      </c>
      <c r="C120" s="42" t="s">
        <v>842</v>
      </c>
      <c r="D120" s="160">
        <v>39852.0</v>
      </c>
      <c r="E120" s="161">
        <v>12.0</v>
      </c>
      <c r="F120" s="170">
        <v>108255.0</v>
      </c>
      <c r="G120" s="159">
        <v>4.0</v>
      </c>
      <c r="H120" s="161">
        <f t="array" ref="H120">IFS(G120=$K$4,$L$4,G120=$K$5,$L$5,G120=$K$6,$L$6,G120=$K$7,$L$7,G120=$K$8,$L$8)</f>
        <v>1500</v>
      </c>
      <c r="I120" s="171"/>
    </row>
    <row r="121" ht="14.25" customHeight="1">
      <c r="A121" s="42" t="s">
        <v>847</v>
      </c>
      <c r="B121" s="159" t="s">
        <v>740</v>
      </c>
      <c r="C121" s="42" t="s">
        <v>842</v>
      </c>
      <c r="D121" s="160">
        <v>38745.0</v>
      </c>
      <c r="E121" s="161">
        <v>15.0</v>
      </c>
      <c r="F121" s="170">
        <v>121550.0</v>
      </c>
      <c r="G121" s="159">
        <v>2.0</v>
      </c>
      <c r="H121" s="161">
        <f t="array" ref="H121">IFS(G121=$K$4,$L$4,G121=$K$5,$L$5,G121=$K$6,$L$6,G121=$K$7,$L$7,G121=$K$8,$L$8)</f>
        <v>100</v>
      </c>
      <c r="I121" s="171"/>
    </row>
    <row r="122" ht="14.25" customHeight="1">
      <c r="A122" s="42" t="s">
        <v>848</v>
      </c>
      <c r="B122" s="159" t="s">
        <v>720</v>
      </c>
      <c r="C122" s="42" t="s">
        <v>842</v>
      </c>
      <c r="D122" s="160">
        <v>41341.0</v>
      </c>
      <c r="E122" s="161">
        <v>8.0</v>
      </c>
      <c r="F122" s="170">
        <v>105911.0</v>
      </c>
      <c r="G122" s="159">
        <v>2.0</v>
      </c>
      <c r="H122" s="161">
        <f t="array" ref="H122">IFS(G122=$K$4,$L$4,G122=$K$5,$L$5,G122=$K$6,$L$6,G122=$K$7,$L$7,G122=$K$8,$L$8)</f>
        <v>100</v>
      </c>
      <c r="I122" s="171"/>
    </row>
    <row r="123" ht="14.25" customHeight="1">
      <c r="A123" s="42" t="s">
        <v>849</v>
      </c>
      <c r="B123" s="159" t="s">
        <v>728</v>
      </c>
      <c r="C123" s="42" t="s">
        <v>842</v>
      </c>
      <c r="D123" s="160">
        <v>37347.0</v>
      </c>
      <c r="E123" s="161">
        <v>19.0</v>
      </c>
      <c r="F123" s="170">
        <v>42552.0</v>
      </c>
      <c r="G123" s="159">
        <v>1.0</v>
      </c>
      <c r="H123" s="161">
        <f t="array" ref="H123">IFS(G123=$K$4,$L$4,G123=$K$5,$L$5,G123=$K$6,$L$6,G123=$K$7,$L$7,G123=$K$8,$L$8)</f>
        <v>0</v>
      </c>
      <c r="I123" s="171"/>
    </row>
    <row r="124" ht="14.25" customHeight="1">
      <c r="A124" s="42" t="s">
        <v>850</v>
      </c>
      <c r="B124" s="159" t="s">
        <v>731</v>
      </c>
      <c r="C124" s="42" t="s">
        <v>842</v>
      </c>
      <c r="D124" s="160">
        <v>37037.0</v>
      </c>
      <c r="E124" s="161">
        <v>20.0</v>
      </c>
      <c r="F124" s="170">
        <v>103026.0</v>
      </c>
      <c r="G124" s="159">
        <v>3.0</v>
      </c>
      <c r="H124" s="161">
        <f t="array" ref="H124">IFS(G124=$K$4,$L$4,G124=$K$5,$L$5,G124=$K$6,$L$6,G124=$K$7,$L$7,G124=$K$8,$L$8)</f>
        <v>900</v>
      </c>
      <c r="I124" s="171"/>
    </row>
    <row r="125" ht="14.25" customHeight="1">
      <c r="A125" s="42" t="s">
        <v>851</v>
      </c>
      <c r="B125" s="159" t="s">
        <v>720</v>
      </c>
      <c r="C125" s="42" t="s">
        <v>842</v>
      </c>
      <c r="D125" s="160">
        <v>41830.0</v>
      </c>
      <c r="E125" s="161">
        <v>7.0</v>
      </c>
      <c r="F125" s="170">
        <v>57534.0</v>
      </c>
      <c r="G125" s="159">
        <v>5.0</v>
      </c>
      <c r="H125" s="161">
        <f t="array" ref="H125">IFS(G125=$K$4,$L$4,G125=$K$5,$L$5,G125=$K$6,$L$6,G125=$K$7,$L$7,G125=$K$8,$L$8)</f>
        <v>3000</v>
      </c>
      <c r="I125" s="171"/>
    </row>
    <row r="126" ht="14.25" customHeight="1">
      <c r="A126" s="42" t="s">
        <v>852</v>
      </c>
      <c r="B126" s="159" t="s">
        <v>726</v>
      </c>
      <c r="C126" s="42" t="s">
        <v>842</v>
      </c>
      <c r="D126" s="160">
        <v>37420.0</v>
      </c>
      <c r="E126" s="161">
        <v>19.0</v>
      </c>
      <c r="F126" s="170">
        <v>72104.0</v>
      </c>
      <c r="G126" s="159">
        <v>4.0</v>
      </c>
      <c r="H126" s="161">
        <f t="array" ref="H126">IFS(G126=$K$4,$L$4,G126=$K$5,$L$5,G126=$K$6,$L$6,G126=$K$7,$L$7,G126=$K$8,$L$8)</f>
        <v>1500</v>
      </c>
      <c r="I126" s="171"/>
    </row>
    <row r="127" ht="14.25" customHeight="1">
      <c r="A127" s="42" t="s">
        <v>853</v>
      </c>
      <c r="B127" s="159" t="s">
        <v>731</v>
      </c>
      <c r="C127" s="42" t="s">
        <v>842</v>
      </c>
      <c r="D127" s="160">
        <v>37435.0</v>
      </c>
      <c r="E127" s="161">
        <v>19.0</v>
      </c>
      <c r="F127" s="170">
        <v>64206.0</v>
      </c>
      <c r="G127" s="159">
        <v>1.0</v>
      </c>
      <c r="H127" s="161">
        <f t="array" ref="H127">IFS(G127=$K$4,$L$4,G127=$K$5,$L$5,G127=$K$6,$L$6,G127=$K$7,$L$7,G127=$K$8,$L$8)</f>
        <v>0</v>
      </c>
      <c r="I127" s="171"/>
    </row>
    <row r="128" ht="14.25" customHeight="1">
      <c r="A128" s="42" t="s">
        <v>854</v>
      </c>
      <c r="B128" s="159" t="s">
        <v>728</v>
      </c>
      <c r="C128" s="42" t="s">
        <v>842</v>
      </c>
      <c r="D128" s="160">
        <v>42206.0</v>
      </c>
      <c r="E128" s="161">
        <v>6.0</v>
      </c>
      <c r="F128" s="170">
        <v>73650.0</v>
      </c>
      <c r="G128" s="159">
        <v>4.0</v>
      </c>
      <c r="H128" s="161">
        <f t="array" ref="H128">IFS(G128=$K$4,$L$4,G128=$K$5,$L$5,G128=$K$6,$L$6,G128=$K$7,$L$7,G128=$K$8,$L$8)</f>
        <v>1500</v>
      </c>
      <c r="I128" s="171"/>
    </row>
    <row r="129" ht="14.25" customHeight="1">
      <c r="A129" s="42" t="s">
        <v>855</v>
      </c>
      <c r="B129" s="159" t="s">
        <v>728</v>
      </c>
      <c r="C129" s="42" t="s">
        <v>842</v>
      </c>
      <c r="D129" s="160">
        <v>40038.0</v>
      </c>
      <c r="E129" s="161">
        <v>12.0</v>
      </c>
      <c r="F129" s="170">
        <v>67318.0</v>
      </c>
      <c r="G129" s="159">
        <v>2.0</v>
      </c>
      <c r="H129" s="161">
        <f t="array" ref="H129">IFS(G129=$K$4,$L$4,G129=$K$5,$L$5,G129=$K$6,$L$6,G129=$K$7,$L$7,G129=$K$8,$L$8)</f>
        <v>100</v>
      </c>
      <c r="I129" s="171"/>
    </row>
    <row r="130" ht="14.25" customHeight="1">
      <c r="A130" s="42" t="s">
        <v>856</v>
      </c>
      <c r="B130" s="159" t="s">
        <v>731</v>
      </c>
      <c r="C130" s="42" t="s">
        <v>842</v>
      </c>
      <c r="D130" s="160">
        <v>38191.0</v>
      </c>
      <c r="E130" s="161">
        <v>17.0</v>
      </c>
      <c r="F130" s="170">
        <v>76680.0</v>
      </c>
      <c r="G130" s="159">
        <v>4.0</v>
      </c>
      <c r="H130" s="161">
        <f t="array" ref="H130">IFS(G130=$K$4,$L$4,G130=$K$5,$L$5,G130=$K$6,$L$6,G130=$K$7,$L$7,G130=$K$8,$L$8)</f>
        <v>1500</v>
      </c>
      <c r="I130" s="171"/>
    </row>
    <row r="131" ht="14.25" customHeight="1">
      <c r="A131" s="42" t="s">
        <v>857</v>
      </c>
      <c r="B131" s="159" t="s">
        <v>731</v>
      </c>
      <c r="C131" s="42" t="s">
        <v>842</v>
      </c>
      <c r="D131" s="160">
        <v>37155.0</v>
      </c>
      <c r="E131" s="161">
        <v>20.0</v>
      </c>
      <c r="F131" s="170">
        <v>120696.0</v>
      </c>
      <c r="G131" s="159">
        <v>1.0</v>
      </c>
      <c r="H131" s="161">
        <f t="array" ref="H131">IFS(G131=$K$4,$L$4,G131=$K$5,$L$5,G131=$K$6,$L$6,G131=$K$7,$L$7,G131=$K$8,$L$8)</f>
        <v>0</v>
      </c>
      <c r="I131" s="171"/>
    </row>
    <row r="132" ht="14.25" customHeight="1">
      <c r="A132" s="42" t="s">
        <v>858</v>
      </c>
      <c r="B132" s="159" t="s">
        <v>728</v>
      </c>
      <c r="C132" s="42" t="s">
        <v>842</v>
      </c>
      <c r="D132" s="160">
        <v>40836.0</v>
      </c>
      <c r="E132" s="161">
        <v>10.0</v>
      </c>
      <c r="F132" s="170">
        <v>114645.0</v>
      </c>
      <c r="G132" s="159">
        <v>5.0</v>
      </c>
      <c r="H132" s="161">
        <f t="array" ref="H132">IFS(G132=$K$4,$L$4,G132=$K$5,$L$5,G132=$K$6,$L$6,G132=$K$7,$L$7,G132=$K$8,$L$8)</f>
        <v>3000</v>
      </c>
      <c r="I132" s="171"/>
    </row>
    <row r="133" ht="14.25" customHeight="1">
      <c r="A133" s="42" t="s">
        <v>859</v>
      </c>
      <c r="B133" s="159" t="s">
        <v>731</v>
      </c>
      <c r="C133" s="42" t="s">
        <v>842</v>
      </c>
      <c r="D133" s="160">
        <v>40102.0</v>
      </c>
      <c r="E133" s="161">
        <v>12.0</v>
      </c>
      <c r="F133" s="170">
        <v>50730.0</v>
      </c>
      <c r="G133" s="159">
        <v>1.0</v>
      </c>
      <c r="H133" s="161">
        <f t="array" ref="H133">IFS(G133=$K$4,$L$4,G133=$K$5,$L$5,G133=$K$6,$L$6,G133=$K$7,$L$7,G133=$K$8,$L$8)</f>
        <v>0</v>
      </c>
      <c r="I133" s="171"/>
    </row>
    <row r="134" ht="14.25" customHeight="1">
      <c r="A134" s="42" t="s">
        <v>860</v>
      </c>
      <c r="B134" s="159" t="s">
        <v>726</v>
      </c>
      <c r="C134" s="42" t="s">
        <v>842</v>
      </c>
      <c r="D134" s="160">
        <v>38690.0</v>
      </c>
      <c r="E134" s="161">
        <v>16.0</v>
      </c>
      <c r="F134" s="170">
        <v>99842.0</v>
      </c>
      <c r="G134" s="159">
        <v>1.0</v>
      </c>
      <c r="H134" s="161">
        <f t="array" ref="H134">IFS(G134=$K$4,$L$4,G134=$K$5,$L$5,G134=$K$6,$L$6,G134=$K$7,$L$7,G134=$K$8,$L$8)</f>
        <v>0</v>
      </c>
      <c r="I134" s="171"/>
    </row>
    <row r="135" ht="14.25" customHeight="1">
      <c r="A135" s="42" t="s">
        <v>861</v>
      </c>
      <c r="B135" s="159" t="s">
        <v>720</v>
      </c>
      <c r="C135" s="42" t="s">
        <v>862</v>
      </c>
      <c r="D135" s="160">
        <v>37647.0</v>
      </c>
      <c r="E135" s="161">
        <v>18.0</v>
      </c>
      <c r="F135" s="170">
        <v>51343.0</v>
      </c>
      <c r="G135" s="159">
        <v>5.0</v>
      </c>
      <c r="H135" s="161">
        <f t="array" ref="H135">IFS(G135=$K$4,$L$4,G135=$K$5,$L$5,G135=$K$6,$L$6,G135=$K$7,$L$7,G135=$K$8,$L$8)</f>
        <v>3000</v>
      </c>
      <c r="I135" s="171"/>
    </row>
    <row r="136" ht="14.25" customHeight="1">
      <c r="A136" s="42" t="s">
        <v>863</v>
      </c>
      <c r="B136" s="159" t="s">
        <v>728</v>
      </c>
      <c r="C136" s="42" t="s">
        <v>862</v>
      </c>
      <c r="D136" s="160">
        <v>40701.0</v>
      </c>
      <c r="E136" s="161">
        <v>10.0</v>
      </c>
      <c r="F136" s="170">
        <v>104771.0</v>
      </c>
      <c r="G136" s="159">
        <v>2.0</v>
      </c>
      <c r="H136" s="161">
        <f t="array" ref="H136">IFS(G136=$K$4,$L$4,G136=$K$5,$L$5,G136=$K$6,$L$6,G136=$K$7,$L$7,G136=$K$8,$L$8)</f>
        <v>100</v>
      </c>
      <c r="I136" s="171"/>
    </row>
    <row r="137" ht="14.25" customHeight="1">
      <c r="A137" s="42" t="s">
        <v>864</v>
      </c>
      <c r="B137" s="159" t="s">
        <v>728</v>
      </c>
      <c r="C137" s="42" t="s">
        <v>862</v>
      </c>
      <c r="D137" s="160">
        <v>40761.0</v>
      </c>
      <c r="E137" s="161">
        <v>10.0</v>
      </c>
      <c r="F137" s="170">
        <v>51746.0</v>
      </c>
      <c r="G137" s="159">
        <v>5.0</v>
      </c>
      <c r="H137" s="161">
        <f t="array" ref="H137">IFS(G137=$K$4,$L$4,G137=$K$5,$L$5,G137=$K$6,$L$6,G137=$K$7,$L$7,G137=$K$8,$L$8)</f>
        <v>3000</v>
      </c>
      <c r="I137" s="171"/>
    </row>
    <row r="138" ht="14.25" customHeight="1">
      <c r="A138" s="42" t="s">
        <v>865</v>
      </c>
      <c r="B138" s="159" t="s">
        <v>720</v>
      </c>
      <c r="C138" s="42" t="s">
        <v>862</v>
      </c>
      <c r="D138" s="160">
        <v>41478.0</v>
      </c>
      <c r="E138" s="161">
        <v>8.0</v>
      </c>
      <c r="F138" s="170">
        <v>46397.0</v>
      </c>
      <c r="G138" s="159">
        <v>2.0</v>
      </c>
      <c r="H138" s="161">
        <f t="array" ref="H138">IFS(G138=$K$4,$L$4,G138=$K$5,$L$5,G138=$K$6,$L$6,G138=$K$7,$L$7,G138=$K$8,$L$8)</f>
        <v>100</v>
      </c>
      <c r="I138" s="171"/>
    </row>
    <row r="139" ht="14.25" customHeight="1">
      <c r="A139" s="42" t="s">
        <v>866</v>
      </c>
      <c r="B139" s="159" t="s">
        <v>731</v>
      </c>
      <c r="C139" s="42" t="s">
        <v>862</v>
      </c>
      <c r="D139" s="160">
        <v>41520.0</v>
      </c>
      <c r="E139" s="161">
        <v>8.0</v>
      </c>
      <c r="F139" s="170">
        <v>52674.0</v>
      </c>
      <c r="G139" s="159">
        <v>2.0</v>
      </c>
      <c r="H139" s="161">
        <f t="array" ref="H139">IFS(G139=$K$4,$L$4,G139=$K$5,$L$5,G139=$K$6,$L$6,G139=$K$7,$L$7,G139=$K$8,$L$8)</f>
        <v>100</v>
      </c>
      <c r="I139" s="171"/>
    </row>
    <row r="140" ht="14.25" customHeight="1">
      <c r="A140" s="42" t="s">
        <v>867</v>
      </c>
      <c r="B140" s="159" t="s">
        <v>728</v>
      </c>
      <c r="C140" s="42" t="s">
        <v>868</v>
      </c>
      <c r="D140" s="160">
        <v>41262.0</v>
      </c>
      <c r="E140" s="161">
        <v>9.0</v>
      </c>
      <c r="F140" s="170">
        <v>117958.0</v>
      </c>
      <c r="G140" s="159">
        <v>3.0</v>
      </c>
      <c r="H140" s="161">
        <f t="array" ref="H140">IFS(G140=$K$4,$L$4,G140=$K$5,$L$5,G140=$K$6,$L$6,G140=$K$7,$L$7,G140=$K$8,$L$8)</f>
        <v>900</v>
      </c>
      <c r="I140" s="171"/>
    </row>
    <row r="141" ht="14.25" customHeight="1">
      <c r="A141" s="42" t="s">
        <v>869</v>
      </c>
      <c r="B141" s="159" t="s">
        <v>731</v>
      </c>
      <c r="C141" s="42" t="s">
        <v>868</v>
      </c>
      <c r="D141" s="160">
        <v>41276.0</v>
      </c>
      <c r="E141" s="161">
        <v>9.0</v>
      </c>
      <c r="F141" s="170">
        <v>55593.0</v>
      </c>
      <c r="G141" s="159">
        <v>3.0</v>
      </c>
      <c r="H141" s="161">
        <f t="array" ref="H141">IFS(G141=$K$4,$L$4,G141=$K$5,$L$5,G141=$K$6,$L$6,G141=$K$7,$L$7,G141=$K$8,$L$8)</f>
        <v>900</v>
      </c>
      <c r="I141" s="171"/>
    </row>
    <row r="142" ht="14.25" customHeight="1">
      <c r="A142" s="42" t="s">
        <v>870</v>
      </c>
      <c r="B142" s="159" t="s">
        <v>728</v>
      </c>
      <c r="C142" s="42" t="s">
        <v>868</v>
      </c>
      <c r="D142" s="160">
        <v>38719.0</v>
      </c>
      <c r="E142" s="161">
        <v>16.0</v>
      </c>
      <c r="F142" s="170">
        <v>46993.0</v>
      </c>
      <c r="G142" s="159">
        <v>5.0</v>
      </c>
      <c r="H142" s="161">
        <f t="array" ref="H142">IFS(G142=$K$4,$L$4,G142=$K$5,$L$5,G142=$K$6,$L$6,G142=$K$7,$L$7,G142=$K$8,$L$8)</f>
        <v>3000</v>
      </c>
      <c r="I142" s="171"/>
    </row>
    <row r="143" ht="14.25" customHeight="1">
      <c r="A143" s="42" t="s">
        <v>871</v>
      </c>
      <c r="B143" s="159" t="s">
        <v>728</v>
      </c>
      <c r="C143" s="42" t="s">
        <v>868</v>
      </c>
      <c r="D143" s="160">
        <v>40216.0</v>
      </c>
      <c r="E143" s="161">
        <v>11.0</v>
      </c>
      <c r="F143" s="170">
        <v>91950.0</v>
      </c>
      <c r="G143" s="159">
        <v>4.0</v>
      </c>
      <c r="H143" s="161">
        <f t="array" ref="H143">IFS(G143=$K$4,$L$4,G143=$K$5,$L$5,G143=$K$6,$L$6,G143=$K$7,$L$7,G143=$K$8,$L$8)</f>
        <v>1500</v>
      </c>
      <c r="I143" s="171"/>
    </row>
    <row r="144" ht="14.25" customHeight="1">
      <c r="A144" s="42" t="s">
        <v>872</v>
      </c>
      <c r="B144" s="159" t="s">
        <v>731</v>
      </c>
      <c r="C144" s="42" t="s">
        <v>868</v>
      </c>
      <c r="D144" s="160">
        <v>38366.0</v>
      </c>
      <c r="E144" s="161">
        <v>17.0</v>
      </c>
      <c r="F144" s="170">
        <v>96410.0</v>
      </c>
      <c r="G144" s="159">
        <v>3.0</v>
      </c>
      <c r="H144" s="161">
        <f t="array" ref="H144">IFS(G144=$K$4,$L$4,G144=$K$5,$L$5,G144=$K$6,$L$6,G144=$K$7,$L$7,G144=$K$8,$L$8)</f>
        <v>900</v>
      </c>
      <c r="I144" s="171"/>
    </row>
    <row r="145" ht="14.25" customHeight="1">
      <c r="A145" s="42" t="s">
        <v>873</v>
      </c>
      <c r="B145" s="159" t="s">
        <v>728</v>
      </c>
      <c r="C145" s="42" t="s">
        <v>868</v>
      </c>
      <c r="D145" s="160">
        <v>39831.0</v>
      </c>
      <c r="E145" s="161">
        <v>13.0</v>
      </c>
      <c r="F145" s="170">
        <v>103347.0</v>
      </c>
      <c r="G145" s="159">
        <v>4.0</v>
      </c>
      <c r="H145" s="161">
        <f t="array" ref="H145">IFS(G145=$K$4,$L$4,G145=$K$5,$L$5,G145=$K$6,$L$6,G145=$K$7,$L$7,G145=$K$8,$L$8)</f>
        <v>1500</v>
      </c>
      <c r="I145" s="171"/>
    </row>
    <row r="146" ht="14.25" customHeight="1">
      <c r="A146" s="42" t="s">
        <v>874</v>
      </c>
      <c r="B146" s="159" t="s">
        <v>731</v>
      </c>
      <c r="C146" s="42" t="s">
        <v>868</v>
      </c>
      <c r="D146" s="160">
        <v>41314.0</v>
      </c>
      <c r="E146" s="161">
        <v>8.0</v>
      </c>
      <c r="F146" s="170">
        <v>118046.0</v>
      </c>
      <c r="G146" s="159">
        <v>4.0</v>
      </c>
      <c r="H146" s="161">
        <f t="array" ref="H146">IFS(G146=$K$4,$L$4,G146=$K$5,$L$5,G146=$K$6,$L$6,G146=$K$7,$L$7,G146=$K$8,$L$8)</f>
        <v>1500</v>
      </c>
      <c r="I146" s="171"/>
    </row>
    <row r="147" ht="14.25" customHeight="1">
      <c r="A147" s="42" t="s">
        <v>875</v>
      </c>
      <c r="B147" s="159" t="s">
        <v>720</v>
      </c>
      <c r="C147" s="42" t="s">
        <v>868</v>
      </c>
      <c r="D147" s="160">
        <v>40222.0</v>
      </c>
      <c r="E147" s="161">
        <v>11.0</v>
      </c>
      <c r="F147" s="170">
        <v>50029.0</v>
      </c>
      <c r="G147" s="159">
        <v>5.0</v>
      </c>
      <c r="H147" s="161">
        <f t="array" ref="H147">IFS(G147=$K$4,$L$4,G147=$K$5,$L$5,G147=$K$6,$L$6,G147=$K$7,$L$7,G147=$K$8,$L$8)</f>
        <v>3000</v>
      </c>
      <c r="I147" s="171"/>
    </row>
    <row r="148" ht="14.25" customHeight="1">
      <c r="A148" s="42" t="s">
        <v>876</v>
      </c>
      <c r="B148" s="159" t="s">
        <v>731</v>
      </c>
      <c r="C148" s="42" t="s">
        <v>868</v>
      </c>
      <c r="D148" s="160">
        <v>40232.0</v>
      </c>
      <c r="E148" s="161">
        <v>11.0</v>
      </c>
      <c r="F148" s="170">
        <v>63297.0</v>
      </c>
      <c r="G148" s="159">
        <v>4.0</v>
      </c>
      <c r="H148" s="161">
        <f t="array" ref="H148">IFS(G148=$K$4,$L$4,G148=$K$5,$L$5,G148=$K$6,$L$6,G148=$K$7,$L$7,G148=$K$8,$L$8)</f>
        <v>1500</v>
      </c>
      <c r="I148" s="171"/>
    </row>
    <row r="149" ht="14.25" customHeight="1">
      <c r="A149" s="42" t="s">
        <v>877</v>
      </c>
      <c r="B149" s="159" t="s">
        <v>728</v>
      </c>
      <c r="C149" s="42" t="s">
        <v>868</v>
      </c>
      <c r="D149" s="160">
        <v>39866.0</v>
      </c>
      <c r="E149" s="161">
        <v>12.0</v>
      </c>
      <c r="F149" s="170">
        <v>93380.0</v>
      </c>
      <c r="G149" s="159">
        <v>5.0</v>
      </c>
      <c r="H149" s="161">
        <f t="array" ref="H149">IFS(G149=$K$4,$L$4,G149=$K$5,$L$5,G149=$K$6,$L$6,G149=$K$7,$L$7,G149=$K$8,$L$8)</f>
        <v>3000</v>
      </c>
      <c r="I149" s="171"/>
    </row>
    <row r="150" ht="14.25" customHeight="1">
      <c r="A150" s="42" t="s">
        <v>878</v>
      </c>
      <c r="B150" s="159" t="s">
        <v>731</v>
      </c>
      <c r="C150" s="42" t="s">
        <v>868</v>
      </c>
      <c r="D150" s="160">
        <v>40971.0</v>
      </c>
      <c r="E150" s="161">
        <v>9.0</v>
      </c>
      <c r="F150" s="170">
        <v>100478.0</v>
      </c>
      <c r="G150" s="159">
        <v>3.0</v>
      </c>
      <c r="H150" s="161">
        <f t="array" ref="H150">IFS(G150=$K$4,$L$4,G150=$K$5,$L$5,G150=$K$6,$L$6,G150=$K$7,$L$7,G150=$K$8,$L$8)</f>
        <v>900</v>
      </c>
      <c r="I150" s="171"/>
    </row>
    <row r="151" ht="14.25" customHeight="1">
      <c r="A151" s="42" t="s">
        <v>879</v>
      </c>
      <c r="B151" s="159" t="s">
        <v>726</v>
      </c>
      <c r="C151" s="42" t="s">
        <v>868</v>
      </c>
      <c r="D151" s="160">
        <v>41337.0</v>
      </c>
      <c r="E151" s="161">
        <v>8.0</v>
      </c>
      <c r="F151" s="170">
        <v>96780.0</v>
      </c>
      <c r="G151" s="159">
        <v>3.0</v>
      </c>
      <c r="H151" s="161">
        <f t="array" ref="H151">IFS(G151=$K$4,$L$4,G151=$K$5,$L$5,G151=$K$6,$L$6,G151=$K$7,$L$7,G151=$K$8,$L$8)</f>
        <v>900</v>
      </c>
      <c r="I151" s="171"/>
    </row>
    <row r="152" ht="14.25" customHeight="1">
      <c r="A152" s="42" t="s">
        <v>880</v>
      </c>
      <c r="B152" s="159" t="s">
        <v>720</v>
      </c>
      <c r="C152" s="42" t="s">
        <v>868</v>
      </c>
      <c r="D152" s="160">
        <v>42092.0</v>
      </c>
      <c r="E152" s="161">
        <v>6.0</v>
      </c>
      <c r="F152" s="170">
        <v>51487.0</v>
      </c>
      <c r="G152" s="159">
        <v>4.0</v>
      </c>
      <c r="H152" s="161">
        <f t="array" ref="H152">IFS(G152=$K$4,$L$4,G152=$K$5,$L$5,G152=$K$6,$L$6,G152=$K$7,$L$7,G152=$K$8,$L$8)</f>
        <v>1500</v>
      </c>
      <c r="I152" s="171"/>
    </row>
    <row r="153" ht="14.25" customHeight="1">
      <c r="A153" s="42" t="s">
        <v>881</v>
      </c>
      <c r="B153" s="159" t="s">
        <v>728</v>
      </c>
      <c r="C153" s="42" t="s">
        <v>868</v>
      </c>
      <c r="D153" s="160">
        <v>40277.0</v>
      </c>
      <c r="E153" s="161">
        <v>11.0</v>
      </c>
      <c r="F153" s="170">
        <v>44692.0</v>
      </c>
      <c r="G153" s="159">
        <v>1.0</v>
      </c>
      <c r="H153" s="161">
        <f t="array" ref="H153">IFS(G153=$K$4,$L$4,G153=$K$5,$L$5,G153=$K$6,$L$6,G153=$K$7,$L$7,G153=$K$8,$L$8)</f>
        <v>0</v>
      </c>
      <c r="I153" s="171"/>
    </row>
    <row r="154" ht="14.25" customHeight="1">
      <c r="A154" s="42" t="s">
        <v>882</v>
      </c>
      <c r="B154" s="159" t="s">
        <v>740</v>
      </c>
      <c r="C154" s="42" t="s">
        <v>868</v>
      </c>
      <c r="D154" s="160">
        <v>37341.0</v>
      </c>
      <c r="E154" s="161">
        <v>19.0</v>
      </c>
      <c r="F154" s="170">
        <v>114029.0</v>
      </c>
      <c r="G154" s="159">
        <v>4.0</v>
      </c>
      <c r="H154" s="161">
        <f t="array" ref="H154">IFS(G154=$K$4,$L$4,G154=$K$5,$L$5,G154=$K$6,$L$6,G154=$K$7,$L$7,G154=$K$8,$L$8)</f>
        <v>1500</v>
      </c>
      <c r="I154" s="171"/>
    </row>
    <row r="155" ht="14.25" customHeight="1">
      <c r="A155" s="42" t="s">
        <v>883</v>
      </c>
      <c r="B155" s="159" t="s">
        <v>720</v>
      </c>
      <c r="C155" s="42" t="s">
        <v>868</v>
      </c>
      <c r="D155" s="160">
        <v>37721.0</v>
      </c>
      <c r="E155" s="161">
        <v>18.0</v>
      </c>
      <c r="F155" s="170">
        <v>101481.0</v>
      </c>
      <c r="G155" s="159">
        <v>2.0</v>
      </c>
      <c r="H155" s="161">
        <f t="array" ref="H155">IFS(G155=$K$4,$L$4,G155=$K$5,$L$5,G155=$K$6,$L$6,G155=$K$7,$L$7,G155=$K$8,$L$8)</f>
        <v>100</v>
      </c>
      <c r="I155" s="171"/>
    </row>
    <row r="156" ht="14.25" customHeight="1">
      <c r="A156" s="42" t="s">
        <v>884</v>
      </c>
      <c r="B156" s="159" t="s">
        <v>728</v>
      </c>
      <c r="C156" s="42" t="s">
        <v>868</v>
      </c>
      <c r="D156" s="160">
        <v>41377.0</v>
      </c>
      <c r="E156" s="161">
        <v>8.0</v>
      </c>
      <c r="F156" s="170">
        <v>113877.0</v>
      </c>
      <c r="G156" s="159">
        <v>2.0</v>
      </c>
      <c r="H156" s="161">
        <f t="array" ref="H156">IFS(G156=$K$4,$L$4,G156=$K$5,$L$5,G156=$K$6,$L$6,G156=$K$7,$L$7,G156=$K$8,$L$8)</f>
        <v>100</v>
      </c>
      <c r="I156" s="171"/>
    </row>
    <row r="157" ht="14.25" customHeight="1">
      <c r="A157" s="42" t="s">
        <v>885</v>
      </c>
      <c r="B157" s="159" t="s">
        <v>731</v>
      </c>
      <c r="C157" s="42" t="s">
        <v>868</v>
      </c>
      <c r="D157" s="160">
        <v>37017.0</v>
      </c>
      <c r="E157" s="161">
        <v>20.0</v>
      </c>
      <c r="F157" s="170">
        <v>75226.0</v>
      </c>
      <c r="G157" s="159">
        <v>5.0</v>
      </c>
      <c r="H157" s="161">
        <f t="array" ref="H157">IFS(G157=$K$4,$L$4,G157=$K$5,$L$5,G157=$K$6,$L$6,G157=$K$7,$L$7,G157=$K$8,$L$8)</f>
        <v>3000</v>
      </c>
      <c r="I157" s="171"/>
    </row>
    <row r="158" ht="14.25" customHeight="1">
      <c r="A158" s="42" t="s">
        <v>886</v>
      </c>
      <c r="B158" s="159" t="s">
        <v>728</v>
      </c>
      <c r="C158" s="42" t="s">
        <v>868</v>
      </c>
      <c r="D158" s="160">
        <v>39213.0</v>
      </c>
      <c r="E158" s="161">
        <v>14.0</v>
      </c>
      <c r="F158" s="170">
        <v>62791.0</v>
      </c>
      <c r="G158" s="159">
        <v>1.0</v>
      </c>
      <c r="H158" s="161">
        <f t="array" ref="H158">IFS(G158=$K$4,$L$4,G158=$K$5,$L$5,G158=$K$6,$L$6,G158=$K$7,$L$7,G158=$K$8,$L$8)</f>
        <v>0</v>
      </c>
      <c r="I158" s="171"/>
    </row>
    <row r="159" ht="14.25" customHeight="1">
      <c r="A159" s="42" t="s">
        <v>887</v>
      </c>
      <c r="B159" s="159" t="s">
        <v>731</v>
      </c>
      <c r="C159" s="42" t="s">
        <v>868</v>
      </c>
      <c r="D159" s="160">
        <v>41788.0</v>
      </c>
      <c r="E159" s="161">
        <v>7.0</v>
      </c>
      <c r="F159" s="170">
        <v>86093.0</v>
      </c>
      <c r="G159" s="159">
        <v>2.0</v>
      </c>
      <c r="H159" s="161">
        <f t="array" ref="H159">IFS(G159=$K$4,$L$4,G159=$K$5,$L$5,G159=$K$6,$L$6,G159=$K$7,$L$7,G159=$K$8,$L$8)</f>
        <v>100</v>
      </c>
      <c r="I159" s="171"/>
    </row>
    <row r="160" ht="14.25" customHeight="1">
      <c r="A160" s="42" t="s">
        <v>888</v>
      </c>
      <c r="B160" s="159" t="s">
        <v>731</v>
      </c>
      <c r="C160" s="42" t="s">
        <v>868</v>
      </c>
      <c r="D160" s="160">
        <v>39970.0</v>
      </c>
      <c r="E160" s="161">
        <v>12.0</v>
      </c>
      <c r="F160" s="170">
        <v>49871.0</v>
      </c>
      <c r="G160" s="159">
        <v>1.0</v>
      </c>
      <c r="H160" s="161">
        <f t="array" ref="H160">IFS(G160=$K$4,$L$4,G160=$K$5,$L$5,G160=$K$6,$L$6,G160=$K$7,$L$7,G160=$K$8,$L$8)</f>
        <v>0</v>
      </c>
      <c r="I160" s="171"/>
    </row>
    <row r="161" ht="14.25" customHeight="1">
      <c r="A161" s="42" t="s">
        <v>889</v>
      </c>
      <c r="B161" s="159" t="s">
        <v>740</v>
      </c>
      <c r="C161" s="42" t="s">
        <v>868</v>
      </c>
      <c r="D161" s="160">
        <v>40732.0</v>
      </c>
      <c r="E161" s="161">
        <v>10.0</v>
      </c>
      <c r="F161" s="170">
        <v>80928.0</v>
      </c>
      <c r="G161" s="159">
        <v>4.0</v>
      </c>
      <c r="H161" s="161">
        <f t="array" ref="H161">IFS(G161=$K$4,$L$4,G161=$K$5,$L$5,G161=$K$6,$L$6,G161=$K$7,$L$7,G161=$K$8,$L$8)</f>
        <v>1500</v>
      </c>
      <c r="I161" s="171"/>
    </row>
    <row r="162" ht="14.25" customHeight="1">
      <c r="A162" s="42" t="s">
        <v>890</v>
      </c>
      <c r="B162" s="159" t="s">
        <v>728</v>
      </c>
      <c r="C162" s="42" t="s">
        <v>868</v>
      </c>
      <c r="D162" s="160">
        <v>41807.0</v>
      </c>
      <c r="E162" s="161">
        <v>7.0</v>
      </c>
      <c r="F162" s="170">
        <v>90371.0</v>
      </c>
      <c r="G162" s="159">
        <v>2.0</v>
      </c>
      <c r="H162" s="161">
        <f t="array" ref="H162">IFS(G162=$K$4,$L$4,G162=$K$5,$L$5,G162=$K$6,$L$6,G162=$K$7,$L$7,G162=$K$8,$L$8)</f>
        <v>100</v>
      </c>
      <c r="I162" s="171"/>
    </row>
    <row r="163" ht="14.25" customHeight="1">
      <c r="A163" s="42" t="s">
        <v>891</v>
      </c>
      <c r="B163" s="159" t="s">
        <v>720</v>
      </c>
      <c r="C163" s="42" t="s">
        <v>868</v>
      </c>
      <c r="D163" s="160">
        <v>40352.0</v>
      </c>
      <c r="E163" s="161">
        <v>11.0</v>
      </c>
      <c r="F163" s="170">
        <v>59013.0</v>
      </c>
      <c r="G163" s="159">
        <v>2.0</v>
      </c>
      <c r="H163" s="161">
        <f t="array" ref="H163">IFS(G163=$K$4,$L$4,G163=$K$5,$L$5,G163=$K$6,$L$6,G163=$K$7,$L$7,G163=$K$8,$L$8)</f>
        <v>100</v>
      </c>
      <c r="I163" s="171"/>
    </row>
    <row r="164" ht="14.25" customHeight="1">
      <c r="A164" s="42" t="s">
        <v>892</v>
      </c>
      <c r="B164" s="159" t="s">
        <v>728</v>
      </c>
      <c r="C164" s="42" t="s">
        <v>868</v>
      </c>
      <c r="D164" s="160">
        <v>41444.0</v>
      </c>
      <c r="E164" s="161">
        <v>8.0</v>
      </c>
      <c r="F164" s="170">
        <v>76509.0</v>
      </c>
      <c r="G164" s="159">
        <v>5.0</v>
      </c>
      <c r="H164" s="161">
        <f t="array" ref="H164">IFS(G164=$K$4,$L$4,G164=$K$5,$L$5,G164=$K$6,$L$6,G164=$K$7,$L$7,G164=$K$8,$L$8)</f>
        <v>3000</v>
      </c>
      <c r="I164" s="171"/>
    </row>
    <row r="165" ht="14.25" customHeight="1">
      <c r="A165" s="42" t="s">
        <v>893</v>
      </c>
      <c r="B165" s="159" t="s">
        <v>724</v>
      </c>
      <c r="C165" s="42" t="s">
        <v>868</v>
      </c>
      <c r="D165" s="160">
        <v>37067.0</v>
      </c>
      <c r="E165" s="161">
        <v>20.0</v>
      </c>
      <c r="F165" s="170">
        <v>116386.0</v>
      </c>
      <c r="G165" s="159">
        <v>5.0</v>
      </c>
      <c r="H165" s="161">
        <f t="array" ref="H165">IFS(G165=$K$4,$L$4,G165=$K$5,$L$5,G165=$K$6,$L$6,G165=$K$7,$L$7,G165=$K$8,$L$8)</f>
        <v>3000</v>
      </c>
      <c r="I165" s="171"/>
    </row>
    <row r="166" ht="14.25" customHeight="1">
      <c r="A166" s="42" t="s">
        <v>894</v>
      </c>
      <c r="B166" s="159" t="s">
        <v>728</v>
      </c>
      <c r="C166" s="42" t="s">
        <v>868</v>
      </c>
      <c r="D166" s="160">
        <v>40373.0</v>
      </c>
      <c r="E166" s="161">
        <v>11.0</v>
      </c>
      <c r="F166" s="170">
        <v>69384.0</v>
      </c>
      <c r="G166" s="159">
        <v>5.0</v>
      </c>
      <c r="H166" s="161">
        <f t="array" ref="H166">IFS(G166=$K$4,$L$4,G166=$K$5,$L$5,G166=$K$6,$L$6,G166=$K$7,$L$7,G166=$K$8,$L$8)</f>
        <v>3000</v>
      </c>
      <c r="I166" s="171"/>
    </row>
    <row r="167" ht="14.25" customHeight="1">
      <c r="A167" s="42" t="s">
        <v>895</v>
      </c>
      <c r="B167" s="159" t="s">
        <v>724</v>
      </c>
      <c r="C167" s="42" t="s">
        <v>868</v>
      </c>
      <c r="D167" s="160">
        <v>41132.0</v>
      </c>
      <c r="E167" s="161">
        <v>9.0</v>
      </c>
      <c r="F167" s="170">
        <v>123331.0</v>
      </c>
      <c r="G167" s="159">
        <v>4.0</v>
      </c>
      <c r="H167" s="161">
        <f t="array" ref="H167">IFS(G167=$K$4,$L$4,G167=$K$5,$L$5,G167=$K$6,$L$6,G167=$K$7,$L$7,G167=$K$8,$L$8)</f>
        <v>1500</v>
      </c>
      <c r="I167" s="171"/>
    </row>
    <row r="168" ht="14.25" customHeight="1">
      <c r="A168" s="42" t="s">
        <v>896</v>
      </c>
      <c r="B168" s="159" t="s">
        <v>731</v>
      </c>
      <c r="C168" s="42" t="s">
        <v>868</v>
      </c>
      <c r="D168" s="160">
        <v>41477.0</v>
      </c>
      <c r="E168" s="161">
        <v>8.0</v>
      </c>
      <c r="F168" s="170">
        <v>55705.0</v>
      </c>
      <c r="G168" s="159">
        <v>4.0</v>
      </c>
      <c r="H168" s="161">
        <f t="array" ref="H168">IFS(G168=$K$4,$L$4,G168=$K$5,$L$5,G168=$K$6,$L$6,G168=$K$7,$L$7,G168=$K$8,$L$8)</f>
        <v>1500</v>
      </c>
      <c r="I168" s="171"/>
    </row>
    <row r="169" ht="14.25" customHeight="1">
      <c r="A169" s="42" t="s">
        <v>897</v>
      </c>
      <c r="B169" s="159" t="s">
        <v>731</v>
      </c>
      <c r="C169" s="42" t="s">
        <v>868</v>
      </c>
      <c r="D169" s="160">
        <v>40770.0</v>
      </c>
      <c r="E169" s="161">
        <v>10.0</v>
      </c>
      <c r="F169" s="170">
        <v>72893.0</v>
      </c>
      <c r="G169" s="159">
        <v>5.0</v>
      </c>
      <c r="H169" s="161">
        <f t="array" ref="H169">IFS(G169=$K$4,$L$4,G169=$K$5,$L$5,G169=$K$6,$L$6,G169=$K$7,$L$7,G169=$K$8,$L$8)</f>
        <v>3000</v>
      </c>
      <c r="I169" s="171"/>
    </row>
    <row r="170" ht="14.25" customHeight="1">
      <c r="A170" s="42" t="s">
        <v>898</v>
      </c>
      <c r="B170" s="159" t="s">
        <v>740</v>
      </c>
      <c r="C170" s="42" t="s">
        <v>868</v>
      </c>
      <c r="D170" s="160">
        <v>42255.0</v>
      </c>
      <c r="E170" s="161">
        <v>6.0</v>
      </c>
      <c r="F170" s="170">
        <v>63123.0</v>
      </c>
      <c r="G170" s="159">
        <v>3.0</v>
      </c>
      <c r="H170" s="161">
        <f t="array" ref="H170">IFS(G170=$K$4,$L$4,G170=$K$5,$L$5,G170=$K$6,$L$6,G170=$K$7,$L$7,G170=$K$8,$L$8)</f>
        <v>900</v>
      </c>
      <c r="I170" s="171"/>
    </row>
    <row r="171" ht="14.25" customHeight="1">
      <c r="A171" s="42" t="s">
        <v>899</v>
      </c>
      <c r="B171" s="159" t="s">
        <v>731</v>
      </c>
      <c r="C171" s="42" t="s">
        <v>868</v>
      </c>
      <c r="D171" s="160">
        <v>40404.0</v>
      </c>
      <c r="E171" s="161">
        <v>11.0</v>
      </c>
      <c r="F171" s="170">
        <v>64193.0</v>
      </c>
      <c r="G171" s="159">
        <v>3.0</v>
      </c>
      <c r="H171" s="161">
        <f t="array" ref="H171">IFS(G171=$K$4,$L$4,G171=$K$5,$L$5,G171=$K$6,$L$6,G171=$K$7,$L$7,G171=$K$8,$L$8)</f>
        <v>900</v>
      </c>
      <c r="I171" s="171"/>
    </row>
    <row r="172" ht="14.25" customHeight="1">
      <c r="A172" s="42" t="s">
        <v>900</v>
      </c>
      <c r="B172" s="159" t="s">
        <v>740</v>
      </c>
      <c r="C172" s="42" t="s">
        <v>868</v>
      </c>
      <c r="D172" s="160">
        <v>37492.0</v>
      </c>
      <c r="E172" s="161">
        <v>19.0</v>
      </c>
      <c r="F172" s="170">
        <v>111238.0</v>
      </c>
      <c r="G172" s="159">
        <v>5.0</v>
      </c>
      <c r="H172" s="161">
        <f t="array" ref="H172">IFS(G172=$K$4,$L$4,G172=$K$5,$L$5,G172=$K$6,$L$6,G172=$K$7,$L$7,G172=$K$8,$L$8)</f>
        <v>3000</v>
      </c>
      <c r="I172" s="171"/>
    </row>
    <row r="173" ht="14.25" customHeight="1">
      <c r="A173" s="42" t="s">
        <v>901</v>
      </c>
      <c r="B173" s="159" t="s">
        <v>724</v>
      </c>
      <c r="C173" s="42" t="s">
        <v>868</v>
      </c>
      <c r="D173" s="160">
        <v>37160.0</v>
      </c>
      <c r="E173" s="161">
        <v>20.0</v>
      </c>
      <c r="F173" s="170">
        <v>62446.0</v>
      </c>
      <c r="G173" s="159">
        <v>2.0</v>
      </c>
      <c r="H173" s="161">
        <f t="array" ref="H173">IFS(G173=$K$4,$L$4,G173=$K$5,$L$5,G173=$K$6,$L$6,G173=$K$7,$L$7,G173=$K$8,$L$8)</f>
        <v>100</v>
      </c>
      <c r="I173" s="171"/>
    </row>
    <row r="174" ht="14.25" customHeight="1">
      <c r="A174" s="42" t="s">
        <v>902</v>
      </c>
      <c r="B174" s="159" t="s">
        <v>728</v>
      </c>
      <c r="C174" s="42" t="s">
        <v>868</v>
      </c>
      <c r="D174" s="160">
        <v>41548.0</v>
      </c>
      <c r="E174" s="161">
        <v>8.0</v>
      </c>
      <c r="F174" s="170">
        <v>71086.0</v>
      </c>
      <c r="G174" s="159">
        <v>3.0</v>
      </c>
      <c r="H174" s="161">
        <f t="array" ref="H174">IFS(G174=$K$4,$L$4,G174=$K$5,$L$5,G174=$K$6,$L$6,G174=$K$7,$L$7,G174=$K$8,$L$8)</f>
        <v>900</v>
      </c>
      <c r="I174" s="171"/>
    </row>
    <row r="175" ht="14.25" customHeight="1">
      <c r="A175" s="42" t="s">
        <v>903</v>
      </c>
      <c r="B175" s="159" t="s">
        <v>724</v>
      </c>
      <c r="C175" s="42" t="s">
        <v>868</v>
      </c>
      <c r="D175" s="160">
        <v>42306.0</v>
      </c>
      <c r="E175" s="161">
        <v>6.0</v>
      </c>
      <c r="F175" s="170">
        <v>69039.0</v>
      </c>
      <c r="G175" s="159">
        <v>5.0</v>
      </c>
      <c r="H175" s="161">
        <f t="array" ref="H175">IFS(G175=$K$4,$L$4,G175=$K$5,$L$5,G175=$K$6,$L$6,G175=$K$7,$L$7,G175=$K$8,$L$8)</f>
        <v>3000</v>
      </c>
      <c r="I175" s="171"/>
    </row>
    <row r="176" ht="14.25" customHeight="1">
      <c r="A176" s="42" t="s">
        <v>904</v>
      </c>
      <c r="B176" s="159" t="s">
        <v>731</v>
      </c>
      <c r="C176" s="42" t="s">
        <v>868</v>
      </c>
      <c r="D176" s="160">
        <v>40846.0</v>
      </c>
      <c r="E176" s="161">
        <v>10.0</v>
      </c>
      <c r="F176" s="170">
        <v>79262.0</v>
      </c>
      <c r="G176" s="159">
        <v>5.0</v>
      </c>
      <c r="H176" s="161">
        <f t="array" ref="H176">IFS(G176=$K$4,$L$4,G176=$K$5,$L$5,G176=$K$6,$L$6,G176=$K$7,$L$7,G176=$K$8,$L$8)</f>
        <v>3000</v>
      </c>
      <c r="I176" s="171"/>
    </row>
    <row r="177" ht="14.25" customHeight="1">
      <c r="A177" s="42" t="s">
        <v>905</v>
      </c>
      <c r="B177" s="159" t="s">
        <v>731</v>
      </c>
      <c r="C177" s="42" t="s">
        <v>868</v>
      </c>
      <c r="D177" s="160">
        <v>42332.0</v>
      </c>
      <c r="E177" s="161">
        <v>6.0</v>
      </c>
      <c r="F177" s="170">
        <v>55686.0</v>
      </c>
      <c r="G177" s="159">
        <v>5.0</v>
      </c>
      <c r="H177" s="161">
        <f t="array" ref="H177">IFS(G177=$K$4,$L$4,G177=$K$5,$L$5,G177=$K$6,$L$6,G177=$K$7,$L$7,G177=$K$8,$L$8)</f>
        <v>3000</v>
      </c>
      <c r="I177" s="171"/>
    </row>
    <row r="178" ht="14.25" customHeight="1">
      <c r="A178" s="42" t="s">
        <v>906</v>
      </c>
      <c r="B178" s="159" t="s">
        <v>731</v>
      </c>
      <c r="C178" s="42" t="s">
        <v>907</v>
      </c>
      <c r="D178" s="160">
        <v>40593.0</v>
      </c>
      <c r="E178" s="161">
        <v>10.0</v>
      </c>
      <c r="F178" s="170">
        <v>48576.0</v>
      </c>
      <c r="G178" s="159">
        <v>4.0</v>
      </c>
      <c r="H178" s="161">
        <f t="array" ref="H178">IFS(G178=$K$4,$L$4,G178=$K$5,$L$5,G178=$K$6,$L$6,G178=$K$7,$L$7,G178=$K$8,$L$8)</f>
        <v>1500</v>
      </c>
      <c r="I178" s="171"/>
    </row>
    <row r="179" ht="14.25" customHeight="1">
      <c r="A179" s="42" t="s">
        <v>908</v>
      </c>
      <c r="B179" s="159" t="s">
        <v>724</v>
      </c>
      <c r="C179" s="42" t="s">
        <v>907</v>
      </c>
      <c r="D179" s="160">
        <v>41341.0</v>
      </c>
      <c r="E179" s="161">
        <v>8.0</v>
      </c>
      <c r="F179" s="170">
        <v>56792.0</v>
      </c>
      <c r="G179" s="159">
        <v>4.0</v>
      </c>
      <c r="H179" s="161">
        <f t="array" ref="H179">IFS(G179=$K$4,$L$4,G179=$K$5,$L$5,G179=$K$6,$L$6,G179=$K$7,$L$7,G179=$K$8,$L$8)</f>
        <v>1500</v>
      </c>
      <c r="I179" s="171"/>
    </row>
    <row r="180" ht="14.25" customHeight="1">
      <c r="A180" s="42" t="s">
        <v>909</v>
      </c>
      <c r="B180" s="159" t="s">
        <v>731</v>
      </c>
      <c r="C180" s="42" t="s">
        <v>907</v>
      </c>
      <c r="D180" s="160">
        <v>41768.0</v>
      </c>
      <c r="E180" s="161">
        <v>7.0</v>
      </c>
      <c r="F180" s="170">
        <v>103041.0</v>
      </c>
      <c r="G180" s="159">
        <v>1.0</v>
      </c>
      <c r="H180" s="161">
        <f t="array" ref="H180">IFS(G180=$K$4,$L$4,G180=$K$5,$L$5,G180=$K$6,$L$6,G180=$K$7,$L$7,G180=$K$8,$L$8)</f>
        <v>0</v>
      </c>
      <c r="I180" s="171"/>
    </row>
    <row r="181" ht="14.25" customHeight="1">
      <c r="A181" s="42" t="s">
        <v>910</v>
      </c>
      <c r="B181" s="159" t="s">
        <v>740</v>
      </c>
      <c r="C181" s="42" t="s">
        <v>907</v>
      </c>
      <c r="D181" s="160">
        <v>37751.0</v>
      </c>
      <c r="E181" s="161">
        <v>18.0</v>
      </c>
      <c r="F181" s="170">
        <v>114941.0</v>
      </c>
      <c r="G181" s="159">
        <v>4.0</v>
      </c>
      <c r="H181" s="161">
        <f t="array" ref="H181">IFS(G181=$K$4,$L$4,G181=$K$5,$L$5,G181=$K$6,$L$6,G181=$K$7,$L$7,G181=$K$8,$L$8)</f>
        <v>1500</v>
      </c>
      <c r="I181" s="171"/>
    </row>
    <row r="182" ht="14.25" customHeight="1">
      <c r="A182" s="42" t="s">
        <v>911</v>
      </c>
      <c r="B182" s="159" t="s">
        <v>740</v>
      </c>
      <c r="C182" s="42" t="s">
        <v>907</v>
      </c>
      <c r="D182" s="160">
        <v>38121.0</v>
      </c>
      <c r="E182" s="161">
        <v>17.0</v>
      </c>
      <c r="F182" s="170">
        <v>47250.0</v>
      </c>
      <c r="G182" s="159">
        <v>1.0</v>
      </c>
      <c r="H182" s="161">
        <f t="array" ref="H182">IFS(G182=$K$4,$L$4,G182=$K$5,$L$5,G182=$K$6,$L$6,G182=$K$7,$L$7,G182=$K$8,$L$8)</f>
        <v>0</v>
      </c>
      <c r="I182" s="171"/>
    </row>
    <row r="183" ht="14.25" customHeight="1">
      <c r="A183" s="42" t="s">
        <v>912</v>
      </c>
      <c r="B183" s="159" t="s">
        <v>728</v>
      </c>
      <c r="C183" s="42" t="s">
        <v>907</v>
      </c>
      <c r="D183" s="160">
        <v>38583.0</v>
      </c>
      <c r="E183" s="161">
        <v>16.0</v>
      </c>
      <c r="F183" s="170">
        <v>88967.0</v>
      </c>
      <c r="G183" s="159">
        <v>1.0</v>
      </c>
      <c r="H183" s="161">
        <f t="array" ref="H183">IFS(G183=$K$4,$L$4,G183=$K$5,$L$5,G183=$K$6,$L$6,G183=$K$7,$L$7,G183=$K$8,$L$8)</f>
        <v>0</v>
      </c>
      <c r="I183" s="171"/>
    </row>
    <row r="184" ht="14.25" customHeight="1">
      <c r="A184" s="42" t="s">
        <v>913</v>
      </c>
      <c r="B184" s="159" t="s">
        <v>728</v>
      </c>
      <c r="C184" s="42" t="s">
        <v>907</v>
      </c>
      <c r="D184" s="160">
        <v>39024.0</v>
      </c>
      <c r="E184" s="161">
        <v>15.0</v>
      </c>
      <c r="F184" s="170">
        <v>56812.0</v>
      </c>
      <c r="G184" s="159">
        <v>5.0</v>
      </c>
      <c r="H184" s="161">
        <f t="array" ref="H184">IFS(G184=$K$4,$L$4,G184=$K$5,$L$5,G184=$K$6,$L$6,G184=$K$7,$L$7,G184=$K$8,$L$8)</f>
        <v>3000</v>
      </c>
      <c r="I184" s="171"/>
    </row>
    <row r="185" ht="14.25" customHeight="1">
      <c r="A185" s="42" t="s">
        <v>914</v>
      </c>
      <c r="B185" s="159" t="s">
        <v>731</v>
      </c>
      <c r="C185" s="42" t="s">
        <v>907</v>
      </c>
      <c r="D185" s="160">
        <v>37597.0</v>
      </c>
      <c r="E185" s="161">
        <v>19.0</v>
      </c>
      <c r="F185" s="170">
        <v>79741.0</v>
      </c>
      <c r="G185" s="159">
        <v>5.0</v>
      </c>
      <c r="H185" s="161">
        <f t="array" ref="H185">IFS(G185=$K$4,$L$4,G185=$K$5,$L$5,G185=$K$6,$L$6,G185=$K$7,$L$7,G185=$K$8,$L$8)</f>
        <v>3000</v>
      </c>
      <c r="I185" s="171"/>
    </row>
    <row r="186" ht="14.25" customHeight="1">
      <c r="A186" s="42" t="s">
        <v>915</v>
      </c>
      <c r="B186" s="159" t="s">
        <v>728</v>
      </c>
      <c r="C186" s="42" t="s">
        <v>916</v>
      </c>
      <c r="D186" s="160">
        <v>41996.0</v>
      </c>
      <c r="E186" s="161">
        <v>7.0</v>
      </c>
      <c r="F186" s="170">
        <v>42649.0</v>
      </c>
      <c r="G186" s="159">
        <v>5.0</v>
      </c>
      <c r="H186" s="161">
        <f t="array" ref="H186">IFS(G186=$K$4,$L$4,G186=$K$5,$L$5,G186=$K$6,$L$6,G186=$K$7,$L$7,G186=$K$8,$L$8)</f>
        <v>3000</v>
      </c>
      <c r="I186" s="171"/>
    </row>
    <row r="187" ht="14.25" customHeight="1">
      <c r="A187" s="42" t="s">
        <v>917</v>
      </c>
      <c r="B187" s="159" t="s">
        <v>731</v>
      </c>
      <c r="C187" s="42" t="s">
        <v>916</v>
      </c>
      <c r="D187" s="160">
        <v>42014.0</v>
      </c>
      <c r="E187" s="161">
        <v>7.0</v>
      </c>
      <c r="F187" s="170">
        <v>96721.0</v>
      </c>
      <c r="G187" s="159">
        <v>4.0</v>
      </c>
      <c r="H187" s="161">
        <f t="array" ref="H187">IFS(G187=$K$4,$L$4,G187=$K$5,$L$5,G187=$K$6,$L$6,G187=$K$7,$L$7,G187=$K$8,$L$8)</f>
        <v>1500</v>
      </c>
      <c r="I187" s="171"/>
    </row>
    <row r="188" ht="14.25" customHeight="1">
      <c r="A188" s="42" t="s">
        <v>918</v>
      </c>
      <c r="B188" s="159" t="s">
        <v>731</v>
      </c>
      <c r="C188" s="42" t="s">
        <v>916</v>
      </c>
      <c r="D188" s="160">
        <v>40170.0</v>
      </c>
      <c r="E188" s="161">
        <v>12.0</v>
      </c>
      <c r="F188" s="170">
        <v>92402.0</v>
      </c>
      <c r="G188" s="159">
        <v>3.0</v>
      </c>
      <c r="H188" s="161">
        <f t="array" ref="H188">IFS(G188=$K$4,$L$4,G188=$K$5,$L$5,G188=$K$6,$L$6,G188=$K$7,$L$7,G188=$K$8,$L$8)</f>
        <v>900</v>
      </c>
      <c r="I188" s="171"/>
    </row>
    <row r="189" ht="14.25" customHeight="1">
      <c r="A189" s="42" t="s">
        <v>919</v>
      </c>
      <c r="B189" s="159" t="s">
        <v>731</v>
      </c>
      <c r="C189" s="42" t="s">
        <v>916</v>
      </c>
      <c r="D189" s="160">
        <v>40184.0</v>
      </c>
      <c r="E189" s="161">
        <v>12.0</v>
      </c>
      <c r="F189" s="170">
        <v>110812.0</v>
      </c>
      <c r="G189" s="159">
        <v>3.0</v>
      </c>
      <c r="H189" s="161">
        <f t="array" ref="H189">IFS(G189=$K$4,$L$4,G189=$K$5,$L$5,G189=$K$6,$L$6,G189=$K$7,$L$7,G189=$K$8,$L$8)</f>
        <v>900</v>
      </c>
      <c r="I189" s="171"/>
    </row>
    <row r="190" ht="14.25" customHeight="1">
      <c r="A190" s="42" t="s">
        <v>920</v>
      </c>
      <c r="B190" s="159" t="s">
        <v>731</v>
      </c>
      <c r="C190" s="42" t="s">
        <v>916</v>
      </c>
      <c r="D190" s="160">
        <v>39816.0</v>
      </c>
      <c r="E190" s="161">
        <v>13.0</v>
      </c>
      <c r="F190" s="170">
        <v>89875.0</v>
      </c>
      <c r="G190" s="159">
        <v>5.0</v>
      </c>
      <c r="H190" s="161">
        <f t="array" ref="H190">IFS(G190=$K$4,$L$4,G190=$K$5,$L$5,G190=$K$6,$L$6,G190=$K$7,$L$7,G190=$K$8,$L$8)</f>
        <v>3000</v>
      </c>
      <c r="I190" s="171"/>
    </row>
    <row r="191" ht="14.25" customHeight="1">
      <c r="A191" s="42" t="s">
        <v>921</v>
      </c>
      <c r="B191" s="159" t="s">
        <v>724</v>
      </c>
      <c r="C191" s="42" t="s">
        <v>916</v>
      </c>
      <c r="D191" s="160">
        <v>36879.0</v>
      </c>
      <c r="E191" s="161">
        <v>21.0</v>
      </c>
      <c r="F191" s="170">
        <v>81584.0</v>
      </c>
      <c r="G191" s="159">
        <v>1.0</v>
      </c>
      <c r="H191" s="161">
        <f t="array" ref="H191">IFS(G191=$K$4,$L$4,G191=$K$5,$L$5,G191=$K$6,$L$6,G191=$K$7,$L$7,G191=$K$8,$L$8)</f>
        <v>0</v>
      </c>
      <c r="I191" s="171"/>
    </row>
    <row r="192" ht="14.25" customHeight="1">
      <c r="A192" s="42" t="s">
        <v>922</v>
      </c>
      <c r="B192" s="159" t="s">
        <v>724</v>
      </c>
      <c r="C192" s="42" t="s">
        <v>916</v>
      </c>
      <c r="D192" s="160">
        <v>36885.0</v>
      </c>
      <c r="E192" s="161">
        <v>21.0</v>
      </c>
      <c r="F192" s="170">
        <v>74768.0</v>
      </c>
      <c r="G192" s="159">
        <v>5.0</v>
      </c>
      <c r="H192" s="161">
        <f t="array" ref="H192">IFS(G192=$K$4,$L$4,G192=$K$5,$L$5,G192=$K$6,$L$6,G192=$K$7,$L$7,G192=$K$8,$L$8)</f>
        <v>3000</v>
      </c>
      <c r="I192" s="171"/>
    </row>
    <row r="193" ht="14.25" customHeight="1">
      <c r="A193" s="42" t="s">
        <v>923</v>
      </c>
      <c r="B193" s="159" t="s">
        <v>731</v>
      </c>
      <c r="C193" s="42" t="s">
        <v>916</v>
      </c>
      <c r="D193" s="160">
        <v>37255.0</v>
      </c>
      <c r="E193" s="161">
        <v>20.0</v>
      </c>
      <c r="F193" s="170">
        <v>104733.0</v>
      </c>
      <c r="G193" s="159">
        <v>2.0</v>
      </c>
      <c r="H193" s="161">
        <f t="array" ref="H193">IFS(G193=$K$4,$L$4,G193=$K$5,$L$5,G193=$K$6,$L$6,G193=$K$7,$L$7,G193=$K$8,$L$8)</f>
        <v>100</v>
      </c>
      <c r="I193" s="171"/>
    </row>
    <row r="194" ht="14.25" customHeight="1">
      <c r="A194" s="42" t="s">
        <v>924</v>
      </c>
      <c r="B194" s="159" t="s">
        <v>731</v>
      </c>
      <c r="C194" s="42" t="s">
        <v>916</v>
      </c>
      <c r="D194" s="160">
        <v>37613.0</v>
      </c>
      <c r="E194" s="161">
        <v>19.0</v>
      </c>
      <c r="F194" s="170">
        <v>80559.0</v>
      </c>
      <c r="G194" s="159">
        <v>4.0</v>
      </c>
      <c r="H194" s="161">
        <f t="array" ref="H194">IFS(G194=$K$4,$L$4,G194=$K$5,$L$5,G194=$K$6,$L$6,G194=$K$7,$L$7,G194=$K$8,$L$8)</f>
        <v>1500</v>
      </c>
      <c r="I194" s="171"/>
    </row>
    <row r="195" ht="14.25" customHeight="1">
      <c r="A195" s="42" t="s">
        <v>925</v>
      </c>
      <c r="B195" s="159" t="s">
        <v>728</v>
      </c>
      <c r="C195" s="42" t="s">
        <v>916</v>
      </c>
      <c r="D195" s="160">
        <v>38712.0</v>
      </c>
      <c r="E195" s="161">
        <v>16.0</v>
      </c>
      <c r="F195" s="170">
        <v>69372.0</v>
      </c>
      <c r="G195" s="159">
        <v>3.0</v>
      </c>
      <c r="H195" s="161">
        <f t="array" ref="H195">IFS(G195=$K$4,$L$4,G195=$K$5,$L$5,G195=$K$6,$L$6,G195=$K$7,$L$7,G195=$K$8,$L$8)</f>
        <v>900</v>
      </c>
      <c r="I195" s="171"/>
    </row>
    <row r="196" ht="14.25" customHeight="1">
      <c r="A196" s="42" t="s">
        <v>926</v>
      </c>
      <c r="B196" s="159" t="s">
        <v>740</v>
      </c>
      <c r="C196" s="42" t="s">
        <v>916</v>
      </c>
      <c r="D196" s="160">
        <v>40550.0</v>
      </c>
      <c r="E196" s="161">
        <v>11.0</v>
      </c>
      <c r="F196" s="170">
        <v>84899.0</v>
      </c>
      <c r="G196" s="159">
        <v>3.0</v>
      </c>
      <c r="H196" s="161">
        <f t="array" ref="H196">IFS(G196=$K$4,$L$4,G196=$K$5,$L$5,G196=$K$6,$L$6,G196=$K$7,$L$7,G196=$K$8,$L$8)</f>
        <v>900</v>
      </c>
      <c r="I196" s="171"/>
    </row>
    <row r="197" ht="14.25" customHeight="1">
      <c r="A197" s="42" t="s">
        <v>927</v>
      </c>
      <c r="B197" s="159" t="s">
        <v>728</v>
      </c>
      <c r="C197" s="42" t="s">
        <v>916</v>
      </c>
      <c r="D197" s="160">
        <v>40550.0</v>
      </c>
      <c r="E197" s="161">
        <v>11.0</v>
      </c>
      <c r="F197" s="170">
        <v>71445.0</v>
      </c>
      <c r="G197" s="159">
        <v>1.0</v>
      </c>
      <c r="H197" s="161">
        <f t="array" ref="H197">IFS(G197=$K$4,$L$4,G197=$K$5,$L$5,G197=$K$6,$L$6,G197=$K$7,$L$7,G197=$K$8,$L$8)</f>
        <v>0</v>
      </c>
      <c r="I197" s="171"/>
    </row>
    <row r="198" ht="14.25" customHeight="1">
      <c r="A198" s="42" t="s">
        <v>928</v>
      </c>
      <c r="B198" s="159" t="s">
        <v>720</v>
      </c>
      <c r="C198" s="42" t="s">
        <v>916</v>
      </c>
      <c r="D198" s="160">
        <v>39811.0</v>
      </c>
      <c r="E198" s="161">
        <v>13.0</v>
      </c>
      <c r="F198" s="170">
        <v>57624.0</v>
      </c>
      <c r="G198" s="159">
        <v>4.0</v>
      </c>
      <c r="H198" s="161">
        <f t="array" ref="H198">IFS(G198=$K$4,$L$4,G198=$K$5,$L$5,G198=$K$6,$L$6,G198=$K$7,$L$7,G198=$K$8,$L$8)</f>
        <v>1500</v>
      </c>
      <c r="I198" s="171"/>
    </row>
    <row r="199" ht="14.25" customHeight="1">
      <c r="A199" s="42" t="s">
        <v>929</v>
      </c>
      <c r="B199" s="159" t="s">
        <v>720</v>
      </c>
      <c r="C199" s="42" t="s">
        <v>916</v>
      </c>
      <c r="D199" s="160">
        <v>40165.0</v>
      </c>
      <c r="E199" s="161">
        <v>12.0</v>
      </c>
      <c r="F199" s="170">
        <v>118087.0</v>
      </c>
      <c r="G199" s="159">
        <v>4.0</v>
      </c>
      <c r="H199" s="161">
        <f t="array" ref="H199">IFS(G199=$K$4,$L$4,G199=$K$5,$L$5,G199=$K$6,$L$6,G199=$K$7,$L$7,G199=$K$8,$L$8)</f>
        <v>1500</v>
      </c>
      <c r="I199" s="171"/>
    </row>
    <row r="200" ht="14.25" customHeight="1">
      <c r="A200" s="42" t="s">
        <v>930</v>
      </c>
      <c r="B200" s="159" t="s">
        <v>726</v>
      </c>
      <c r="C200" s="42" t="s">
        <v>916</v>
      </c>
      <c r="D200" s="160">
        <v>40533.0</v>
      </c>
      <c r="E200" s="161">
        <v>11.0</v>
      </c>
      <c r="F200" s="170">
        <v>46256.0</v>
      </c>
      <c r="G200" s="159">
        <v>4.0</v>
      </c>
      <c r="H200" s="161">
        <f t="array" ref="H200">IFS(G200=$K$4,$L$4,G200=$K$5,$L$5,G200=$K$6,$L$6,G200=$K$7,$L$7,G200=$K$8,$L$8)</f>
        <v>1500</v>
      </c>
      <c r="I200" s="171"/>
    </row>
    <row r="201" ht="14.25" customHeight="1">
      <c r="A201" s="42" t="s">
        <v>931</v>
      </c>
      <c r="B201" s="159" t="s">
        <v>720</v>
      </c>
      <c r="C201" s="42" t="s">
        <v>916</v>
      </c>
      <c r="D201" s="160">
        <v>40900.0</v>
      </c>
      <c r="E201" s="161">
        <v>10.0</v>
      </c>
      <c r="F201" s="170">
        <v>43152.0</v>
      </c>
      <c r="G201" s="159">
        <v>5.0</v>
      </c>
      <c r="H201" s="161">
        <f t="array" ref="H201">IFS(G201=$K$4,$L$4,G201=$K$5,$L$5,G201=$K$6,$L$6,G201=$K$7,$L$7,G201=$K$8,$L$8)</f>
        <v>3000</v>
      </c>
      <c r="I201" s="171"/>
    </row>
    <row r="202" ht="14.25" customHeight="1">
      <c r="A202" s="42" t="s">
        <v>932</v>
      </c>
      <c r="B202" s="159" t="s">
        <v>720</v>
      </c>
      <c r="C202" s="42" t="s">
        <v>916</v>
      </c>
      <c r="D202" s="160">
        <v>40908.0</v>
      </c>
      <c r="E202" s="161">
        <v>10.0</v>
      </c>
      <c r="F202" s="170">
        <v>79572.0</v>
      </c>
      <c r="G202" s="159">
        <v>4.0</v>
      </c>
      <c r="H202" s="161">
        <f t="array" ref="H202">IFS(G202=$K$4,$L$4,G202=$K$5,$L$5,G202=$K$6,$L$6,G202=$K$7,$L$7,G202=$K$8,$L$8)</f>
        <v>1500</v>
      </c>
      <c r="I202" s="171"/>
    </row>
    <row r="203" ht="14.25" customHeight="1">
      <c r="A203" s="42" t="s">
        <v>933</v>
      </c>
      <c r="B203" s="159" t="s">
        <v>728</v>
      </c>
      <c r="C203" s="42" t="s">
        <v>916</v>
      </c>
      <c r="D203" s="160">
        <v>41281.0</v>
      </c>
      <c r="E203" s="161">
        <v>9.0</v>
      </c>
      <c r="F203" s="170">
        <v>119381.0</v>
      </c>
      <c r="G203" s="159">
        <v>5.0</v>
      </c>
      <c r="H203" s="161">
        <f t="array" ref="H203">IFS(G203=$K$4,$L$4,G203=$K$5,$L$5,G203=$K$6,$L$6,G203=$K$7,$L$7,G203=$K$8,$L$8)</f>
        <v>3000</v>
      </c>
      <c r="I203" s="171"/>
    </row>
    <row r="204" ht="14.25" customHeight="1">
      <c r="A204" s="42" t="s">
        <v>934</v>
      </c>
      <c r="B204" s="159" t="s">
        <v>731</v>
      </c>
      <c r="C204" s="42" t="s">
        <v>916</v>
      </c>
      <c r="D204" s="160">
        <v>41652.0</v>
      </c>
      <c r="E204" s="161">
        <v>8.0</v>
      </c>
      <c r="F204" s="170">
        <v>77764.0</v>
      </c>
      <c r="G204" s="159">
        <v>4.0</v>
      </c>
      <c r="H204" s="161">
        <f t="array" ref="H204">IFS(G204=$K$4,$L$4,G204=$K$5,$L$5,G204=$K$6,$L$6,G204=$K$7,$L$7,G204=$K$8,$L$8)</f>
        <v>1500</v>
      </c>
      <c r="I204" s="171"/>
    </row>
    <row r="205" ht="14.25" customHeight="1">
      <c r="A205" s="42" t="s">
        <v>935</v>
      </c>
      <c r="B205" s="159" t="s">
        <v>731</v>
      </c>
      <c r="C205" s="42" t="s">
        <v>916</v>
      </c>
      <c r="D205" s="160">
        <v>42031.0</v>
      </c>
      <c r="E205" s="161">
        <v>6.0</v>
      </c>
      <c r="F205" s="170">
        <v>116158.0</v>
      </c>
      <c r="G205" s="159">
        <v>4.0</v>
      </c>
      <c r="H205" s="161">
        <f t="array" ref="H205">IFS(G205=$K$4,$L$4,G205=$K$5,$L$5,G205=$K$6,$L$6,G205=$K$7,$L$7,G205=$K$8,$L$8)</f>
        <v>1500</v>
      </c>
      <c r="I205" s="171"/>
    </row>
    <row r="206" ht="14.25" customHeight="1">
      <c r="A206" s="42" t="s">
        <v>936</v>
      </c>
      <c r="B206" s="159" t="s">
        <v>720</v>
      </c>
      <c r="C206" s="42" t="s">
        <v>916</v>
      </c>
      <c r="D206" s="160">
        <v>36907.0</v>
      </c>
      <c r="E206" s="161">
        <v>21.0</v>
      </c>
      <c r="F206" s="170">
        <v>85348.0</v>
      </c>
      <c r="G206" s="159">
        <v>3.0</v>
      </c>
      <c r="H206" s="161">
        <f t="array" ref="H206">IFS(G206=$K$4,$L$4,G206=$K$5,$L$5,G206=$K$6,$L$6,G206=$K$7,$L$7,G206=$K$8,$L$8)</f>
        <v>900</v>
      </c>
      <c r="I206" s="171"/>
    </row>
    <row r="207" ht="14.25" customHeight="1">
      <c r="A207" s="42" t="s">
        <v>937</v>
      </c>
      <c r="B207" s="159" t="s">
        <v>726</v>
      </c>
      <c r="C207" s="42" t="s">
        <v>916</v>
      </c>
      <c r="D207" s="160">
        <v>36908.0</v>
      </c>
      <c r="E207" s="161">
        <v>21.0</v>
      </c>
      <c r="F207" s="170">
        <v>98150.0</v>
      </c>
      <c r="G207" s="159">
        <v>5.0</v>
      </c>
      <c r="H207" s="161">
        <f t="array" ref="H207">IFS(G207=$K$4,$L$4,G207=$K$5,$L$5,G207=$K$6,$L$6,G207=$K$7,$L$7,G207=$K$8,$L$8)</f>
        <v>3000</v>
      </c>
      <c r="I207" s="171"/>
    </row>
    <row r="208" ht="14.25" customHeight="1">
      <c r="A208" s="42" t="s">
        <v>938</v>
      </c>
      <c r="B208" s="159" t="s">
        <v>724</v>
      </c>
      <c r="C208" s="42" t="s">
        <v>916</v>
      </c>
      <c r="D208" s="160">
        <v>37276.0</v>
      </c>
      <c r="E208" s="161">
        <v>20.0</v>
      </c>
      <c r="F208" s="170">
        <v>85604.0</v>
      </c>
      <c r="G208" s="159">
        <v>2.0</v>
      </c>
      <c r="H208" s="161">
        <f t="array" ref="H208">IFS(G208=$K$4,$L$4,G208=$K$5,$L$5,G208=$K$6,$L$6,G208=$K$7,$L$7,G208=$K$8,$L$8)</f>
        <v>100</v>
      </c>
      <c r="I208" s="171"/>
    </row>
    <row r="209" ht="14.25" customHeight="1">
      <c r="A209" s="42" t="s">
        <v>939</v>
      </c>
      <c r="B209" s="159" t="s">
        <v>728</v>
      </c>
      <c r="C209" s="42" t="s">
        <v>916</v>
      </c>
      <c r="D209" s="160">
        <v>39122.0</v>
      </c>
      <c r="E209" s="161">
        <v>14.0</v>
      </c>
      <c r="F209" s="170">
        <v>44072.0</v>
      </c>
      <c r="G209" s="159">
        <v>2.0</v>
      </c>
      <c r="H209" s="161">
        <f t="array" ref="H209">IFS(G209=$K$4,$L$4,G209=$K$5,$L$5,G209=$K$6,$L$6,G209=$K$7,$L$7,G209=$K$8,$L$8)</f>
        <v>100</v>
      </c>
      <c r="I209" s="171"/>
    </row>
    <row r="210" ht="14.25" customHeight="1">
      <c r="A210" s="42" t="s">
        <v>940</v>
      </c>
      <c r="B210" s="159" t="s">
        <v>720</v>
      </c>
      <c r="C210" s="42" t="s">
        <v>916</v>
      </c>
      <c r="D210" s="160">
        <v>41656.0</v>
      </c>
      <c r="E210" s="161">
        <v>8.0</v>
      </c>
      <c r="F210" s="170">
        <v>49935.0</v>
      </c>
      <c r="G210" s="159">
        <v>2.0</v>
      </c>
      <c r="H210" s="161">
        <f t="array" ref="H210">IFS(G210=$K$4,$L$4,G210=$K$5,$L$5,G210=$K$6,$L$6,G210=$K$7,$L$7,G210=$K$8,$L$8)</f>
        <v>100</v>
      </c>
      <c r="I210" s="171"/>
    </row>
    <row r="211" ht="14.25" customHeight="1">
      <c r="A211" s="42" t="s">
        <v>941</v>
      </c>
      <c r="B211" s="159" t="s">
        <v>724</v>
      </c>
      <c r="C211" s="42" t="s">
        <v>916</v>
      </c>
      <c r="D211" s="160">
        <v>40222.0</v>
      </c>
      <c r="E211" s="161">
        <v>11.0</v>
      </c>
      <c r="F211" s="170">
        <v>59161.0</v>
      </c>
      <c r="G211" s="159">
        <v>4.0</v>
      </c>
      <c r="H211" s="161">
        <f t="array" ref="H211">IFS(G211=$K$4,$L$4,G211=$K$5,$L$5,G211=$K$6,$L$6,G211=$K$7,$L$7,G211=$K$8,$L$8)</f>
        <v>1500</v>
      </c>
      <c r="I211" s="171"/>
    </row>
    <row r="212" ht="14.25" customHeight="1">
      <c r="A212" s="42" t="s">
        <v>942</v>
      </c>
      <c r="B212" s="159" t="s">
        <v>720</v>
      </c>
      <c r="C212" s="42" t="s">
        <v>916</v>
      </c>
      <c r="D212" s="160">
        <v>40244.0</v>
      </c>
      <c r="E212" s="161">
        <v>11.0</v>
      </c>
      <c r="F212" s="170">
        <v>49138.0</v>
      </c>
      <c r="G212" s="159">
        <v>4.0</v>
      </c>
      <c r="H212" s="161">
        <f t="array" ref="H212">IFS(G212=$K$4,$L$4,G212=$K$5,$L$5,G212=$K$6,$L$6,G212=$K$7,$L$7,G212=$K$8,$L$8)</f>
        <v>1500</v>
      </c>
      <c r="I212" s="171"/>
    </row>
    <row r="213" ht="14.25" customHeight="1">
      <c r="A213" s="42" t="s">
        <v>943</v>
      </c>
      <c r="B213" s="159" t="s">
        <v>731</v>
      </c>
      <c r="C213" s="42" t="s">
        <v>916</v>
      </c>
      <c r="D213" s="160">
        <v>40596.0</v>
      </c>
      <c r="E213" s="161">
        <v>10.0</v>
      </c>
      <c r="F213" s="170">
        <v>110203.0</v>
      </c>
      <c r="G213" s="159">
        <v>2.0</v>
      </c>
      <c r="H213" s="161">
        <f t="array" ref="H213">IFS(G213=$K$4,$L$4,G213=$K$5,$L$5,G213=$K$6,$L$6,G213=$K$7,$L$7,G213=$K$8,$L$8)</f>
        <v>100</v>
      </c>
      <c r="I213" s="171"/>
    </row>
    <row r="214" ht="14.25" customHeight="1">
      <c r="A214" s="42" t="s">
        <v>944</v>
      </c>
      <c r="B214" s="159" t="s">
        <v>724</v>
      </c>
      <c r="C214" s="42" t="s">
        <v>916</v>
      </c>
      <c r="D214" s="160">
        <v>40246.0</v>
      </c>
      <c r="E214" s="161">
        <v>11.0</v>
      </c>
      <c r="F214" s="170">
        <v>74224.0</v>
      </c>
      <c r="G214" s="159">
        <v>3.0</v>
      </c>
      <c r="H214" s="161">
        <f t="array" ref="H214">IFS(G214=$K$4,$L$4,G214=$K$5,$L$5,G214=$K$6,$L$6,G214=$K$7,$L$7,G214=$K$8,$L$8)</f>
        <v>900</v>
      </c>
      <c r="I214" s="171"/>
    </row>
    <row r="215" ht="14.25" customHeight="1">
      <c r="A215" s="42" t="s">
        <v>945</v>
      </c>
      <c r="B215" s="159" t="s">
        <v>720</v>
      </c>
      <c r="C215" s="42" t="s">
        <v>916</v>
      </c>
      <c r="D215" s="160">
        <v>39855.0</v>
      </c>
      <c r="E215" s="161">
        <v>12.0</v>
      </c>
      <c r="F215" s="170">
        <v>91698.0</v>
      </c>
      <c r="G215" s="159">
        <v>1.0</v>
      </c>
      <c r="H215" s="161">
        <f t="array" ref="H215">IFS(G215=$K$4,$L$4,G215=$K$5,$L$5,G215=$K$6,$L$6,G215=$K$7,$L$7,G215=$K$8,$L$8)</f>
        <v>0</v>
      </c>
      <c r="I215" s="171"/>
    </row>
    <row r="216" ht="14.25" customHeight="1">
      <c r="A216" s="42" t="s">
        <v>946</v>
      </c>
      <c r="B216" s="159" t="s">
        <v>720</v>
      </c>
      <c r="C216" s="42" t="s">
        <v>916</v>
      </c>
      <c r="D216" s="160">
        <v>39876.0</v>
      </c>
      <c r="E216" s="161">
        <v>12.0</v>
      </c>
      <c r="F216" s="170">
        <v>75799.0</v>
      </c>
      <c r="G216" s="159">
        <v>5.0</v>
      </c>
      <c r="H216" s="161">
        <f t="array" ref="H216">IFS(G216=$K$4,$L$4,G216=$K$5,$L$5,G216=$K$6,$L$6,G216=$K$7,$L$7,G216=$K$8,$L$8)</f>
        <v>3000</v>
      </c>
      <c r="I216" s="171"/>
    </row>
    <row r="217" ht="14.25" customHeight="1">
      <c r="A217" s="42" t="s">
        <v>947</v>
      </c>
      <c r="B217" s="159" t="s">
        <v>731</v>
      </c>
      <c r="C217" s="42" t="s">
        <v>916</v>
      </c>
      <c r="D217" s="160">
        <v>39885.0</v>
      </c>
      <c r="E217" s="161">
        <v>12.0</v>
      </c>
      <c r="F217" s="170">
        <v>99925.0</v>
      </c>
      <c r="G217" s="159">
        <v>2.0</v>
      </c>
      <c r="H217" s="161">
        <f t="array" ref="H217">IFS(G217=$K$4,$L$4,G217=$K$5,$L$5,G217=$K$6,$L$6,G217=$K$7,$L$7,G217=$K$8,$L$8)</f>
        <v>100</v>
      </c>
      <c r="I217" s="171"/>
    </row>
    <row r="218" ht="14.25" customHeight="1">
      <c r="A218" s="42" t="s">
        <v>948</v>
      </c>
      <c r="B218" s="159" t="s">
        <v>740</v>
      </c>
      <c r="C218" s="42" t="s">
        <v>916</v>
      </c>
      <c r="D218" s="160">
        <v>37678.0</v>
      </c>
      <c r="E218" s="161">
        <v>18.0</v>
      </c>
      <c r="F218" s="170">
        <v>108582.0</v>
      </c>
      <c r="G218" s="159">
        <v>2.0</v>
      </c>
      <c r="H218" s="161">
        <f t="array" ref="H218">IFS(G218=$K$4,$L$4,G218=$K$5,$L$5,G218=$K$6,$L$6,G218=$K$7,$L$7,G218=$K$8,$L$8)</f>
        <v>100</v>
      </c>
      <c r="I218" s="171"/>
    </row>
    <row r="219" ht="14.25" customHeight="1">
      <c r="A219" s="42" t="s">
        <v>949</v>
      </c>
      <c r="B219" s="159" t="s">
        <v>728</v>
      </c>
      <c r="C219" s="42" t="s">
        <v>916</v>
      </c>
      <c r="D219" s="160">
        <v>37682.0</v>
      </c>
      <c r="E219" s="161">
        <v>18.0</v>
      </c>
      <c r="F219" s="170">
        <v>45498.0</v>
      </c>
      <c r="G219" s="159">
        <v>3.0</v>
      </c>
      <c r="H219" s="161">
        <f t="array" ref="H219">IFS(G219=$K$4,$L$4,G219=$K$5,$L$5,G219=$K$6,$L$6,G219=$K$7,$L$7,G219=$K$8,$L$8)</f>
        <v>900</v>
      </c>
      <c r="I219" s="171"/>
    </row>
    <row r="220" ht="14.25" customHeight="1">
      <c r="A220" s="42" t="s">
        <v>950</v>
      </c>
      <c r="B220" s="159" t="s">
        <v>728</v>
      </c>
      <c r="C220" s="42" t="s">
        <v>916</v>
      </c>
      <c r="D220" s="160">
        <v>38055.0</v>
      </c>
      <c r="E220" s="161">
        <v>17.0</v>
      </c>
      <c r="F220" s="170">
        <v>55683.0</v>
      </c>
      <c r="G220" s="159">
        <v>5.0</v>
      </c>
      <c r="H220" s="161">
        <f t="array" ref="H220">IFS(G220=$K$4,$L$4,G220=$K$5,$L$5,G220=$K$6,$L$6,G220=$K$7,$L$7,G220=$K$8,$L$8)</f>
        <v>3000</v>
      </c>
      <c r="I220" s="171"/>
    </row>
    <row r="221" ht="14.25" customHeight="1">
      <c r="A221" s="42" t="s">
        <v>951</v>
      </c>
      <c r="B221" s="159" t="s">
        <v>724</v>
      </c>
      <c r="C221" s="42" t="s">
        <v>916</v>
      </c>
      <c r="D221" s="160">
        <v>38404.0</v>
      </c>
      <c r="E221" s="161">
        <v>16.0</v>
      </c>
      <c r="F221" s="170">
        <v>63745.0</v>
      </c>
      <c r="G221" s="159">
        <v>2.0</v>
      </c>
      <c r="H221" s="161">
        <f t="array" ref="H221">IFS(G221=$K$4,$L$4,G221=$K$5,$L$5,G221=$K$6,$L$6,G221=$K$7,$L$7,G221=$K$8,$L$8)</f>
        <v>100</v>
      </c>
      <c r="I221" s="171"/>
    </row>
    <row r="222" ht="14.25" customHeight="1">
      <c r="A222" s="42" t="s">
        <v>952</v>
      </c>
      <c r="B222" s="159" t="s">
        <v>731</v>
      </c>
      <c r="C222" s="42" t="s">
        <v>916</v>
      </c>
      <c r="D222" s="160">
        <v>38409.0</v>
      </c>
      <c r="E222" s="161">
        <v>16.0</v>
      </c>
      <c r="F222" s="170">
        <v>77739.0</v>
      </c>
      <c r="G222" s="159">
        <v>3.0</v>
      </c>
      <c r="H222" s="161">
        <f t="array" ref="H222">IFS(G222=$K$4,$L$4,G222=$K$5,$L$5,G222=$K$6,$L$6,G222=$K$7,$L$7,G222=$K$8,$L$8)</f>
        <v>900</v>
      </c>
      <c r="I222" s="171"/>
    </row>
    <row r="223" ht="14.25" customHeight="1">
      <c r="A223" s="42" t="s">
        <v>953</v>
      </c>
      <c r="B223" s="159" t="s">
        <v>728</v>
      </c>
      <c r="C223" s="42" t="s">
        <v>916</v>
      </c>
      <c r="D223" s="160">
        <v>39151.0</v>
      </c>
      <c r="E223" s="161">
        <v>14.0</v>
      </c>
      <c r="F223" s="170">
        <v>55397.0</v>
      </c>
      <c r="G223" s="159">
        <v>2.0</v>
      </c>
      <c r="H223" s="161">
        <f t="array" ref="H223">IFS(G223=$K$4,$L$4,G223=$K$5,$L$5,G223=$K$6,$L$6,G223=$K$7,$L$7,G223=$K$8,$L$8)</f>
        <v>100</v>
      </c>
      <c r="I223" s="171"/>
    </row>
    <row r="224" ht="14.25" customHeight="1">
      <c r="A224" s="42" t="s">
        <v>954</v>
      </c>
      <c r="B224" s="159" t="s">
        <v>720</v>
      </c>
      <c r="C224" s="42" t="s">
        <v>916</v>
      </c>
      <c r="D224" s="160">
        <v>40616.0</v>
      </c>
      <c r="E224" s="161">
        <v>10.0</v>
      </c>
      <c r="F224" s="170">
        <v>43656.0</v>
      </c>
      <c r="G224" s="159">
        <v>4.0</v>
      </c>
      <c r="H224" s="161">
        <f t="array" ref="H224">IFS(G224=$K$4,$L$4,G224=$K$5,$L$5,G224=$K$6,$L$6,G224=$K$7,$L$7,G224=$K$8,$L$8)</f>
        <v>1500</v>
      </c>
      <c r="I224" s="171"/>
    </row>
    <row r="225" ht="14.25" customHeight="1">
      <c r="A225" s="42" t="s">
        <v>955</v>
      </c>
      <c r="B225" s="159" t="s">
        <v>728</v>
      </c>
      <c r="C225" s="42" t="s">
        <v>916</v>
      </c>
      <c r="D225" s="160">
        <v>41681.0</v>
      </c>
      <c r="E225" s="161">
        <v>7.0</v>
      </c>
      <c r="F225" s="170">
        <v>80066.0</v>
      </c>
      <c r="G225" s="159">
        <v>1.0</v>
      </c>
      <c r="H225" s="161">
        <f t="array" ref="H225">IFS(G225=$K$4,$L$4,G225=$K$5,$L$5,G225=$K$6,$L$6,G225=$K$7,$L$7,G225=$K$8,$L$8)</f>
        <v>0</v>
      </c>
      <c r="I225" s="171"/>
    </row>
    <row r="226" ht="14.25" customHeight="1">
      <c r="A226" s="42" t="s">
        <v>956</v>
      </c>
      <c r="B226" s="159" t="s">
        <v>720</v>
      </c>
      <c r="C226" s="42" t="s">
        <v>916</v>
      </c>
      <c r="D226" s="160">
        <v>42103.0</v>
      </c>
      <c r="E226" s="161">
        <v>6.0</v>
      </c>
      <c r="F226" s="170">
        <v>54894.0</v>
      </c>
      <c r="G226" s="159">
        <v>1.0</v>
      </c>
      <c r="H226" s="161">
        <f t="array" ref="H226">IFS(G226=$K$4,$L$4,G226=$K$5,$L$5,G226=$K$6,$L$6,G226=$K$7,$L$7,G226=$K$8,$L$8)</f>
        <v>0</v>
      </c>
      <c r="I226" s="171"/>
    </row>
    <row r="227" ht="14.25" customHeight="1">
      <c r="A227" s="42" t="s">
        <v>957</v>
      </c>
      <c r="B227" s="159" t="s">
        <v>731</v>
      </c>
      <c r="C227" s="42" t="s">
        <v>916</v>
      </c>
      <c r="D227" s="160">
        <v>42104.0</v>
      </c>
      <c r="E227" s="161">
        <v>6.0</v>
      </c>
      <c r="F227" s="170">
        <v>80600.0</v>
      </c>
      <c r="G227" s="159">
        <v>5.0</v>
      </c>
      <c r="H227" s="161">
        <f t="array" ref="H227">IFS(G227=$K$4,$L$4,G227=$K$5,$L$5,G227=$K$6,$L$6,G227=$K$7,$L$7,G227=$K$8,$L$8)</f>
        <v>3000</v>
      </c>
      <c r="I227" s="171"/>
    </row>
    <row r="228" ht="14.25" customHeight="1">
      <c r="A228" s="42" t="s">
        <v>958</v>
      </c>
      <c r="B228" s="159" t="s">
        <v>740</v>
      </c>
      <c r="C228" s="42" t="s">
        <v>916</v>
      </c>
      <c r="D228" s="160">
        <v>40259.0</v>
      </c>
      <c r="E228" s="161">
        <v>11.0</v>
      </c>
      <c r="F228" s="170">
        <v>108167.0</v>
      </c>
      <c r="G228" s="159">
        <v>4.0</v>
      </c>
      <c r="H228" s="161">
        <f t="array" ref="H228">IFS(G228=$K$4,$L$4,G228=$K$5,$L$5,G228=$K$6,$L$6,G228=$K$7,$L$7,G228=$K$8,$L$8)</f>
        <v>1500</v>
      </c>
      <c r="I228" s="171"/>
    </row>
    <row r="229" ht="14.25" customHeight="1">
      <c r="A229" s="42" t="s">
        <v>959</v>
      </c>
      <c r="B229" s="159" t="s">
        <v>731</v>
      </c>
      <c r="C229" s="42" t="s">
        <v>916</v>
      </c>
      <c r="D229" s="160">
        <v>40617.0</v>
      </c>
      <c r="E229" s="161">
        <v>10.0</v>
      </c>
      <c r="F229" s="170">
        <v>124571.0</v>
      </c>
      <c r="G229" s="159">
        <v>3.0</v>
      </c>
      <c r="H229" s="161">
        <f t="array" ref="H229">IFS(G229=$K$4,$L$4,G229=$K$5,$L$5,G229=$K$6,$L$6,G229=$K$7,$L$7,G229=$K$8,$L$8)</f>
        <v>900</v>
      </c>
      <c r="I229" s="171"/>
    </row>
    <row r="230" ht="14.25" customHeight="1">
      <c r="A230" s="42" t="s">
        <v>960</v>
      </c>
      <c r="B230" s="159" t="s">
        <v>731</v>
      </c>
      <c r="C230" s="42" t="s">
        <v>916</v>
      </c>
      <c r="D230" s="160">
        <v>41347.0</v>
      </c>
      <c r="E230" s="161">
        <v>8.0</v>
      </c>
      <c r="F230" s="170">
        <v>60684.0</v>
      </c>
      <c r="G230" s="159">
        <v>3.0</v>
      </c>
      <c r="H230" s="161">
        <f t="array" ref="H230">IFS(G230=$K$4,$L$4,G230=$K$5,$L$5,G230=$K$6,$L$6,G230=$K$7,$L$7,G230=$K$8,$L$8)</f>
        <v>900</v>
      </c>
      <c r="I230" s="171"/>
    </row>
    <row r="231" ht="14.25" customHeight="1">
      <c r="A231" s="42" t="s">
        <v>961</v>
      </c>
      <c r="B231" s="159" t="s">
        <v>728</v>
      </c>
      <c r="C231" s="42" t="s">
        <v>916</v>
      </c>
      <c r="D231" s="160">
        <v>41376.0</v>
      </c>
      <c r="E231" s="161">
        <v>8.0</v>
      </c>
      <c r="F231" s="170">
        <v>89796.0</v>
      </c>
      <c r="G231" s="159">
        <v>3.0</v>
      </c>
      <c r="H231" s="161">
        <f t="array" ref="H231">IFS(G231=$K$4,$L$4,G231=$K$5,$L$5,G231=$K$6,$L$6,G231=$K$7,$L$7,G231=$K$8,$L$8)</f>
        <v>900</v>
      </c>
      <c r="I231" s="171"/>
    </row>
    <row r="232" ht="14.25" customHeight="1">
      <c r="A232" s="42" t="s">
        <v>962</v>
      </c>
      <c r="B232" s="159" t="s">
        <v>728</v>
      </c>
      <c r="C232" s="42" t="s">
        <v>916</v>
      </c>
      <c r="D232" s="160">
        <v>39891.0</v>
      </c>
      <c r="E232" s="161">
        <v>12.0</v>
      </c>
      <c r="F232" s="170">
        <v>101665.0</v>
      </c>
      <c r="G232" s="159">
        <v>2.0</v>
      </c>
      <c r="H232" s="161">
        <f t="array" ref="H232">IFS(G232=$K$4,$L$4,G232=$K$5,$L$5,G232=$K$6,$L$6,G232=$K$7,$L$7,G232=$K$8,$L$8)</f>
        <v>100</v>
      </c>
      <c r="I232" s="171"/>
    </row>
    <row r="233" ht="14.25" customHeight="1">
      <c r="A233" s="42" t="s">
        <v>963</v>
      </c>
      <c r="B233" s="159" t="s">
        <v>740</v>
      </c>
      <c r="C233" s="42" t="s">
        <v>916</v>
      </c>
      <c r="D233" s="160">
        <v>39894.0</v>
      </c>
      <c r="E233" s="161">
        <v>12.0</v>
      </c>
      <c r="F233" s="170">
        <v>103608.0</v>
      </c>
      <c r="G233" s="159">
        <v>1.0</v>
      </c>
      <c r="H233" s="161">
        <f t="array" ref="H233">IFS(G233=$K$4,$L$4,G233=$K$5,$L$5,G233=$K$6,$L$6,G233=$K$7,$L$7,G233=$K$8,$L$8)</f>
        <v>0</v>
      </c>
      <c r="I233" s="171"/>
    </row>
    <row r="234" ht="14.25" customHeight="1">
      <c r="A234" s="42" t="s">
        <v>964</v>
      </c>
      <c r="B234" s="159" t="s">
        <v>731</v>
      </c>
      <c r="C234" s="42" t="s">
        <v>916</v>
      </c>
      <c r="D234" s="160">
        <v>37347.0</v>
      </c>
      <c r="E234" s="161">
        <v>19.0</v>
      </c>
      <c r="F234" s="170">
        <v>95553.0</v>
      </c>
      <c r="G234" s="159">
        <v>1.0</v>
      </c>
      <c r="H234" s="161">
        <f t="array" ref="H234">IFS(G234=$K$4,$L$4,G234=$K$5,$L$5,G234=$K$6,$L$6,G234=$K$7,$L$7,G234=$K$8,$L$8)</f>
        <v>0</v>
      </c>
      <c r="I234" s="171"/>
    </row>
    <row r="235" ht="14.25" customHeight="1">
      <c r="A235" s="42" t="s">
        <v>965</v>
      </c>
      <c r="B235" s="159" t="s">
        <v>731</v>
      </c>
      <c r="C235" s="42" t="s">
        <v>916</v>
      </c>
      <c r="D235" s="160">
        <v>37351.0</v>
      </c>
      <c r="E235" s="161">
        <v>19.0</v>
      </c>
      <c r="F235" s="170">
        <v>60725.0</v>
      </c>
      <c r="G235" s="159">
        <v>4.0</v>
      </c>
      <c r="H235" s="161">
        <f t="array" ref="H235">IFS(G235=$K$4,$L$4,G235=$K$5,$L$5,G235=$K$6,$L$6,G235=$K$7,$L$7,G235=$K$8,$L$8)</f>
        <v>1500</v>
      </c>
      <c r="I235" s="171"/>
    </row>
    <row r="236" ht="14.25" customHeight="1">
      <c r="A236" s="42" t="s">
        <v>966</v>
      </c>
      <c r="B236" s="159" t="s">
        <v>731</v>
      </c>
      <c r="C236" s="42" t="s">
        <v>916</v>
      </c>
      <c r="D236" s="160">
        <v>37715.0</v>
      </c>
      <c r="E236" s="161">
        <v>18.0</v>
      </c>
      <c r="F236" s="170">
        <v>95190.0</v>
      </c>
      <c r="G236" s="159">
        <v>3.0</v>
      </c>
      <c r="H236" s="161">
        <f t="array" ref="H236">IFS(G236=$K$4,$L$4,G236=$K$5,$L$5,G236=$K$6,$L$6,G236=$K$7,$L$7,G236=$K$8,$L$8)</f>
        <v>900</v>
      </c>
      <c r="I236" s="171"/>
    </row>
    <row r="237" ht="14.25" customHeight="1">
      <c r="A237" s="42" t="s">
        <v>967</v>
      </c>
      <c r="B237" s="159" t="s">
        <v>728</v>
      </c>
      <c r="C237" s="42" t="s">
        <v>916</v>
      </c>
      <c r="D237" s="160">
        <v>38808.0</v>
      </c>
      <c r="E237" s="161">
        <v>15.0</v>
      </c>
      <c r="F237" s="170">
        <v>120516.0</v>
      </c>
      <c r="G237" s="159">
        <v>1.0</v>
      </c>
      <c r="H237" s="161">
        <f t="array" ref="H237">IFS(G237=$K$4,$L$4,G237=$K$5,$L$5,G237=$K$6,$L$6,G237=$K$7,$L$7,G237=$K$8,$L$8)</f>
        <v>0</v>
      </c>
      <c r="I237" s="171"/>
    </row>
    <row r="238" ht="14.25" customHeight="1">
      <c r="A238" s="42" t="s">
        <v>968</v>
      </c>
      <c r="B238" s="159" t="s">
        <v>720</v>
      </c>
      <c r="C238" s="42" t="s">
        <v>916</v>
      </c>
      <c r="D238" s="160">
        <v>39887.0</v>
      </c>
      <c r="E238" s="161">
        <v>12.0</v>
      </c>
      <c r="F238" s="170">
        <v>82468.0</v>
      </c>
      <c r="G238" s="159">
        <v>1.0</v>
      </c>
      <c r="H238" s="161">
        <f t="array" ref="H238">IFS(G238=$K$4,$L$4,G238=$K$5,$L$5,G238=$K$6,$L$6,G238=$K$7,$L$7,G238=$K$8,$L$8)</f>
        <v>0</v>
      </c>
      <c r="I238" s="171"/>
    </row>
    <row r="239" ht="14.25" customHeight="1">
      <c r="A239" s="42" t="s">
        <v>969</v>
      </c>
      <c r="B239" s="159" t="s">
        <v>728</v>
      </c>
      <c r="C239" s="42" t="s">
        <v>916</v>
      </c>
      <c r="D239" s="160">
        <v>39899.0</v>
      </c>
      <c r="E239" s="161">
        <v>12.0</v>
      </c>
      <c r="F239" s="170">
        <v>47066.0</v>
      </c>
      <c r="G239" s="159">
        <v>1.0</v>
      </c>
      <c r="H239" s="161">
        <f t="array" ref="H239">IFS(G239=$K$4,$L$4,G239=$K$5,$L$5,G239=$K$6,$L$6,G239=$K$7,$L$7,G239=$K$8,$L$8)</f>
        <v>0</v>
      </c>
      <c r="I239" s="171"/>
    </row>
    <row r="240" ht="14.25" customHeight="1">
      <c r="A240" s="42" t="s">
        <v>970</v>
      </c>
      <c r="B240" s="159" t="s">
        <v>728</v>
      </c>
      <c r="C240" s="42" t="s">
        <v>916</v>
      </c>
      <c r="D240" s="160">
        <v>39910.0</v>
      </c>
      <c r="E240" s="161">
        <v>12.0</v>
      </c>
      <c r="F240" s="170">
        <v>75425.0</v>
      </c>
      <c r="G240" s="159">
        <v>5.0</v>
      </c>
      <c r="H240" s="161">
        <f t="array" ref="H240">IFS(G240=$K$4,$L$4,G240=$K$5,$L$5,G240=$K$6,$L$6,G240=$K$7,$L$7,G240=$K$8,$L$8)</f>
        <v>3000</v>
      </c>
      <c r="I240" s="171"/>
    </row>
    <row r="241" ht="14.25" customHeight="1">
      <c r="A241" s="42" t="s">
        <v>971</v>
      </c>
      <c r="B241" s="159" t="s">
        <v>728</v>
      </c>
      <c r="C241" s="42" t="s">
        <v>916</v>
      </c>
      <c r="D241" s="160">
        <v>40267.0</v>
      </c>
      <c r="E241" s="161">
        <v>11.0</v>
      </c>
      <c r="F241" s="170">
        <v>62646.0</v>
      </c>
      <c r="G241" s="159">
        <v>2.0</v>
      </c>
      <c r="H241" s="161">
        <f t="array" ref="H241">IFS(G241=$K$4,$L$4,G241=$K$5,$L$5,G241=$K$6,$L$6,G241=$K$7,$L$7,G241=$K$8,$L$8)</f>
        <v>100</v>
      </c>
      <c r="I241" s="171"/>
    </row>
    <row r="242" ht="14.25" customHeight="1">
      <c r="A242" s="42" t="s">
        <v>972</v>
      </c>
      <c r="B242" s="159" t="s">
        <v>731</v>
      </c>
      <c r="C242" s="42" t="s">
        <v>916</v>
      </c>
      <c r="D242" s="160">
        <v>40623.0</v>
      </c>
      <c r="E242" s="161">
        <v>10.0</v>
      </c>
      <c r="F242" s="170">
        <v>102244.0</v>
      </c>
      <c r="G242" s="159">
        <v>2.0</v>
      </c>
      <c r="H242" s="161">
        <f t="array" ref="H242">IFS(G242=$K$4,$L$4,G242=$K$5,$L$5,G242=$K$6,$L$6,G242=$K$7,$L$7,G242=$K$8,$L$8)</f>
        <v>100</v>
      </c>
      <c r="I242" s="171"/>
    </row>
    <row r="243" ht="14.25" customHeight="1">
      <c r="A243" s="42" t="s">
        <v>973</v>
      </c>
      <c r="B243" s="159" t="s">
        <v>731</v>
      </c>
      <c r="C243" s="42" t="s">
        <v>916</v>
      </c>
      <c r="D243" s="160">
        <v>41348.0</v>
      </c>
      <c r="E243" s="161">
        <v>8.0</v>
      </c>
      <c r="F243" s="170">
        <v>124999.0</v>
      </c>
      <c r="G243" s="159">
        <v>5.0</v>
      </c>
      <c r="H243" s="161">
        <f t="array" ref="H243">IFS(G243=$K$4,$L$4,G243=$K$5,$L$5,G243=$K$6,$L$6,G243=$K$7,$L$7,G243=$K$8,$L$8)</f>
        <v>3000</v>
      </c>
      <c r="I243" s="171"/>
    </row>
    <row r="244" ht="14.25" customHeight="1">
      <c r="A244" s="42" t="s">
        <v>974</v>
      </c>
      <c r="B244" s="159" t="s">
        <v>731</v>
      </c>
      <c r="C244" s="42" t="s">
        <v>916</v>
      </c>
      <c r="D244" s="160">
        <v>41712.0</v>
      </c>
      <c r="E244" s="161">
        <v>7.0</v>
      </c>
      <c r="F244" s="170">
        <v>114912.0</v>
      </c>
      <c r="G244" s="159">
        <v>3.0</v>
      </c>
      <c r="H244" s="161">
        <f t="array" ref="H244">IFS(G244=$K$4,$L$4,G244=$K$5,$L$5,G244=$K$6,$L$6,G244=$K$7,$L$7,G244=$K$8,$L$8)</f>
        <v>900</v>
      </c>
      <c r="I244" s="171"/>
    </row>
    <row r="245" ht="14.25" customHeight="1">
      <c r="A245" s="42" t="s">
        <v>975</v>
      </c>
      <c r="B245" s="159" t="s">
        <v>740</v>
      </c>
      <c r="C245" s="42" t="s">
        <v>916</v>
      </c>
      <c r="D245" s="160">
        <v>42134.0</v>
      </c>
      <c r="E245" s="161">
        <v>6.0</v>
      </c>
      <c r="F245" s="170">
        <v>51756.0</v>
      </c>
      <c r="G245" s="159">
        <v>4.0</v>
      </c>
      <c r="H245" s="161">
        <f t="array" ref="H245">IFS(G245=$K$4,$L$4,G245=$K$5,$L$5,G245=$K$6,$L$6,G245=$K$7,$L$7,G245=$K$8,$L$8)</f>
        <v>1500</v>
      </c>
      <c r="I245" s="171"/>
    </row>
    <row r="246" ht="14.25" customHeight="1">
      <c r="A246" s="42" t="s">
        <v>976</v>
      </c>
      <c r="B246" s="159" t="s">
        <v>724</v>
      </c>
      <c r="C246" s="42" t="s">
        <v>916</v>
      </c>
      <c r="D246" s="160">
        <v>40675.0</v>
      </c>
      <c r="E246" s="161">
        <v>10.0</v>
      </c>
      <c r="F246" s="170">
        <v>85667.0</v>
      </c>
      <c r="G246" s="159">
        <v>4.0</v>
      </c>
      <c r="H246" s="161">
        <f t="array" ref="H246">IFS(G246=$K$4,$L$4,G246=$K$5,$L$5,G246=$K$6,$L$6,G246=$K$7,$L$7,G246=$K$8,$L$8)</f>
        <v>1500</v>
      </c>
      <c r="I246" s="171"/>
    </row>
    <row r="247" ht="14.25" customHeight="1">
      <c r="A247" s="42" t="s">
        <v>977</v>
      </c>
      <c r="B247" s="159" t="s">
        <v>731</v>
      </c>
      <c r="C247" s="42" t="s">
        <v>916</v>
      </c>
      <c r="D247" s="160">
        <v>41379.0</v>
      </c>
      <c r="E247" s="161">
        <v>8.0</v>
      </c>
      <c r="F247" s="170">
        <v>76361.0</v>
      </c>
      <c r="G247" s="159">
        <v>2.0</v>
      </c>
      <c r="H247" s="161">
        <f t="array" ref="H247">IFS(G247=$K$4,$L$4,G247=$K$5,$L$5,G247=$K$6,$L$6,G247=$K$7,$L$7,G247=$K$8,$L$8)</f>
        <v>100</v>
      </c>
      <c r="I247" s="171"/>
    </row>
    <row r="248" ht="14.25" customHeight="1">
      <c r="A248" s="42" t="s">
        <v>978</v>
      </c>
      <c r="B248" s="159" t="s">
        <v>728</v>
      </c>
      <c r="C248" s="42" t="s">
        <v>916</v>
      </c>
      <c r="D248" s="160">
        <v>41380.0</v>
      </c>
      <c r="E248" s="161">
        <v>8.0</v>
      </c>
      <c r="F248" s="170">
        <v>42913.0</v>
      </c>
      <c r="G248" s="159">
        <v>5.0</v>
      </c>
      <c r="H248" s="161">
        <f t="array" ref="H248">IFS(G248=$K$4,$L$4,G248=$K$5,$L$5,G248=$K$6,$L$6,G248=$K$7,$L$7,G248=$K$8,$L$8)</f>
        <v>3000</v>
      </c>
      <c r="I248" s="171"/>
    </row>
    <row r="249" ht="14.25" customHeight="1">
      <c r="A249" s="42" t="s">
        <v>979</v>
      </c>
      <c r="B249" s="159" t="s">
        <v>728</v>
      </c>
      <c r="C249" s="42" t="s">
        <v>916</v>
      </c>
      <c r="D249" s="160">
        <v>41390.0</v>
      </c>
      <c r="E249" s="161">
        <v>8.0</v>
      </c>
      <c r="F249" s="170">
        <v>99718.0</v>
      </c>
      <c r="G249" s="159">
        <v>3.0</v>
      </c>
      <c r="H249" s="161">
        <f t="array" ref="H249">IFS(G249=$K$4,$L$4,G249=$K$5,$L$5,G249=$K$6,$L$6,G249=$K$7,$L$7,G249=$K$8,$L$8)</f>
        <v>900</v>
      </c>
      <c r="I249" s="171"/>
    </row>
    <row r="250" ht="14.25" customHeight="1">
      <c r="A250" s="42" t="s">
        <v>980</v>
      </c>
      <c r="B250" s="159" t="s">
        <v>724</v>
      </c>
      <c r="C250" s="42" t="s">
        <v>916</v>
      </c>
      <c r="D250" s="160">
        <v>37005.0</v>
      </c>
      <c r="E250" s="161">
        <v>20.0</v>
      </c>
      <c r="F250" s="170">
        <v>62074.0</v>
      </c>
      <c r="G250" s="159">
        <v>1.0</v>
      </c>
      <c r="H250" s="161">
        <f t="array" ref="H250">IFS(G250=$K$4,$L$4,G250=$K$5,$L$5,G250=$K$6,$L$6,G250=$K$7,$L$7,G250=$K$8,$L$8)</f>
        <v>0</v>
      </c>
      <c r="I250" s="171"/>
    </row>
    <row r="251" ht="14.25" customHeight="1">
      <c r="A251" s="42" t="s">
        <v>981</v>
      </c>
      <c r="B251" s="159" t="s">
        <v>728</v>
      </c>
      <c r="C251" s="42" t="s">
        <v>916</v>
      </c>
      <c r="D251" s="160">
        <v>37010.0</v>
      </c>
      <c r="E251" s="161">
        <v>20.0</v>
      </c>
      <c r="F251" s="170">
        <v>97294.0</v>
      </c>
      <c r="G251" s="159">
        <v>5.0</v>
      </c>
      <c r="H251" s="161">
        <f t="array" ref="H251">IFS(G251=$K$4,$L$4,G251=$K$5,$L$5,G251=$K$6,$L$6,G251=$K$7,$L$7,G251=$K$8,$L$8)</f>
        <v>3000</v>
      </c>
      <c r="I251" s="171"/>
    </row>
    <row r="252" ht="14.25" customHeight="1">
      <c r="A252" s="42" t="s">
        <v>982</v>
      </c>
      <c r="B252" s="159" t="s">
        <v>720</v>
      </c>
      <c r="C252" s="42" t="s">
        <v>916</v>
      </c>
      <c r="D252" s="160">
        <v>37016.0</v>
      </c>
      <c r="E252" s="161">
        <v>20.0</v>
      </c>
      <c r="F252" s="170">
        <v>91384.0</v>
      </c>
      <c r="G252" s="159">
        <v>5.0</v>
      </c>
      <c r="H252" s="161">
        <f t="array" ref="H252">IFS(G252=$K$4,$L$4,G252=$K$5,$L$5,G252=$K$6,$L$6,G252=$K$7,$L$7,G252=$K$8,$L$8)</f>
        <v>3000</v>
      </c>
      <c r="I252" s="171"/>
    </row>
    <row r="253" ht="14.25" customHeight="1">
      <c r="A253" s="42" t="s">
        <v>983</v>
      </c>
      <c r="B253" s="159" t="s">
        <v>740</v>
      </c>
      <c r="C253" s="42" t="s">
        <v>916</v>
      </c>
      <c r="D253" s="160">
        <v>37361.0</v>
      </c>
      <c r="E253" s="161">
        <v>19.0</v>
      </c>
      <c r="F253" s="170">
        <v>121377.0</v>
      </c>
      <c r="G253" s="159">
        <v>5.0</v>
      </c>
      <c r="H253" s="161">
        <f t="array" ref="H253">IFS(G253=$K$4,$L$4,G253=$K$5,$L$5,G253=$K$6,$L$6,G253=$K$7,$L$7,G253=$K$8,$L$8)</f>
        <v>3000</v>
      </c>
      <c r="I253" s="171"/>
    </row>
    <row r="254" ht="14.25" customHeight="1">
      <c r="A254" s="42" t="s">
        <v>984</v>
      </c>
      <c r="B254" s="159" t="s">
        <v>731</v>
      </c>
      <c r="C254" s="42" t="s">
        <v>916</v>
      </c>
      <c r="D254" s="160">
        <v>37383.0</v>
      </c>
      <c r="E254" s="161">
        <v>19.0</v>
      </c>
      <c r="F254" s="170">
        <v>117432.0</v>
      </c>
      <c r="G254" s="159">
        <v>4.0</v>
      </c>
      <c r="H254" s="161">
        <f t="array" ref="H254">IFS(G254=$K$4,$L$4,G254=$K$5,$L$5,G254=$K$6,$L$6,G254=$K$7,$L$7,G254=$K$8,$L$8)</f>
        <v>1500</v>
      </c>
      <c r="I254" s="171"/>
    </row>
    <row r="255" ht="14.25" customHeight="1">
      <c r="A255" s="42" t="s">
        <v>985</v>
      </c>
      <c r="B255" s="159" t="s">
        <v>728</v>
      </c>
      <c r="C255" s="42" t="s">
        <v>916</v>
      </c>
      <c r="D255" s="160">
        <v>38472.0</v>
      </c>
      <c r="E255" s="161">
        <v>16.0</v>
      </c>
      <c r="F255" s="170">
        <v>104621.0</v>
      </c>
      <c r="G255" s="159">
        <v>3.0</v>
      </c>
      <c r="H255" s="161">
        <f t="array" ref="H255">IFS(G255=$K$4,$L$4,G255=$K$5,$L$5,G255=$K$6,$L$6,G255=$K$7,$L$7,G255=$K$8,$L$8)</f>
        <v>900</v>
      </c>
      <c r="I255" s="171"/>
    </row>
    <row r="256" ht="14.25" customHeight="1">
      <c r="A256" s="42" t="s">
        <v>986</v>
      </c>
      <c r="B256" s="159" t="s">
        <v>731</v>
      </c>
      <c r="C256" s="42" t="s">
        <v>916</v>
      </c>
      <c r="D256" s="160">
        <v>41758.0</v>
      </c>
      <c r="E256" s="161">
        <v>7.0</v>
      </c>
      <c r="F256" s="170">
        <v>85202.0</v>
      </c>
      <c r="G256" s="159">
        <v>3.0</v>
      </c>
      <c r="H256" s="161">
        <f t="array" ref="H256">IFS(G256=$K$4,$L$4,G256=$K$5,$L$5,G256=$K$6,$L$6,G256=$K$7,$L$7,G256=$K$8,$L$8)</f>
        <v>900</v>
      </c>
      <c r="I256" s="171"/>
    </row>
    <row r="257" ht="14.25" customHeight="1">
      <c r="A257" s="42" t="s">
        <v>987</v>
      </c>
      <c r="B257" s="159" t="s">
        <v>728</v>
      </c>
      <c r="C257" s="42" t="s">
        <v>916</v>
      </c>
      <c r="D257" s="160">
        <v>42157.0</v>
      </c>
      <c r="E257" s="161">
        <v>6.0</v>
      </c>
      <c r="F257" s="170">
        <v>42102.0</v>
      </c>
      <c r="G257" s="159">
        <v>3.0</v>
      </c>
      <c r="H257" s="161">
        <f t="array" ref="H257">IFS(G257=$K$4,$L$4,G257=$K$5,$L$5,G257=$K$6,$L$6,G257=$K$7,$L$7,G257=$K$8,$L$8)</f>
        <v>900</v>
      </c>
      <c r="I257" s="171"/>
    </row>
    <row r="258" ht="14.25" customHeight="1">
      <c r="A258" s="42" t="s">
        <v>988</v>
      </c>
      <c r="B258" s="159" t="s">
        <v>731</v>
      </c>
      <c r="C258" s="42" t="s">
        <v>916</v>
      </c>
      <c r="D258" s="160">
        <v>40340.0</v>
      </c>
      <c r="E258" s="161">
        <v>11.0</v>
      </c>
      <c r="F258" s="170">
        <v>66624.0</v>
      </c>
      <c r="G258" s="159">
        <v>5.0</v>
      </c>
      <c r="H258" s="161">
        <f t="array" ref="H258">IFS(G258=$K$4,$L$4,G258=$K$5,$L$5,G258=$K$6,$L$6,G258=$K$7,$L$7,G258=$K$8,$L$8)</f>
        <v>3000</v>
      </c>
      <c r="I258" s="171"/>
    </row>
    <row r="259" ht="14.25" customHeight="1">
      <c r="A259" s="42" t="s">
        <v>989</v>
      </c>
      <c r="B259" s="159" t="s">
        <v>731</v>
      </c>
      <c r="C259" s="42" t="s">
        <v>916</v>
      </c>
      <c r="D259" s="160">
        <v>39954.0</v>
      </c>
      <c r="E259" s="161">
        <v>12.0</v>
      </c>
      <c r="F259" s="170">
        <v>64887.0</v>
      </c>
      <c r="G259" s="159">
        <v>1.0</v>
      </c>
      <c r="H259" s="161">
        <f t="array" ref="H259">IFS(G259=$K$4,$L$4,G259=$K$5,$L$5,G259=$K$6,$L$6,G259=$K$7,$L$7,G259=$K$8,$L$8)</f>
        <v>0</v>
      </c>
      <c r="I259" s="171"/>
    </row>
    <row r="260" ht="14.25" customHeight="1">
      <c r="A260" s="42" t="s">
        <v>990</v>
      </c>
      <c r="B260" s="159" t="s">
        <v>724</v>
      </c>
      <c r="C260" s="42" t="s">
        <v>916</v>
      </c>
      <c r="D260" s="160">
        <v>39956.0</v>
      </c>
      <c r="E260" s="161">
        <v>12.0</v>
      </c>
      <c r="F260" s="170">
        <v>44751.0</v>
      </c>
      <c r="G260" s="159">
        <v>2.0</v>
      </c>
      <c r="H260" s="161">
        <f t="array" ref="H260">IFS(G260=$K$4,$L$4,G260=$K$5,$L$5,G260=$K$6,$L$6,G260=$K$7,$L$7,G260=$K$8,$L$8)</f>
        <v>100</v>
      </c>
      <c r="I260" s="171"/>
    </row>
    <row r="261" ht="14.25" customHeight="1">
      <c r="A261" s="42" t="s">
        <v>991</v>
      </c>
      <c r="B261" s="159" t="s">
        <v>728</v>
      </c>
      <c r="C261" s="42" t="s">
        <v>916</v>
      </c>
      <c r="D261" s="160">
        <v>37050.0</v>
      </c>
      <c r="E261" s="161">
        <v>20.0</v>
      </c>
      <c r="F261" s="170">
        <v>42470.0</v>
      </c>
      <c r="G261" s="159">
        <v>5.0</v>
      </c>
      <c r="H261" s="161">
        <f t="array" ref="H261">IFS(G261=$K$4,$L$4,G261=$K$5,$L$5,G261=$K$6,$L$6,G261=$K$7,$L$7,G261=$K$8,$L$8)</f>
        <v>3000</v>
      </c>
      <c r="I261" s="171"/>
    </row>
    <row r="262" ht="14.25" customHeight="1">
      <c r="A262" s="42" t="s">
        <v>992</v>
      </c>
      <c r="B262" s="159" t="s">
        <v>728</v>
      </c>
      <c r="C262" s="42" t="s">
        <v>916</v>
      </c>
      <c r="D262" s="160">
        <v>37396.0</v>
      </c>
      <c r="E262" s="161">
        <v>19.0</v>
      </c>
      <c r="F262" s="170">
        <v>90126.0</v>
      </c>
      <c r="G262" s="159">
        <v>1.0</v>
      </c>
      <c r="H262" s="161">
        <f t="array" ref="H262">IFS(G262=$K$4,$L$4,G262=$K$5,$L$5,G262=$K$6,$L$6,G262=$K$7,$L$7,G262=$K$8,$L$8)</f>
        <v>0</v>
      </c>
      <c r="I262" s="171"/>
    </row>
    <row r="263" ht="14.25" customHeight="1">
      <c r="A263" s="42" t="s">
        <v>993</v>
      </c>
      <c r="B263" s="159" t="s">
        <v>728</v>
      </c>
      <c r="C263" s="42" t="s">
        <v>916</v>
      </c>
      <c r="D263" s="160">
        <v>37410.0</v>
      </c>
      <c r="E263" s="161">
        <v>19.0</v>
      </c>
      <c r="F263" s="170">
        <v>47765.0</v>
      </c>
      <c r="G263" s="159">
        <v>2.0</v>
      </c>
      <c r="H263" s="161">
        <f t="array" ref="H263">IFS(G263=$K$4,$L$4,G263=$K$5,$L$5,G263=$K$6,$L$6,G263=$K$7,$L$7,G263=$K$8,$L$8)</f>
        <v>100</v>
      </c>
      <c r="I263" s="171"/>
    </row>
    <row r="264" ht="14.25" customHeight="1">
      <c r="A264" s="42" t="s">
        <v>994</v>
      </c>
      <c r="B264" s="159" t="s">
        <v>720</v>
      </c>
      <c r="C264" s="42" t="s">
        <v>916</v>
      </c>
      <c r="D264" s="160">
        <v>37776.0</v>
      </c>
      <c r="E264" s="161">
        <v>18.0</v>
      </c>
      <c r="F264" s="170">
        <v>65500.0</v>
      </c>
      <c r="G264" s="159">
        <v>1.0</v>
      </c>
      <c r="H264" s="161">
        <f t="array" ref="H264">IFS(G264=$K$4,$L$4,G264=$K$5,$L$5,G264=$K$6,$L$6,G264=$K$7,$L$7,G264=$K$8,$L$8)</f>
        <v>0</v>
      </c>
      <c r="I264" s="171"/>
    </row>
    <row r="265" ht="14.25" customHeight="1">
      <c r="A265" s="42" t="s">
        <v>995</v>
      </c>
      <c r="B265" s="159" t="s">
        <v>740</v>
      </c>
      <c r="C265" s="42" t="s">
        <v>916</v>
      </c>
      <c r="D265" s="160">
        <v>37782.0</v>
      </c>
      <c r="E265" s="161">
        <v>18.0</v>
      </c>
      <c r="F265" s="170">
        <v>42664.0</v>
      </c>
      <c r="G265" s="159">
        <v>3.0</v>
      </c>
      <c r="H265" s="161">
        <f t="array" ref="H265">IFS(G265=$K$4,$L$4,G265=$K$5,$L$5,G265=$K$6,$L$6,G265=$K$7,$L$7,G265=$K$8,$L$8)</f>
        <v>900</v>
      </c>
      <c r="I265" s="171"/>
    </row>
    <row r="266" ht="14.25" customHeight="1">
      <c r="A266" s="42" t="s">
        <v>996</v>
      </c>
      <c r="B266" s="159" t="s">
        <v>728</v>
      </c>
      <c r="C266" s="42" t="s">
        <v>916</v>
      </c>
      <c r="D266" s="160">
        <v>37785.0</v>
      </c>
      <c r="E266" s="161">
        <v>18.0</v>
      </c>
      <c r="F266" s="170">
        <v>97758.0</v>
      </c>
      <c r="G266" s="159">
        <v>2.0</v>
      </c>
      <c r="H266" s="161">
        <f t="array" ref="H266">IFS(G266=$K$4,$L$4,G266=$K$5,$L$5,G266=$K$6,$L$6,G266=$K$7,$L$7,G266=$K$8,$L$8)</f>
        <v>100</v>
      </c>
      <c r="I266" s="171"/>
    </row>
    <row r="267" ht="14.25" customHeight="1">
      <c r="A267" s="42" t="s">
        <v>997</v>
      </c>
      <c r="B267" s="159" t="s">
        <v>728</v>
      </c>
      <c r="C267" s="42" t="s">
        <v>916</v>
      </c>
      <c r="D267" s="160">
        <v>38146.0</v>
      </c>
      <c r="E267" s="161">
        <v>17.0</v>
      </c>
      <c r="F267" s="170">
        <v>88858.0</v>
      </c>
      <c r="G267" s="159">
        <v>5.0</v>
      </c>
      <c r="H267" s="161">
        <f t="array" ref="H267">IFS(G267=$K$4,$L$4,G267=$K$5,$L$5,G267=$K$6,$L$6,G267=$K$7,$L$7,G267=$K$8,$L$8)</f>
        <v>3000</v>
      </c>
      <c r="I267" s="171"/>
    </row>
    <row r="268" ht="14.25" customHeight="1">
      <c r="A268" s="42" t="s">
        <v>998</v>
      </c>
      <c r="B268" s="159" t="s">
        <v>731</v>
      </c>
      <c r="C268" s="42" t="s">
        <v>916</v>
      </c>
      <c r="D268" s="160">
        <v>38514.0</v>
      </c>
      <c r="E268" s="161">
        <v>16.0</v>
      </c>
      <c r="F268" s="170">
        <v>92324.0</v>
      </c>
      <c r="G268" s="159">
        <v>1.0</v>
      </c>
      <c r="H268" s="161">
        <f t="array" ref="H268">IFS(G268=$K$4,$L$4,G268=$K$5,$L$5,G268=$K$6,$L$6,G268=$K$7,$L$7,G268=$K$8,$L$8)</f>
        <v>0</v>
      </c>
      <c r="I268" s="171"/>
    </row>
    <row r="269" ht="14.25" customHeight="1">
      <c r="A269" s="42" t="s">
        <v>999</v>
      </c>
      <c r="B269" s="159" t="s">
        <v>720</v>
      </c>
      <c r="C269" s="42" t="s">
        <v>916</v>
      </c>
      <c r="D269" s="160">
        <v>39224.0</v>
      </c>
      <c r="E269" s="161">
        <v>14.0</v>
      </c>
      <c r="F269" s="170">
        <v>102792.0</v>
      </c>
      <c r="G269" s="159">
        <v>2.0</v>
      </c>
      <c r="H269" s="161">
        <f t="array" ref="H269">IFS(G269=$K$4,$L$4,G269=$K$5,$L$5,G269=$K$6,$L$6,G269=$K$7,$L$7,G269=$K$8,$L$8)</f>
        <v>100</v>
      </c>
      <c r="I269" s="171"/>
    </row>
    <row r="270" ht="14.25" customHeight="1">
      <c r="A270" s="42" t="s">
        <v>1000</v>
      </c>
      <c r="B270" s="159" t="s">
        <v>728</v>
      </c>
      <c r="C270" s="42" t="s">
        <v>916</v>
      </c>
      <c r="D270" s="160">
        <v>40681.0</v>
      </c>
      <c r="E270" s="161">
        <v>10.0</v>
      </c>
      <c r="F270" s="170">
        <v>69142.0</v>
      </c>
      <c r="G270" s="159">
        <v>2.0</v>
      </c>
      <c r="H270" s="161">
        <f t="array" ref="H270">IFS(G270=$K$4,$L$4,G270=$K$5,$L$5,G270=$K$6,$L$6,G270=$K$7,$L$7,G270=$K$8,$L$8)</f>
        <v>100</v>
      </c>
      <c r="I270" s="171"/>
    </row>
    <row r="271" ht="14.25" customHeight="1">
      <c r="A271" s="42" t="s">
        <v>1001</v>
      </c>
      <c r="B271" s="159" t="s">
        <v>740</v>
      </c>
      <c r="C271" s="42" t="s">
        <v>916</v>
      </c>
      <c r="D271" s="160">
        <v>39952.0</v>
      </c>
      <c r="E271" s="161">
        <v>12.0</v>
      </c>
      <c r="F271" s="170">
        <v>95292.0</v>
      </c>
      <c r="G271" s="159">
        <v>4.0</v>
      </c>
      <c r="H271" s="161">
        <f t="array" ref="H271">IFS(G271=$K$4,$L$4,G271=$K$5,$L$5,G271=$K$6,$L$6,G271=$K$7,$L$7,G271=$K$8,$L$8)</f>
        <v>1500</v>
      </c>
      <c r="I271" s="171"/>
    </row>
    <row r="272" ht="14.25" customHeight="1">
      <c r="A272" s="42" t="s">
        <v>1002</v>
      </c>
      <c r="B272" s="159" t="s">
        <v>740</v>
      </c>
      <c r="C272" s="42" t="s">
        <v>916</v>
      </c>
      <c r="D272" s="160">
        <v>41050.0</v>
      </c>
      <c r="E272" s="161">
        <v>9.0</v>
      </c>
      <c r="F272" s="170">
        <v>65688.0</v>
      </c>
      <c r="G272" s="159">
        <v>5.0</v>
      </c>
      <c r="H272" s="161">
        <f t="array" ref="H272">IFS(G272=$K$4,$L$4,G272=$K$5,$L$5,G272=$K$6,$L$6,G272=$K$7,$L$7,G272=$K$8,$L$8)</f>
        <v>3000</v>
      </c>
      <c r="I272" s="171"/>
    </row>
    <row r="273" ht="14.25" customHeight="1">
      <c r="A273" s="42" t="s">
        <v>1003</v>
      </c>
      <c r="B273" s="159" t="s">
        <v>731</v>
      </c>
      <c r="C273" s="42" t="s">
        <v>916</v>
      </c>
      <c r="D273" s="160">
        <v>40342.0</v>
      </c>
      <c r="E273" s="161">
        <v>11.0</v>
      </c>
      <c r="F273" s="170">
        <v>87125.0</v>
      </c>
      <c r="G273" s="159">
        <v>2.0</v>
      </c>
      <c r="H273" s="161">
        <f t="array" ref="H273">IFS(G273=$K$4,$L$4,G273=$K$5,$L$5,G273=$K$6,$L$6,G273=$K$7,$L$7,G273=$K$8,$L$8)</f>
        <v>100</v>
      </c>
      <c r="I273" s="171"/>
    </row>
    <row r="274" ht="14.25" customHeight="1">
      <c r="A274" s="42" t="s">
        <v>1004</v>
      </c>
      <c r="B274" s="159" t="s">
        <v>720</v>
      </c>
      <c r="C274" s="42" t="s">
        <v>916</v>
      </c>
      <c r="D274" s="160">
        <v>40354.0</v>
      </c>
      <c r="E274" s="161">
        <v>11.0</v>
      </c>
      <c r="F274" s="170">
        <v>95877.0</v>
      </c>
      <c r="G274" s="159">
        <v>4.0</v>
      </c>
      <c r="H274" s="161">
        <f t="array" ref="H274">IFS(G274=$K$4,$L$4,G274=$K$5,$L$5,G274=$K$6,$L$6,G274=$K$7,$L$7,G274=$K$8,$L$8)</f>
        <v>1500</v>
      </c>
      <c r="I274" s="171"/>
    </row>
    <row r="275" ht="14.25" customHeight="1">
      <c r="A275" s="42" t="s">
        <v>1005</v>
      </c>
      <c r="B275" s="159" t="s">
        <v>740</v>
      </c>
      <c r="C275" s="42" t="s">
        <v>916</v>
      </c>
      <c r="D275" s="160">
        <v>40356.0</v>
      </c>
      <c r="E275" s="161">
        <v>11.0</v>
      </c>
      <c r="F275" s="170">
        <v>104511.0</v>
      </c>
      <c r="G275" s="159">
        <v>1.0</v>
      </c>
      <c r="H275" s="161">
        <f t="array" ref="H275">IFS(G275=$K$4,$L$4,G275=$K$5,$L$5,G275=$K$6,$L$6,G275=$K$7,$L$7,G275=$K$8,$L$8)</f>
        <v>0</v>
      </c>
      <c r="I275" s="171"/>
    </row>
    <row r="276" ht="14.25" customHeight="1">
      <c r="A276" s="42" t="s">
        <v>1006</v>
      </c>
      <c r="B276" s="159" t="s">
        <v>720</v>
      </c>
      <c r="C276" s="42" t="s">
        <v>916</v>
      </c>
      <c r="D276" s="160">
        <v>40733.0</v>
      </c>
      <c r="E276" s="161">
        <v>10.0</v>
      </c>
      <c r="F276" s="170">
        <v>53431.0</v>
      </c>
      <c r="G276" s="159">
        <v>3.0</v>
      </c>
      <c r="H276" s="161">
        <f t="array" ref="H276">IFS(G276=$K$4,$L$4,G276=$K$5,$L$5,G276=$K$6,$L$6,G276=$K$7,$L$7,G276=$K$8,$L$8)</f>
        <v>900</v>
      </c>
      <c r="I276" s="171"/>
    </row>
    <row r="277" ht="14.25" customHeight="1">
      <c r="A277" s="42" t="s">
        <v>1007</v>
      </c>
      <c r="B277" s="159" t="s">
        <v>728</v>
      </c>
      <c r="C277" s="42" t="s">
        <v>916</v>
      </c>
      <c r="D277" s="160">
        <v>40342.0</v>
      </c>
      <c r="E277" s="161">
        <v>11.0</v>
      </c>
      <c r="F277" s="170">
        <v>54633.0</v>
      </c>
      <c r="G277" s="159">
        <v>1.0</v>
      </c>
      <c r="H277" s="161">
        <f t="array" ref="H277">IFS(G277=$K$4,$L$4,G277=$K$5,$L$5,G277=$K$6,$L$6,G277=$K$7,$L$7,G277=$K$8,$L$8)</f>
        <v>0</v>
      </c>
      <c r="I277" s="171"/>
    </row>
    <row r="278" ht="14.25" customHeight="1">
      <c r="A278" s="42" t="s">
        <v>1008</v>
      </c>
      <c r="B278" s="159" t="s">
        <v>728</v>
      </c>
      <c r="C278" s="42" t="s">
        <v>916</v>
      </c>
      <c r="D278" s="160">
        <v>37060.0</v>
      </c>
      <c r="E278" s="161">
        <v>20.0</v>
      </c>
      <c r="F278" s="170">
        <v>62423.0</v>
      </c>
      <c r="G278" s="159">
        <v>3.0</v>
      </c>
      <c r="H278" s="161">
        <f t="array" ref="H278">IFS(G278=$K$4,$L$4,G278=$K$5,$L$5,G278=$K$6,$L$6,G278=$K$7,$L$7,G278=$K$8,$L$8)</f>
        <v>900</v>
      </c>
      <c r="I278" s="171"/>
    </row>
    <row r="279" ht="14.25" customHeight="1">
      <c r="A279" s="42" t="s">
        <v>1009</v>
      </c>
      <c r="B279" s="159" t="s">
        <v>731</v>
      </c>
      <c r="C279" s="42" t="s">
        <v>916</v>
      </c>
      <c r="D279" s="160">
        <v>37070.0</v>
      </c>
      <c r="E279" s="161">
        <v>20.0</v>
      </c>
      <c r="F279" s="170">
        <v>107924.0</v>
      </c>
      <c r="G279" s="159">
        <v>5.0</v>
      </c>
      <c r="H279" s="161">
        <f t="array" ref="H279">IFS(G279=$K$4,$L$4,G279=$K$5,$L$5,G279=$K$6,$L$6,G279=$K$7,$L$7,G279=$K$8,$L$8)</f>
        <v>3000</v>
      </c>
      <c r="I279" s="171"/>
    </row>
    <row r="280" ht="14.25" customHeight="1">
      <c r="A280" s="42" t="s">
        <v>1010</v>
      </c>
      <c r="B280" s="159" t="s">
        <v>731</v>
      </c>
      <c r="C280" s="42" t="s">
        <v>916</v>
      </c>
      <c r="D280" s="160">
        <v>37074.0</v>
      </c>
      <c r="E280" s="161">
        <v>20.0</v>
      </c>
      <c r="F280" s="170">
        <v>50610.0</v>
      </c>
      <c r="G280" s="159">
        <v>2.0</v>
      </c>
      <c r="H280" s="161">
        <f t="array" ref="H280">IFS(G280=$K$4,$L$4,G280=$K$5,$L$5,G280=$K$6,$L$6,G280=$K$7,$L$7,G280=$K$8,$L$8)</f>
        <v>100</v>
      </c>
      <c r="I280" s="171"/>
    </row>
    <row r="281" ht="14.25" customHeight="1">
      <c r="A281" s="42" t="s">
        <v>1011</v>
      </c>
      <c r="B281" s="159" t="s">
        <v>728</v>
      </c>
      <c r="C281" s="42" t="s">
        <v>916</v>
      </c>
      <c r="D281" s="160">
        <v>37075.0</v>
      </c>
      <c r="E281" s="161">
        <v>20.0</v>
      </c>
      <c r="F281" s="170">
        <v>85065.0</v>
      </c>
      <c r="G281" s="159">
        <v>3.0</v>
      </c>
      <c r="H281" s="161">
        <f t="array" ref="H281">IFS(G281=$K$4,$L$4,G281=$K$5,$L$5,G281=$K$6,$L$6,G281=$K$7,$L$7,G281=$K$8,$L$8)</f>
        <v>900</v>
      </c>
      <c r="I281" s="171"/>
    </row>
    <row r="282" ht="14.25" customHeight="1">
      <c r="A282" s="42" t="s">
        <v>1012</v>
      </c>
      <c r="B282" s="159" t="s">
        <v>726</v>
      </c>
      <c r="C282" s="42" t="s">
        <v>916</v>
      </c>
      <c r="D282" s="160">
        <v>37428.0</v>
      </c>
      <c r="E282" s="161">
        <v>19.0</v>
      </c>
      <c r="F282" s="170">
        <v>58262.0</v>
      </c>
      <c r="G282" s="159">
        <v>3.0</v>
      </c>
      <c r="H282" s="161">
        <f t="array" ref="H282">IFS(G282=$K$4,$L$4,G282=$K$5,$L$5,G282=$K$6,$L$6,G282=$K$7,$L$7,G282=$K$8,$L$8)</f>
        <v>900</v>
      </c>
      <c r="I282" s="171"/>
    </row>
    <row r="283" ht="14.25" customHeight="1">
      <c r="A283" s="42" t="s">
        <v>1013</v>
      </c>
      <c r="B283" s="159" t="s">
        <v>728</v>
      </c>
      <c r="C283" s="42" t="s">
        <v>916</v>
      </c>
      <c r="D283" s="160">
        <v>37438.0</v>
      </c>
      <c r="E283" s="161">
        <v>19.0</v>
      </c>
      <c r="F283" s="170">
        <v>100359.0</v>
      </c>
      <c r="G283" s="159">
        <v>1.0</v>
      </c>
      <c r="H283" s="161">
        <f t="array" ref="H283">IFS(G283=$K$4,$L$4,G283=$K$5,$L$5,G283=$K$6,$L$6,G283=$K$7,$L$7,G283=$K$8,$L$8)</f>
        <v>0</v>
      </c>
      <c r="I283" s="171"/>
    </row>
    <row r="284" ht="14.25" customHeight="1">
      <c r="A284" s="42" t="s">
        <v>1014</v>
      </c>
      <c r="B284" s="159" t="s">
        <v>728</v>
      </c>
      <c r="C284" s="42" t="s">
        <v>916</v>
      </c>
      <c r="D284" s="160">
        <v>37796.0</v>
      </c>
      <c r="E284" s="161">
        <v>18.0</v>
      </c>
      <c r="F284" s="170">
        <v>108890.0</v>
      </c>
      <c r="G284" s="159">
        <v>5.0</v>
      </c>
      <c r="H284" s="161">
        <f t="array" ref="H284">IFS(G284=$K$4,$L$4,G284=$K$5,$L$5,G284=$K$6,$L$6,G284=$K$7,$L$7,G284=$K$8,$L$8)</f>
        <v>3000</v>
      </c>
      <c r="I284" s="171"/>
    </row>
    <row r="285" ht="14.25" customHeight="1">
      <c r="A285" s="42" t="s">
        <v>1015</v>
      </c>
      <c r="B285" s="159" t="s">
        <v>728</v>
      </c>
      <c r="C285" s="42" t="s">
        <v>916</v>
      </c>
      <c r="D285" s="160">
        <v>37807.0</v>
      </c>
      <c r="E285" s="161">
        <v>18.0</v>
      </c>
      <c r="F285" s="170">
        <v>51441.0</v>
      </c>
      <c r="G285" s="159">
        <v>1.0</v>
      </c>
      <c r="H285" s="161">
        <f t="array" ref="H285">IFS(G285=$K$4,$L$4,G285=$K$5,$L$5,G285=$K$6,$L$6,G285=$K$7,$L$7,G285=$K$8,$L$8)</f>
        <v>0</v>
      </c>
      <c r="I285" s="171"/>
    </row>
    <row r="286" ht="14.25" customHeight="1">
      <c r="A286" s="42" t="s">
        <v>1016</v>
      </c>
      <c r="B286" s="159" t="s">
        <v>726</v>
      </c>
      <c r="C286" s="42" t="s">
        <v>916</v>
      </c>
      <c r="D286" s="160">
        <v>38898.0</v>
      </c>
      <c r="E286" s="161">
        <v>15.0</v>
      </c>
      <c r="F286" s="170">
        <v>43570.0</v>
      </c>
      <c r="G286" s="159">
        <v>1.0</v>
      </c>
      <c r="H286" s="161">
        <f t="array" ref="H286">IFS(G286=$K$4,$L$4,G286=$K$5,$L$5,G286=$K$6,$L$6,G286=$K$7,$L$7,G286=$K$8,$L$8)</f>
        <v>0</v>
      </c>
      <c r="I286" s="171"/>
    </row>
    <row r="287" ht="14.25" customHeight="1">
      <c r="A287" s="42" t="s">
        <v>1017</v>
      </c>
      <c r="B287" s="159" t="s">
        <v>720</v>
      </c>
      <c r="C287" s="42" t="s">
        <v>916</v>
      </c>
      <c r="D287" s="160">
        <v>40711.0</v>
      </c>
      <c r="E287" s="161">
        <v>10.0</v>
      </c>
      <c r="F287" s="170">
        <v>121090.0</v>
      </c>
      <c r="G287" s="159">
        <v>1.0</v>
      </c>
      <c r="H287" s="161">
        <f t="array" ref="H287">IFS(G287=$K$4,$L$4,G287=$K$5,$L$5,G287=$K$6,$L$6,G287=$K$7,$L$7,G287=$K$8,$L$8)</f>
        <v>0</v>
      </c>
      <c r="I287" s="171"/>
    </row>
    <row r="288" ht="14.25" customHeight="1">
      <c r="A288" s="42" t="s">
        <v>1018</v>
      </c>
      <c r="B288" s="159" t="s">
        <v>724</v>
      </c>
      <c r="C288" s="42" t="s">
        <v>916</v>
      </c>
      <c r="D288" s="160">
        <v>39990.0</v>
      </c>
      <c r="E288" s="161">
        <v>12.0</v>
      </c>
      <c r="F288" s="170">
        <v>54395.0</v>
      </c>
      <c r="G288" s="159">
        <v>4.0</v>
      </c>
      <c r="H288" s="161">
        <f t="array" ref="H288">IFS(G288=$K$4,$L$4,G288=$K$5,$L$5,G288=$K$6,$L$6,G288=$K$7,$L$7,G288=$K$8,$L$8)</f>
        <v>1500</v>
      </c>
      <c r="I288" s="171"/>
    </row>
    <row r="289" ht="14.25" customHeight="1">
      <c r="A289" s="42" t="s">
        <v>1019</v>
      </c>
      <c r="B289" s="159" t="s">
        <v>731</v>
      </c>
      <c r="C289" s="42" t="s">
        <v>916</v>
      </c>
      <c r="D289" s="160">
        <v>42202.0</v>
      </c>
      <c r="E289" s="161">
        <v>6.0</v>
      </c>
      <c r="F289" s="170">
        <v>102154.0</v>
      </c>
      <c r="G289" s="159">
        <v>2.0</v>
      </c>
      <c r="H289" s="161">
        <f t="array" ref="H289">IFS(G289=$K$4,$L$4,G289=$K$5,$L$5,G289=$K$6,$L$6,G289=$K$7,$L$7,G289=$K$8,$L$8)</f>
        <v>100</v>
      </c>
      <c r="I289" s="171"/>
    </row>
    <row r="290" ht="14.25" customHeight="1">
      <c r="A290" s="42" t="s">
        <v>1020</v>
      </c>
      <c r="B290" s="159" t="s">
        <v>731</v>
      </c>
      <c r="C290" s="42" t="s">
        <v>916</v>
      </c>
      <c r="D290" s="160">
        <v>37087.0</v>
      </c>
      <c r="E290" s="161">
        <v>20.0</v>
      </c>
      <c r="F290" s="170">
        <v>61049.0</v>
      </c>
      <c r="G290" s="159">
        <v>5.0</v>
      </c>
      <c r="H290" s="161">
        <f t="array" ref="H290">IFS(G290=$K$4,$L$4,G290=$K$5,$L$5,G290=$K$6,$L$6,G290=$K$7,$L$7,G290=$K$8,$L$8)</f>
        <v>3000</v>
      </c>
      <c r="I290" s="171"/>
    </row>
    <row r="291" ht="14.25" customHeight="1">
      <c r="A291" s="42" t="s">
        <v>1021</v>
      </c>
      <c r="B291" s="159" t="s">
        <v>740</v>
      </c>
      <c r="C291" s="42" t="s">
        <v>916</v>
      </c>
      <c r="D291" s="160">
        <v>37089.0</v>
      </c>
      <c r="E291" s="161">
        <v>20.0</v>
      </c>
      <c r="F291" s="170">
        <v>72877.0</v>
      </c>
      <c r="G291" s="159">
        <v>1.0</v>
      </c>
      <c r="H291" s="161">
        <f t="array" ref="H291">IFS(G291=$K$4,$L$4,G291=$K$5,$L$5,G291=$K$6,$L$6,G291=$K$7,$L$7,G291=$K$8,$L$8)</f>
        <v>0</v>
      </c>
      <c r="I291" s="171"/>
    </row>
    <row r="292" ht="14.25" customHeight="1">
      <c r="A292" s="42" t="s">
        <v>1022</v>
      </c>
      <c r="B292" s="159" t="s">
        <v>726</v>
      </c>
      <c r="C292" s="42" t="s">
        <v>916</v>
      </c>
      <c r="D292" s="160">
        <v>40390.0</v>
      </c>
      <c r="E292" s="161">
        <v>11.0</v>
      </c>
      <c r="F292" s="170">
        <v>86051.0</v>
      </c>
      <c r="G292" s="159">
        <v>3.0</v>
      </c>
      <c r="H292" s="161">
        <f t="array" ref="H292">IFS(G292=$K$4,$L$4,G292=$K$5,$L$5,G292=$K$6,$L$6,G292=$K$7,$L$7,G292=$K$8,$L$8)</f>
        <v>900</v>
      </c>
      <c r="I292" s="171"/>
    </row>
    <row r="293" ht="14.25" customHeight="1">
      <c r="A293" s="42" t="s">
        <v>1023</v>
      </c>
      <c r="B293" s="159" t="s">
        <v>724</v>
      </c>
      <c r="C293" s="42" t="s">
        <v>916</v>
      </c>
      <c r="D293" s="160">
        <v>40775.0</v>
      </c>
      <c r="E293" s="161">
        <v>10.0</v>
      </c>
      <c r="F293" s="170">
        <v>113335.0</v>
      </c>
      <c r="G293" s="159">
        <v>2.0</v>
      </c>
      <c r="H293" s="161">
        <f t="array" ref="H293">IFS(G293=$K$4,$L$4,G293=$K$5,$L$5,G293=$K$6,$L$6,G293=$K$7,$L$7,G293=$K$8,$L$8)</f>
        <v>100</v>
      </c>
      <c r="I293" s="171"/>
    </row>
    <row r="294" ht="14.25" customHeight="1">
      <c r="A294" s="42" t="s">
        <v>1024</v>
      </c>
      <c r="B294" s="159" t="s">
        <v>728</v>
      </c>
      <c r="C294" s="42" t="s">
        <v>916</v>
      </c>
      <c r="D294" s="160">
        <v>40432.0</v>
      </c>
      <c r="E294" s="161">
        <v>11.0</v>
      </c>
      <c r="F294" s="170">
        <v>55767.0</v>
      </c>
      <c r="G294" s="159">
        <v>4.0</v>
      </c>
      <c r="H294" s="161">
        <f t="array" ref="H294">IFS(G294=$K$4,$L$4,G294=$K$5,$L$5,G294=$K$6,$L$6,G294=$K$7,$L$7,G294=$K$8,$L$8)</f>
        <v>1500</v>
      </c>
      <c r="I294" s="171"/>
    </row>
    <row r="295" ht="14.25" customHeight="1">
      <c r="A295" s="42" t="s">
        <v>1025</v>
      </c>
      <c r="B295" s="159" t="s">
        <v>724</v>
      </c>
      <c r="C295" s="42" t="s">
        <v>916</v>
      </c>
      <c r="D295" s="160">
        <v>41502.0</v>
      </c>
      <c r="E295" s="161">
        <v>8.0</v>
      </c>
      <c r="F295" s="170">
        <v>56149.0</v>
      </c>
      <c r="G295" s="159">
        <v>5.0</v>
      </c>
      <c r="H295" s="161">
        <f t="array" ref="H295">IFS(G295=$K$4,$L$4,G295=$K$5,$L$5,G295=$K$6,$L$6,G295=$K$7,$L$7,G295=$K$8,$L$8)</f>
        <v>3000</v>
      </c>
      <c r="I295" s="171"/>
    </row>
    <row r="296" ht="14.25" customHeight="1">
      <c r="A296" s="42" t="s">
        <v>1026</v>
      </c>
      <c r="B296" s="159" t="s">
        <v>731</v>
      </c>
      <c r="C296" s="42" t="s">
        <v>916</v>
      </c>
      <c r="D296" s="160">
        <v>40060.0</v>
      </c>
      <c r="E296" s="161">
        <v>12.0</v>
      </c>
      <c r="F296" s="170">
        <v>54973.0</v>
      </c>
      <c r="G296" s="159">
        <v>1.0</v>
      </c>
      <c r="H296" s="161">
        <f t="array" ref="H296">IFS(G296=$K$4,$L$4,G296=$K$5,$L$5,G296=$K$6,$L$6,G296=$K$7,$L$7,G296=$K$8,$L$8)</f>
        <v>0</v>
      </c>
      <c r="I296" s="171"/>
    </row>
    <row r="297" ht="14.25" customHeight="1">
      <c r="A297" s="42" t="s">
        <v>1027</v>
      </c>
      <c r="B297" s="159" t="s">
        <v>728</v>
      </c>
      <c r="C297" s="42" t="s">
        <v>916</v>
      </c>
      <c r="D297" s="160">
        <v>40068.0</v>
      </c>
      <c r="E297" s="161">
        <v>12.0</v>
      </c>
      <c r="F297" s="170">
        <v>119949.0</v>
      </c>
      <c r="G297" s="159">
        <v>2.0</v>
      </c>
      <c r="H297" s="161">
        <f t="array" ref="H297">IFS(G297=$K$4,$L$4,G297=$K$5,$L$5,G297=$K$6,$L$6,G297=$K$7,$L$7,G297=$K$8,$L$8)</f>
        <v>100</v>
      </c>
      <c r="I297" s="171"/>
    </row>
    <row r="298" ht="14.25" customHeight="1">
      <c r="A298" s="42" t="s">
        <v>1028</v>
      </c>
      <c r="B298" s="159" t="s">
        <v>740</v>
      </c>
      <c r="C298" s="42" t="s">
        <v>916</v>
      </c>
      <c r="D298" s="160">
        <v>37145.0</v>
      </c>
      <c r="E298" s="161">
        <v>20.0</v>
      </c>
      <c r="F298" s="170">
        <v>49488.0</v>
      </c>
      <c r="G298" s="159">
        <v>4.0</v>
      </c>
      <c r="H298" s="161">
        <f t="array" ref="H298">IFS(G298=$K$4,$L$4,G298=$K$5,$L$5,G298=$K$6,$L$6,G298=$K$7,$L$7,G298=$K$8,$L$8)</f>
        <v>1500</v>
      </c>
      <c r="I298" s="171"/>
    </row>
    <row r="299" ht="14.25" customHeight="1">
      <c r="A299" s="42" t="s">
        <v>1029</v>
      </c>
      <c r="B299" s="159" t="s">
        <v>740</v>
      </c>
      <c r="C299" s="42" t="s">
        <v>916</v>
      </c>
      <c r="D299" s="160">
        <v>37491.0</v>
      </c>
      <c r="E299" s="161">
        <v>19.0</v>
      </c>
      <c r="F299" s="170">
        <v>43343.0</v>
      </c>
      <c r="G299" s="159">
        <v>3.0</v>
      </c>
      <c r="H299" s="161">
        <f t="array" ref="H299">IFS(G299=$K$4,$L$4,G299=$K$5,$L$5,G299=$K$6,$L$6,G299=$K$7,$L$7,G299=$K$8,$L$8)</f>
        <v>900</v>
      </c>
      <c r="I299" s="171"/>
    </row>
    <row r="300" ht="14.25" customHeight="1">
      <c r="A300" s="42" t="s">
        <v>1030</v>
      </c>
      <c r="B300" s="159" t="s">
        <v>728</v>
      </c>
      <c r="C300" s="42" t="s">
        <v>916</v>
      </c>
      <c r="D300" s="160">
        <v>37500.0</v>
      </c>
      <c r="E300" s="161">
        <v>19.0</v>
      </c>
      <c r="F300" s="170">
        <v>58134.0</v>
      </c>
      <c r="G300" s="159">
        <v>5.0</v>
      </c>
      <c r="H300" s="161">
        <f t="array" ref="H300">IFS(G300=$K$4,$L$4,G300=$K$5,$L$5,G300=$K$6,$L$6,G300=$K$7,$L$7,G300=$K$8,$L$8)</f>
        <v>3000</v>
      </c>
      <c r="I300" s="171"/>
    </row>
    <row r="301" ht="14.25" customHeight="1">
      <c r="A301" s="42" t="s">
        <v>1031</v>
      </c>
      <c r="B301" s="159" t="s">
        <v>728</v>
      </c>
      <c r="C301" s="42" t="s">
        <v>916</v>
      </c>
      <c r="D301" s="160">
        <v>37509.0</v>
      </c>
      <c r="E301" s="161">
        <v>19.0</v>
      </c>
      <c r="F301" s="170">
        <v>55295.0</v>
      </c>
      <c r="G301" s="159">
        <v>2.0</v>
      </c>
      <c r="H301" s="161">
        <f t="array" ref="H301">IFS(G301=$K$4,$L$4,G301=$K$5,$L$5,G301=$K$6,$L$6,G301=$K$7,$L$7,G301=$K$8,$L$8)</f>
        <v>100</v>
      </c>
      <c r="I301" s="171"/>
    </row>
    <row r="302" ht="14.25" customHeight="1">
      <c r="A302" s="42" t="s">
        <v>1032</v>
      </c>
      <c r="B302" s="159" t="s">
        <v>731</v>
      </c>
      <c r="C302" s="42" t="s">
        <v>916</v>
      </c>
      <c r="D302" s="160">
        <v>38587.0</v>
      </c>
      <c r="E302" s="161">
        <v>16.0</v>
      </c>
      <c r="F302" s="170">
        <v>104197.0</v>
      </c>
      <c r="G302" s="159">
        <v>3.0</v>
      </c>
      <c r="H302" s="161">
        <f t="array" ref="H302">IFS(G302=$K$4,$L$4,G302=$K$5,$L$5,G302=$K$6,$L$6,G302=$K$7,$L$7,G302=$K$8,$L$8)</f>
        <v>900</v>
      </c>
      <c r="I302" s="171"/>
    </row>
    <row r="303" ht="14.25" customHeight="1">
      <c r="A303" s="42" t="s">
        <v>1033</v>
      </c>
      <c r="B303" s="159" t="s">
        <v>728</v>
      </c>
      <c r="C303" s="42" t="s">
        <v>916</v>
      </c>
      <c r="D303" s="160">
        <v>38944.0</v>
      </c>
      <c r="E303" s="161">
        <v>15.0</v>
      </c>
      <c r="F303" s="170">
        <v>46006.0</v>
      </c>
      <c r="G303" s="159">
        <v>5.0</v>
      </c>
      <c r="H303" s="161">
        <f t="array" ref="H303">IFS(G303=$K$4,$L$4,G303=$K$5,$L$5,G303=$K$6,$L$6,G303=$K$7,$L$7,G303=$K$8,$L$8)</f>
        <v>3000</v>
      </c>
      <c r="I303" s="171"/>
    </row>
    <row r="304" ht="14.25" customHeight="1">
      <c r="A304" s="42" t="s">
        <v>1034</v>
      </c>
      <c r="B304" s="159" t="s">
        <v>740</v>
      </c>
      <c r="C304" s="42" t="s">
        <v>916</v>
      </c>
      <c r="D304" s="160">
        <v>40426.0</v>
      </c>
      <c r="E304" s="161">
        <v>11.0</v>
      </c>
      <c r="F304" s="170">
        <v>105667.0</v>
      </c>
      <c r="G304" s="159">
        <v>2.0</v>
      </c>
      <c r="H304" s="161">
        <f t="array" ref="H304">IFS(G304=$K$4,$L$4,G304=$K$5,$L$5,G304=$K$6,$L$6,G304=$K$7,$L$7,G304=$K$8,$L$8)</f>
        <v>100</v>
      </c>
      <c r="I304" s="171"/>
    </row>
    <row r="305" ht="14.25" customHeight="1">
      <c r="A305" s="42" t="s">
        <v>1035</v>
      </c>
      <c r="B305" s="159" t="s">
        <v>731</v>
      </c>
      <c r="C305" s="42" t="s">
        <v>916</v>
      </c>
      <c r="D305" s="160">
        <v>40774.0</v>
      </c>
      <c r="E305" s="161">
        <v>10.0</v>
      </c>
      <c r="F305" s="170">
        <v>50007.0</v>
      </c>
      <c r="G305" s="159">
        <v>3.0</v>
      </c>
      <c r="H305" s="161">
        <f t="array" ref="H305">IFS(G305=$K$4,$L$4,G305=$K$5,$L$5,G305=$K$6,$L$6,G305=$K$7,$L$7,G305=$K$8,$L$8)</f>
        <v>900</v>
      </c>
      <c r="I305" s="171"/>
    </row>
    <row r="306" ht="14.25" customHeight="1">
      <c r="A306" s="42" t="s">
        <v>1036</v>
      </c>
      <c r="B306" s="159" t="s">
        <v>728</v>
      </c>
      <c r="C306" s="42" t="s">
        <v>916</v>
      </c>
      <c r="D306" s="160">
        <v>41527.0</v>
      </c>
      <c r="E306" s="161">
        <v>8.0</v>
      </c>
      <c r="F306" s="170">
        <v>77016.0</v>
      </c>
      <c r="G306" s="159">
        <v>5.0</v>
      </c>
      <c r="H306" s="161">
        <f t="array" ref="H306">IFS(G306=$K$4,$L$4,G306=$K$5,$L$5,G306=$K$6,$L$6,G306=$K$7,$L$7,G306=$K$8,$L$8)</f>
        <v>3000</v>
      </c>
      <c r="I306" s="171"/>
    </row>
    <row r="307" ht="14.25" customHeight="1">
      <c r="A307" s="42" t="s">
        <v>1037</v>
      </c>
      <c r="B307" s="159" t="s">
        <v>740</v>
      </c>
      <c r="C307" s="42" t="s">
        <v>916</v>
      </c>
      <c r="D307" s="160">
        <v>40456.0</v>
      </c>
      <c r="E307" s="161">
        <v>11.0</v>
      </c>
      <c r="F307" s="170">
        <v>125134.0</v>
      </c>
      <c r="G307" s="159">
        <v>3.0</v>
      </c>
      <c r="H307" s="161">
        <f t="array" ref="H307">IFS(G307=$K$4,$L$4,G307=$K$5,$L$5,G307=$K$6,$L$6,G307=$K$7,$L$7,G307=$K$8,$L$8)</f>
        <v>900</v>
      </c>
      <c r="I307" s="171"/>
    </row>
    <row r="308" ht="14.25" customHeight="1">
      <c r="A308" s="42" t="s">
        <v>1038</v>
      </c>
      <c r="B308" s="159" t="s">
        <v>724</v>
      </c>
      <c r="C308" s="42" t="s">
        <v>916</v>
      </c>
      <c r="D308" s="160">
        <v>41534.0</v>
      </c>
      <c r="E308" s="161">
        <v>8.0</v>
      </c>
      <c r="F308" s="170">
        <v>65953.0</v>
      </c>
      <c r="G308" s="159">
        <v>5.0</v>
      </c>
      <c r="H308" s="161">
        <f t="array" ref="H308">IFS(G308=$K$4,$L$4,G308=$K$5,$L$5,G308=$K$6,$L$6,G308=$K$7,$L$7,G308=$K$8,$L$8)</f>
        <v>3000</v>
      </c>
      <c r="I308" s="171"/>
    </row>
    <row r="309" ht="14.25" customHeight="1">
      <c r="A309" s="42" t="s">
        <v>1039</v>
      </c>
      <c r="B309" s="159" t="s">
        <v>731</v>
      </c>
      <c r="C309" s="42" t="s">
        <v>916</v>
      </c>
      <c r="D309" s="160">
        <v>41540.0</v>
      </c>
      <c r="E309" s="161">
        <v>8.0</v>
      </c>
      <c r="F309" s="170">
        <v>84936.0</v>
      </c>
      <c r="G309" s="159">
        <v>4.0</v>
      </c>
      <c r="H309" s="161">
        <f t="array" ref="H309">IFS(G309=$K$4,$L$4,G309=$K$5,$L$5,G309=$K$6,$L$6,G309=$K$7,$L$7,G309=$K$8,$L$8)</f>
        <v>1500</v>
      </c>
      <c r="I309" s="171"/>
    </row>
    <row r="310" ht="14.25" customHeight="1">
      <c r="A310" s="42" t="s">
        <v>1040</v>
      </c>
      <c r="B310" s="159" t="s">
        <v>731</v>
      </c>
      <c r="C310" s="42" t="s">
        <v>916</v>
      </c>
      <c r="D310" s="160">
        <v>41547.0</v>
      </c>
      <c r="E310" s="161">
        <v>8.0</v>
      </c>
      <c r="F310" s="170">
        <v>42514.0</v>
      </c>
      <c r="G310" s="159">
        <v>4.0</v>
      </c>
      <c r="H310" s="161">
        <f t="array" ref="H310">IFS(G310=$K$4,$L$4,G310=$K$5,$L$5,G310=$K$6,$L$6,G310=$K$7,$L$7,G310=$K$8,$L$8)</f>
        <v>1500</v>
      </c>
      <c r="I310" s="171"/>
    </row>
    <row r="311" ht="14.25" customHeight="1">
      <c r="A311" s="42" t="s">
        <v>1041</v>
      </c>
      <c r="B311" s="159" t="s">
        <v>726</v>
      </c>
      <c r="C311" s="42" t="s">
        <v>916</v>
      </c>
      <c r="D311" s="160">
        <v>41551.0</v>
      </c>
      <c r="E311" s="161">
        <v>8.0</v>
      </c>
      <c r="F311" s="170">
        <v>68976.0</v>
      </c>
      <c r="G311" s="159">
        <v>5.0</v>
      </c>
      <c r="H311" s="161">
        <f t="array" ref="H311">IFS(G311=$K$4,$L$4,G311=$K$5,$L$5,G311=$K$6,$L$6,G311=$K$7,$L$7,G311=$K$8,$L$8)</f>
        <v>3000</v>
      </c>
      <c r="I311" s="171"/>
    </row>
    <row r="312" ht="14.25" customHeight="1">
      <c r="A312" s="42" t="s">
        <v>1042</v>
      </c>
      <c r="B312" s="159" t="s">
        <v>726</v>
      </c>
      <c r="C312" s="42" t="s">
        <v>916</v>
      </c>
      <c r="D312" s="160">
        <v>41552.0</v>
      </c>
      <c r="E312" s="161">
        <v>8.0</v>
      </c>
      <c r="F312" s="170">
        <v>100625.0</v>
      </c>
      <c r="G312" s="159">
        <v>4.0</v>
      </c>
      <c r="H312" s="161">
        <f t="array" ref="H312">IFS(G312=$K$4,$L$4,G312=$K$5,$L$5,G312=$K$6,$L$6,G312=$K$7,$L$7,G312=$K$8,$L$8)</f>
        <v>1500</v>
      </c>
      <c r="I312" s="171"/>
    </row>
    <row r="313" ht="14.25" customHeight="1">
      <c r="A313" s="42" t="s">
        <v>1043</v>
      </c>
      <c r="B313" s="159" t="s">
        <v>720</v>
      </c>
      <c r="C313" s="42" t="s">
        <v>916</v>
      </c>
      <c r="D313" s="160">
        <v>40079.0</v>
      </c>
      <c r="E313" s="161">
        <v>12.0</v>
      </c>
      <c r="F313" s="170">
        <v>71207.0</v>
      </c>
      <c r="G313" s="159">
        <v>3.0</v>
      </c>
      <c r="H313" s="161">
        <f t="array" ref="H313">IFS(G313=$K$4,$L$4,G313=$K$5,$L$5,G313=$K$6,$L$6,G313=$K$7,$L$7,G313=$K$8,$L$8)</f>
        <v>900</v>
      </c>
      <c r="I313" s="171"/>
    </row>
    <row r="314" ht="14.25" customHeight="1">
      <c r="A314" s="42" t="s">
        <v>1044</v>
      </c>
      <c r="B314" s="159" t="s">
        <v>740</v>
      </c>
      <c r="C314" s="42" t="s">
        <v>916</v>
      </c>
      <c r="D314" s="160">
        <v>37162.0</v>
      </c>
      <c r="E314" s="161">
        <v>20.0</v>
      </c>
      <c r="F314" s="170">
        <v>74177.0</v>
      </c>
      <c r="G314" s="159">
        <v>4.0</v>
      </c>
      <c r="H314" s="161">
        <f t="array" ref="H314">IFS(G314=$K$4,$L$4,G314=$K$5,$L$5,G314=$K$6,$L$6,G314=$K$7,$L$7,G314=$K$8,$L$8)</f>
        <v>1500</v>
      </c>
      <c r="I314" s="171"/>
    </row>
    <row r="315" ht="14.25" customHeight="1">
      <c r="A315" s="42" t="s">
        <v>1045</v>
      </c>
      <c r="B315" s="159" t="s">
        <v>720</v>
      </c>
      <c r="C315" s="42" t="s">
        <v>916</v>
      </c>
      <c r="D315" s="160">
        <v>37522.0</v>
      </c>
      <c r="E315" s="161">
        <v>19.0</v>
      </c>
      <c r="F315" s="170">
        <v>110056.0</v>
      </c>
      <c r="G315" s="159">
        <v>3.0</v>
      </c>
      <c r="H315" s="161">
        <f t="array" ref="H315">IFS(G315=$K$4,$L$4,G315=$K$5,$L$5,G315=$K$6,$L$6,G315=$K$7,$L$7,G315=$K$8,$L$8)</f>
        <v>900</v>
      </c>
      <c r="I315" s="171"/>
    </row>
    <row r="316" ht="14.25" customHeight="1">
      <c r="A316" s="42" t="s">
        <v>1046</v>
      </c>
      <c r="B316" s="159" t="s">
        <v>731</v>
      </c>
      <c r="C316" s="42" t="s">
        <v>916</v>
      </c>
      <c r="D316" s="160">
        <v>37533.0</v>
      </c>
      <c r="E316" s="161">
        <v>19.0</v>
      </c>
      <c r="F316" s="170">
        <v>123134.0</v>
      </c>
      <c r="G316" s="159">
        <v>4.0</v>
      </c>
      <c r="H316" s="161">
        <f t="array" ref="H316">IFS(G316=$K$4,$L$4,G316=$K$5,$L$5,G316=$K$6,$L$6,G316=$K$7,$L$7,G316=$K$8,$L$8)</f>
        <v>1500</v>
      </c>
      <c r="I316" s="171"/>
    </row>
    <row r="317" ht="14.25" customHeight="1">
      <c r="A317" s="42" t="s">
        <v>1047</v>
      </c>
      <c r="B317" s="159" t="s">
        <v>726</v>
      </c>
      <c r="C317" s="42" t="s">
        <v>916</v>
      </c>
      <c r="D317" s="160">
        <v>38977.0</v>
      </c>
      <c r="E317" s="161">
        <v>15.0</v>
      </c>
      <c r="F317" s="170">
        <v>57193.0</v>
      </c>
      <c r="G317" s="159">
        <v>5.0</v>
      </c>
      <c r="H317" s="161">
        <f t="array" ref="H317">IFS(G317=$K$4,$L$4,G317=$K$5,$L$5,G317=$K$6,$L$6,G317=$K$7,$L$7,G317=$K$8,$L$8)</f>
        <v>3000</v>
      </c>
      <c r="I317" s="171"/>
    </row>
    <row r="318" ht="14.25" customHeight="1">
      <c r="A318" s="42" t="s">
        <v>1048</v>
      </c>
      <c r="B318" s="159" t="s">
        <v>720</v>
      </c>
      <c r="C318" s="42" t="s">
        <v>916</v>
      </c>
      <c r="D318" s="160">
        <v>39367.0</v>
      </c>
      <c r="E318" s="161">
        <v>14.0</v>
      </c>
      <c r="F318" s="170">
        <v>48168.0</v>
      </c>
      <c r="G318" s="159">
        <v>3.0</v>
      </c>
      <c r="H318" s="161">
        <f t="array" ref="H318">IFS(G318=$K$4,$L$4,G318=$K$5,$L$5,G318=$K$6,$L$6,G318=$K$7,$L$7,G318=$K$8,$L$8)</f>
        <v>900</v>
      </c>
      <c r="I318" s="171"/>
    </row>
    <row r="319" ht="14.25" customHeight="1">
      <c r="A319" s="42" t="s">
        <v>1049</v>
      </c>
      <c r="B319" s="159" t="s">
        <v>726</v>
      </c>
      <c r="C319" s="42" t="s">
        <v>916</v>
      </c>
      <c r="D319" s="160">
        <v>40825.0</v>
      </c>
      <c r="E319" s="161">
        <v>10.0</v>
      </c>
      <c r="F319" s="170">
        <v>118550.0</v>
      </c>
      <c r="G319" s="159">
        <v>4.0</v>
      </c>
      <c r="H319" s="161">
        <f t="array" ref="H319">IFS(G319=$K$4,$L$4,G319=$K$5,$L$5,G319=$K$6,$L$6,G319=$K$7,$L$7,G319=$K$8,$L$8)</f>
        <v>1500</v>
      </c>
      <c r="I319" s="171"/>
    </row>
    <row r="320" ht="14.25" customHeight="1">
      <c r="A320" s="42" t="s">
        <v>1050</v>
      </c>
      <c r="B320" s="159" t="s">
        <v>731</v>
      </c>
      <c r="C320" s="42" t="s">
        <v>916</v>
      </c>
      <c r="D320" s="160">
        <v>41548.0</v>
      </c>
      <c r="E320" s="161">
        <v>8.0</v>
      </c>
      <c r="F320" s="170">
        <v>56533.0</v>
      </c>
      <c r="G320" s="159">
        <v>1.0</v>
      </c>
      <c r="H320" s="161">
        <f t="array" ref="H320">IFS(G320=$K$4,$L$4,G320=$K$5,$L$5,G320=$K$6,$L$6,G320=$K$7,$L$7,G320=$K$8,$L$8)</f>
        <v>0</v>
      </c>
      <c r="I320" s="171"/>
    </row>
    <row r="321" ht="14.25" customHeight="1">
      <c r="A321" s="42" t="s">
        <v>1051</v>
      </c>
      <c r="B321" s="159" t="s">
        <v>720</v>
      </c>
      <c r="C321" s="42" t="s">
        <v>916</v>
      </c>
      <c r="D321" s="160">
        <v>40481.0</v>
      </c>
      <c r="E321" s="161">
        <v>11.0</v>
      </c>
      <c r="F321" s="170">
        <v>113370.0</v>
      </c>
      <c r="G321" s="159">
        <v>2.0</v>
      </c>
      <c r="H321" s="161">
        <f t="array" ref="H321">IFS(G321=$K$4,$L$4,G321=$K$5,$L$5,G321=$K$6,$L$6,G321=$K$7,$L$7,G321=$K$8,$L$8)</f>
        <v>100</v>
      </c>
      <c r="I321" s="171"/>
    </row>
    <row r="322" ht="14.25" customHeight="1">
      <c r="A322" s="42" t="s">
        <v>1052</v>
      </c>
      <c r="B322" s="159" t="s">
        <v>728</v>
      </c>
      <c r="C322" s="42" t="s">
        <v>916</v>
      </c>
      <c r="D322" s="160">
        <v>40485.0</v>
      </c>
      <c r="E322" s="161">
        <v>11.0</v>
      </c>
      <c r="F322" s="170">
        <v>42407.0</v>
      </c>
      <c r="G322" s="159">
        <v>5.0</v>
      </c>
      <c r="H322" s="161">
        <f t="array" ref="H322">IFS(G322=$K$4,$L$4,G322=$K$5,$L$5,G322=$K$6,$L$6,G322=$K$7,$L$7,G322=$K$8,$L$8)</f>
        <v>3000</v>
      </c>
      <c r="I322" s="171"/>
    </row>
    <row r="323" ht="14.25" customHeight="1">
      <c r="A323" s="42" t="s">
        <v>1053</v>
      </c>
      <c r="B323" s="159" t="s">
        <v>731</v>
      </c>
      <c r="C323" s="42" t="s">
        <v>916</v>
      </c>
      <c r="D323" s="160">
        <v>41570.0</v>
      </c>
      <c r="E323" s="161">
        <v>8.0</v>
      </c>
      <c r="F323" s="170">
        <v>47350.0</v>
      </c>
      <c r="G323" s="159">
        <v>2.0</v>
      </c>
      <c r="H323" s="161">
        <f t="array" ref="H323">IFS(G323=$K$4,$L$4,G323=$K$5,$L$5,G323=$K$6,$L$6,G323=$K$7,$L$7,G323=$K$8,$L$8)</f>
        <v>100</v>
      </c>
      <c r="I323" s="171"/>
    </row>
    <row r="324" ht="14.25" customHeight="1">
      <c r="A324" s="42" t="s">
        <v>1054</v>
      </c>
      <c r="B324" s="159" t="s">
        <v>731</v>
      </c>
      <c r="C324" s="42" t="s">
        <v>916</v>
      </c>
      <c r="D324" s="160">
        <v>37179.0</v>
      </c>
      <c r="E324" s="161">
        <v>20.0</v>
      </c>
      <c r="F324" s="170">
        <v>43983.0</v>
      </c>
      <c r="G324" s="159">
        <v>5.0</v>
      </c>
      <c r="H324" s="161">
        <f t="array" ref="H324">IFS(G324=$K$4,$L$4,G324=$K$5,$L$5,G324=$K$6,$L$6,G324=$K$7,$L$7,G324=$K$8,$L$8)</f>
        <v>3000</v>
      </c>
      <c r="I324" s="171"/>
    </row>
    <row r="325" ht="14.25" customHeight="1">
      <c r="A325" s="42" t="s">
        <v>1055</v>
      </c>
      <c r="B325" s="159" t="s">
        <v>720</v>
      </c>
      <c r="C325" s="42" t="s">
        <v>916</v>
      </c>
      <c r="D325" s="160">
        <v>37200.0</v>
      </c>
      <c r="E325" s="161">
        <v>20.0</v>
      </c>
      <c r="F325" s="170">
        <v>123099.0</v>
      </c>
      <c r="G325" s="159">
        <v>2.0</v>
      </c>
      <c r="H325" s="161">
        <f t="array" ref="H325">IFS(G325=$K$4,$L$4,G325=$K$5,$L$5,G325=$K$6,$L$6,G325=$K$7,$L$7,G325=$K$8,$L$8)</f>
        <v>100</v>
      </c>
      <c r="I325" s="171"/>
    </row>
    <row r="326" ht="14.25" customHeight="1">
      <c r="A326" s="42" t="s">
        <v>1056</v>
      </c>
      <c r="B326" s="159" t="s">
        <v>726</v>
      </c>
      <c r="C326" s="42" t="s">
        <v>916</v>
      </c>
      <c r="D326" s="160">
        <v>39014.0</v>
      </c>
      <c r="E326" s="161">
        <v>15.0</v>
      </c>
      <c r="F326" s="170">
        <v>95555.0</v>
      </c>
      <c r="G326" s="159">
        <v>5.0</v>
      </c>
      <c r="H326" s="161">
        <f t="array" ref="H326">IFS(G326=$K$4,$L$4,G326=$K$5,$L$5,G326=$K$6,$L$6,G326=$K$7,$L$7,G326=$K$8,$L$8)</f>
        <v>3000</v>
      </c>
      <c r="I326" s="171"/>
    </row>
    <row r="327" ht="14.25" customHeight="1">
      <c r="A327" s="42" t="s">
        <v>1057</v>
      </c>
      <c r="B327" s="159" t="s">
        <v>731</v>
      </c>
      <c r="C327" s="42" t="s">
        <v>916</v>
      </c>
      <c r="D327" s="160">
        <v>39021.0</v>
      </c>
      <c r="E327" s="161">
        <v>15.0</v>
      </c>
      <c r="F327" s="170">
        <v>69335.0</v>
      </c>
      <c r="G327" s="159">
        <v>3.0</v>
      </c>
      <c r="H327" s="161">
        <f t="array" ref="H327">IFS(G327=$K$4,$L$4,G327=$K$5,$L$5,G327=$K$6,$L$6,G327=$K$7,$L$7,G327=$K$8,$L$8)</f>
        <v>900</v>
      </c>
      <c r="I327" s="171"/>
    </row>
    <row r="328" ht="14.25" customHeight="1">
      <c r="A328" s="42" t="s">
        <v>1058</v>
      </c>
      <c r="B328" s="159" t="s">
        <v>728</v>
      </c>
      <c r="C328" s="42" t="s">
        <v>916</v>
      </c>
      <c r="D328" s="160">
        <v>39399.0</v>
      </c>
      <c r="E328" s="161">
        <v>14.0</v>
      </c>
      <c r="F328" s="170">
        <v>45405.0</v>
      </c>
      <c r="G328" s="159">
        <v>4.0</v>
      </c>
      <c r="H328" s="161">
        <f t="array" ref="H328">IFS(G328=$K$4,$L$4,G328=$K$5,$L$5,G328=$K$6,$L$6,G328=$K$7,$L$7,G328=$K$8,$L$8)</f>
        <v>1500</v>
      </c>
      <c r="I328" s="171"/>
    </row>
    <row r="329" ht="14.25" customHeight="1">
      <c r="A329" s="42" t="s">
        <v>1059</v>
      </c>
      <c r="B329" s="159" t="s">
        <v>726</v>
      </c>
      <c r="C329" s="42" t="s">
        <v>916</v>
      </c>
      <c r="D329" s="160">
        <v>39399.0</v>
      </c>
      <c r="E329" s="161">
        <v>14.0</v>
      </c>
      <c r="F329" s="170">
        <v>45873.0</v>
      </c>
      <c r="G329" s="159">
        <v>1.0</v>
      </c>
      <c r="H329" s="161">
        <f t="array" ref="H329">IFS(G329=$K$4,$L$4,G329=$K$5,$L$5,G329=$K$6,$L$6,G329=$K$7,$L$7,G329=$K$8,$L$8)</f>
        <v>0</v>
      </c>
      <c r="I329" s="171"/>
    </row>
    <row r="330" ht="14.25" customHeight="1">
      <c r="A330" s="42" t="s">
        <v>1060</v>
      </c>
      <c r="B330" s="159" t="s">
        <v>728</v>
      </c>
      <c r="C330" s="42" t="s">
        <v>916</v>
      </c>
      <c r="D330" s="160">
        <v>40838.0</v>
      </c>
      <c r="E330" s="161">
        <v>10.0</v>
      </c>
      <c r="F330" s="170">
        <v>117677.0</v>
      </c>
      <c r="G330" s="159">
        <v>5.0</v>
      </c>
      <c r="H330" s="161">
        <f t="array" ref="H330">IFS(G330=$K$4,$L$4,G330=$K$5,$L$5,G330=$K$6,$L$6,G330=$K$7,$L$7,G330=$K$8,$L$8)</f>
        <v>3000</v>
      </c>
      <c r="I330" s="171"/>
    </row>
    <row r="331" ht="14.25" customHeight="1">
      <c r="A331" s="42" t="s">
        <v>1061</v>
      </c>
      <c r="B331" s="159" t="s">
        <v>731</v>
      </c>
      <c r="C331" s="42" t="s">
        <v>916</v>
      </c>
      <c r="D331" s="160">
        <v>40468.0</v>
      </c>
      <c r="E331" s="161">
        <v>11.0</v>
      </c>
      <c r="F331" s="170">
        <v>49740.0</v>
      </c>
      <c r="G331" s="159">
        <v>5.0</v>
      </c>
      <c r="H331" s="161">
        <f t="array" ref="H331">IFS(G331=$K$4,$L$4,G331=$K$5,$L$5,G331=$K$6,$L$6,G331=$K$7,$L$7,G331=$K$8,$L$8)</f>
        <v>3000</v>
      </c>
      <c r="I331" s="171"/>
    </row>
    <row r="332" ht="14.25" customHeight="1">
      <c r="A332" s="42" t="s">
        <v>1062</v>
      </c>
      <c r="B332" s="159" t="s">
        <v>726</v>
      </c>
      <c r="C332" s="42" t="s">
        <v>916</v>
      </c>
      <c r="D332" s="160">
        <v>40863.0</v>
      </c>
      <c r="E332" s="161">
        <v>10.0</v>
      </c>
      <c r="F332" s="170">
        <v>83005.0</v>
      </c>
      <c r="G332" s="159">
        <v>3.0</v>
      </c>
      <c r="H332" s="161">
        <f t="array" ref="H332">IFS(G332=$K$4,$L$4,G332=$K$5,$L$5,G332=$K$6,$L$6,G332=$K$7,$L$7,G332=$K$8,$L$8)</f>
        <v>900</v>
      </c>
      <c r="I332" s="171"/>
    </row>
    <row r="333" ht="14.25" customHeight="1">
      <c r="A333" s="42" t="s">
        <v>1063</v>
      </c>
      <c r="B333" s="159" t="s">
        <v>731</v>
      </c>
      <c r="C333" s="42" t="s">
        <v>916</v>
      </c>
      <c r="D333" s="160">
        <v>37581.0</v>
      </c>
      <c r="E333" s="161">
        <v>19.0</v>
      </c>
      <c r="F333" s="170">
        <v>59808.0</v>
      </c>
      <c r="G333" s="159">
        <v>1.0</v>
      </c>
      <c r="H333" s="161">
        <f t="array" ref="H333">IFS(G333=$K$4,$L$4,G333=$K$5,$L$5,G333=$K$6,$L$6,G333=$K$7,$L$7,G333=$K$8,$L$8)</f>
        <v>0</v>
      </c>
      <c r="I333" s="171"/>
    </row>
    <row r="334" ht="14.25" customHeight="1">
      <c r="A334" s="42" t="s">
        <v>1064</v>
      </c>
      <c r="B334" s="159" t="s">
        <v>740</v>
      </c>
      <c r="C334" s="42" t="s">
        <v>916</v>
      </c>
      <c r="D334" s="160">
        <v>38307.0</v>
      </c>
      <c r="E334" s="161">
        <v>17.0</v>
      </c>
      <c r="F334" s="170">
        <v>74514.0</v>
      </c>
      <c r="G334" s="159">
        <v>4.0</v>
      </c>
      <c r="H334" s="161">
        <f t="array" ref="H334">IFS(G334=$K$4,$L$4,G334=$K$5,$L$5,G334=$K$6,$L$6,G334=$K$7,$L$7,G334=$K$8,$L$8)</f>
        <v>1500</v>
      </c>
      <c r="I334" s="171"/>
    </row>
    <row r="335" ht="14.25" customHeight="1">
      <c r="A335" s="42" t="s">
        <v>1065</v>
      </c>
      <c r="B335" s="159" t="s">
        <v>720</v>
      </c>
      <c r="C335" s="42" t="s">
        <v>916</v>
      </c>
      <c r="D335" s="160">
        <v>38698.0</v>
      </c>
      <c r="E335" s="161">
        <v>16.0</v>
      </c>
      <c r="F335" s="170">
        <v>103603.0</v>
      </c>
      <c r="G335" s="159">
        <v>1.0</v>
      </c>
      <c r="H335" s="161">
        <f t="array" ref="H335">IFS(G335=$K$4,$L$4,G335=$K$5,$L$5,G335=$K$6,$L$6,G335=$K$7,$L$7,G335=$K$8,$L$8)</f>
        <v>0</v>
      </c>
      <c r="I335" s="171"/>
    </row>
    <row r="336" ht="14.25" customHeight="1">
      <c r="A336" s="42" t="s">
        <v>1066</v>
      </c>
      <c r="B336" s="159" t="s">
        <v>726</v>
      </c>
      <c r="C336" s="42" t="s">
        <v>916</v>
      </c>
      <c r="D336" s="160">
        <v>41253.0</v>
      </c>
      <c r="E336" s="161">
        <v>9.0</v>
      </c>
      <c r="F336" s="170">
        <v>126627.0</v>
      </c>
      <c r="G336" s="159">
        <v>2.0</v>
      </c>
      <c r="H336" s="161">
        <f t="array" ref="H336">IFS(G336=$K$4,$L$4,G336=$K$5,$L$5,G336=$K$6,$L$6,G336=$K$7,$L$7,G336=$K$8,$L$8)</f>
        <v>100</v>
      </c>
      <c r="I336" s="171"/>
    </row>
    <row r="337" ht="14.25" customHeight="1">
      <c r="A337" s="42" t="s">
        <v>1067</v>
      </c>
      <c r="B337" s="159" t="s">
        <v>726</v>
      </c>
      <c r="C337" s="42" t="s">
        <v>1068</v>
      </c>
      <c r="D337" s="160">
        <v>41370.0</v>
      </c>
      <c r="E337" s="161">
        <v>8.0</v>
      </c>
      <c r="F337" s="170">
        <v>110756.0</v>
      </c>
      <c r="G337" s="159">
        <v>2.0</v>
      </c>
      <c r="H337" s="161">
        <f t="array" ref="H337">IFS(G337=$K$4,$L$4,G337=$K$5,$L$5,G337=$K$6,$L$6,G337=$K$7,$L$7,G337=$K$8,$L$8)</f>
        <v>100</v>
      </c>
      <c r="I337" s="171"/>
    </row>
    <row r="338" ht="14.25" customHeight="1">
      <c r="A338" s="42" t="s">
        <v>1069</v>
      </c>
      <c r="B338" s="159" t="s">
        <v>724</v>
      </c>
      <c r="C338" s="42" t="s">
        <v>1068</v>
      </c>
      <c r="D338" s="160">
        <v>38485.0</v>
      </c>
      <c r="E338" s="161">
        <v>16.0</v>
      </c>
      <c r="F338" s="170">
        <v>103260.0</v>
      </c>
      <c r="G338" s="159">
        <v>5.0</v>
      </c>
      <c r="H338" s="161">
        <f t="array" ref="H338">IFS(G338=$K$4,$L$4,G338=$K$5,$L$5,G338=$K$6,$L$6,G338=$K$7,$L$7,G338=$K$8,$L$8)</f>
        <v>3000</v>
      </c>
      <c r="I338" s="171"/>
    </row>
    <row r="339" ht="14.25" customHeight="1">
      <c r="A339" s="42" t="s">
        <v>1070</v>
      </c>
      <c r="B339" s="159" t="s">
        <v>726</v>
      </c>
      <c r="C339" s="42" t="s">
        <v>1068</v>
      </c>
      <c r="D339" s="160">
        <v>41391.0</v>
      </c>
      <c r="E339" s="161">
        <v>8.0</v>
      </c>
      <c r="F339" s="170">
        <v>61640.0</v>
      </c>
      <c r="G339" s="159">
        <v>5.0</v>
      </c>
      <c r="H339" s="161">
        <f t="array" ref="H339">IFS(G339=$K$4,$L$4,G339=$K$5,$L$5,G339=$K$6,$L$6,G339=$K$7,$L$7,G339=$K$8,$L$8)</f>
        <v>3000</v>
      </c>
      <c r="I339" s="171"/>
    </row>
    <row r="340" ht="14.25" customHeight="1">
      <c r="A340" s="42" t="s">
        <v>1071</v>
      </c>
      <c r="B340" s="159" t="s">
        <v>740</v>
      </c>
      <c r="C340" s="42" t="s">
        <v>1068</v>
      </c>
      <c r="D340" s="160">
        <v>42215.0</v>
      </c>
      <c r="E340" s="161">
        <v>6.0</v>
      </c>
      <c r="F340" s="170">
        <v>111408.0</v>
      </c>
      <c r="G340" s="159">
        <v>3.0</v>
      </c>
      <c r="H340" s="161">
        <f t="array" ref="H340">IFS(G340=$K$4,$L$4,G340=$K$5,$L$5,G340=$K$6,$L$6,G340=$K$7,$L$7,G340=$K$8,$L$8)</f>
        <v>900</v>
      </c>
      <c r="I340" s="171"/>
    </row>
    <row r="341" ht="14.25" customHeight="1">
      <c r="A341" s="42" t="s">
        <v>1072</v>
      </c>
      <c r="B341" s="159" t="s">
        <v>720</v>
      </c>
      <c r="C341" s="42" t="s">
        <v>1068</v>
      </c>
      <c r="D341" s="160">
        <v>37843.0</v>
      </c>
      <c r="E341" s="161">
        <v>18.0</v>
      </c>
      <c r="F341" s="170">
        <v>44469.0</v>
      </c>
      <c r="G341" s="159">
        <v>4.0</v>
      </c>
      <c r="H341" s="161">
        <f t="array" ref="H341">IFS(G341=$K$4,$L$4,G341=$K$5,$L$5,G341=$K$6,$L$6,G341=$K$7,$L$7,G341=$K$8,$L$8)</f>
        <v>1500</v>
      </c>
      <c r="I341" s="171"/>
    </row>
    <row r="342" ht="14.25" customHeight="1">
      <c r="A342" s="42" t="s">
        <v>1073</v>
      </c>
      <c r="B342" s="159" t="s">
        <v>728</v>
      </c>
      <c r="C342" s="42" t="s">
        <v>1068</v>
      </c>
      <c r="D342" s="160">
        <v>39014.0</v>
      </c>
      <c r="E342" s="161">
        <v>15.0</v>
      </c>
      <c r="F342" s="170">
        <v>115240.0</v>
      </c>
      <c r="G342" s="159">
        <v>2.0</v>
      </c>
      <c r="H342" s="161">
        <f t="array" ref="H342">IFS(G342=$K$4,$L$4,G342=$K$5,$L$5,G342=$K$6,$L$6,G342=$K$7,$L$7,G342=$K$8,$L$8)</f>
        <v>100</v>
      </c>
      <c r="I342" s="171"/>
    </row>
    <row r="343" ht="14.25" customHeight="1">
      <c r="A343" s="42" t="s">
        <v>1074</v>
      </c>
      <c r="B343" s="159" t="s">
        <v>720</v>
      </c>
      <c r="C343" s="42" t="s">
        <v>1068</v>
      </c>
      <c r="D343" s="160">
        <v>40116.0</v>
      </c>
      <c r="E343" s="161">
        <v>12.0</v>
      </c>
      <c r="F343" s="170">
        <v>93239.0</v>
      </c>
      <c r="G343" s="159">
        <v>4.0</v>
      </c>
      <c r="H343" s="161">
        <f t="array" ref="H343">IFS(G343=$K$4,$L$4,G343=$K$5,$L$5,G343=$K$6,$L$6,G343=$K$7,$L$7,G343=$K$8,$L$8)</f>
        <v>1500</v>
      </c>
      <c r="I343" s="171"/>
    </row>
    <row r="344" ht="14.25" customHeight="1">
      <c r="A344" s="42" t="s">
        <v>1075</v>
      </c>
      <c r="B344" s="159" t="s">
        <v>740</v>
      </c>
      <c r="C344" s="42" t="s">
        <v>369</v>
      </c>
      <c r="D344" s="160">
        <v>41630.0</v>
      </c>
      <c r="E344" s="161">
        <v>8.0</v>
      </c>
      <c r="F344" s="170">
        <v>123209.0</v>
      </c>
      <c r="G344" s="159">
        <v>4.0</v>
      </c>
      <c r="H344" s="161">
        <f t="array" ref="H344">IFS(G344=$K$4,$L$4,G344=$K$5,$L$5,G344=$K$6,$L$6,G344=$K$7,$L$7,G344=$K$8,$L$8)</f>
        <v>1500</v>
      </c>
      <c r="I344" s="171"/>
    </row>
    <row r="345" ht="14.25" customHeight="1">
      <c r="A345" s="42" t="s">
        <v>1076</v>
      </c>
      <c r="B345" s="159" t="s">
        <v>728</v>
      </c>
      <c r="C345" s="42" t="s">
        <v>369</v>
      </c>
      <c r="D345" s="160">
        <v>41989.0</v>
      </c>
      <c r="E345" s="161">
        <v>7.0</v>
      </c>
      <c r="F345" s="170">
        <v>105769.0</v>
      </c>
      <c r="G345" s="159">
        <v>3.0</v>
      </c>
      <c r="H345" s="161">
        <f t="array" ref="H345">IFS(G345=$K$4,$L$4,G345=$K$5,$L$5,G345=$K$6,$L$6,G345=$K$7,$L$7,G345=$K$8,$L$8)</f>
        <v>900</v>
      </c>
      <c r="I345" s="171"/>
    </row>
    <row r="346" ht="14.25" customHeight="1">
      <c r="A346" s="42" t="s">
        <v>1077</v>
      </c>
      <c r="B346" s="159" t="s">
        <v>728</v>
      </c>
      <c r="C346" s="42" t="s">
        <v>369</v>
      </c>
      <c r="D346" s="160">
        <v>40535.0</v>
      </c>
      <c r="E346" s="161">
        <v>11.0</v>
      </c>
      <c r="F346" s="170">
        <v>86681.0</v>
      </c>
      <c r="G346" s="159">
        <v>5.0</v>
      </c>
      <c r="H346" s="161">
        <f t="array" ref="H346">IFS(G346=$K$4,$L$4,G346=$K$5,$L$5,G346=$K$6,$L$6,G346=$K$7,$L$7,G346=$K$8,$L$8)</f>
        <v>3000</v>
      </c>
      <c r="I346" s="171"/>
    </row>
    <row r="347" ht="14.25" customHeight="1">
      <c r="A347" s="42" t="s">
        <v>1078</v>
      </c>
      <c r="B347" s="159" t="s">
        <v>720</v>
      </c>
      <c r="C347" s="42" t="s">
        <v>369</v>
      </c>
      <c r="D347" s="160">
        <v>40176.0</v>
      </c>
      <c r="E347" s="161">
        <v>12.0</v>
      </c>
      <c r="F347" s="170">
        <v>81413.0</v>
      </c>
      <c r="G347" s="159">
        <v>5.0</v>
      </c>
      <c r="H347" s="161">
        <f t="array" ref="H347">IFS(G347=$K$4,$L$4,G347=$K$5,$L$5,G347=$K$6,$L$6,G347=$K$7,$L$7,G347=$K$8,$L$8)</f>
        <v>3000</v>
      </c>
      <c r="I347" s="171"/>
    </row>
    <row r="348" ht="14.25" customHeight="1">
      <c r="A348" s="42" t="s">
        <v>1079</v>
      </c>
      <c r="B348" s="159" t="s">
        <v>731</v>
      </c>
      <c r="C348" s="42" t="s">
        <v>369</v>
      </c>
      <c r="D348" s="160">
        <v>41287.0</v>
      </c>
      <c r="E348" s="161">
        <v>9.0</v>
      </c>
      <c r="F348" s="170">
        <v>78610.0</v>
      </c>
      <c r="G348" s="159">
        <v>4.0</v>
      </c>
      <c r="H348" s="161">
        <f t="array" ref="H348">IFS(G348=$K$4,$L$4,G348=$K$5,$L$5,G348=$K$6,$L$6,G348=$K$7,$L$7,G348=$K$8,$L$8)</f>
        <v>1500</v>
      </c>
      <c r="I348" s="171"/>
    </row>
    <row r="349" ht="14.25" customHeight="1">
      <c r="A349" s="42" t="s">
        <v>1080</v>
      </c>
      <c r="B349" s="159" t="s">
        <v>720</v>
      </c>
      <c r="C349" s="42" t="s">
        <v>369</v>
      </c>
      <c r="D349" s="160">
        <v>37270.0</v>
      </c>
      <c r="E349" s="161">
        <v>20.0</v>
      </c>
      <c r="F349" s="170">
        <v>116319.0</v>
      </c>
      <c r="G349" s="159">
        <v>5.0</v>
      </c>
      <c r="H349" s="161">
        <f t="array" ref="H349">IFS(G349=$K$4,$L$4,G349=$K$5,$L$5,G349=$K$6,$L$6,G349=$K$7,$L$7,G349=$K$8,$L$8)</f>
        <v>3000</v>
      </c>
      <c r="I349" s="171"/>
    </row>
    <row r="350" ht="14.25" customHeight="1">
      <c r="A350" s="42" t="s">
        <v>1081</v>
      </c>
      <c r="B350" s="159" t="s">
        <v>724</v>
      </c>
      <c r="C350" s="42" t="s">
        <v>369</v>
      </c>
      <c r="D350" s="160">
        <v>37277.0</v>
      </c>
      <c r="E350" s="161">
        <v>19.0</v>
      </c>
      <c r="F350" s="170">
        <v>65423.0</v>
      </c>
      <c r="G350" s="159">
        <v>5.0</v>
      </c>
      <c r="H350" s="161">
        <f t="array" ref="H350">IFS(G350=$K$4,$L$4,G350=$K$5,$L$5,G350=$K$6,$L$6,G350=$K$7,$L$7,G350=$K$8,$L$8)</f>
        <v>3000</v>
      </c>
      <c r="I350" s="171"/>
    </row>
    <row r="351" ht="14.25" customHeight="1">
      <c r="A351" s="42" t="s">
        <v>1082</v>
      </c>
      <c r="B351" s="159" t="s">
        <v>720</v>
      </c>
      <c r="C351" s="42" t="s">
        <v>369</v>
      </c>
      <c r="D351" s="160">
        <v>38018.0</v>
      </c>
      <c r="E351" s="161">
        <v>17.0</v>
      </c>
      <c r="F351" s="170">
        <v>54011.0</v>
      </c>
      <c r="G351" s="159">
        <v>5.0</v>
      </c>
      <c r="H351" s="161">
        <f t="array" ref="H351">IFS(G351=$K$4,$L$4,G351=$K$5,$L$5,G351=$K$6,$L$6,G351=$K$7,$L$7,G351=$K$8,$L$8)</f>
        <v>3000</v>
      </c>
      <c r="I351" s="171"/>
    </row>
    <row r="352" ht="14.25" customHeight="1">
      <c r="A352" s="42" t="s">
        <v>1083</v>
      </c>
      <c r="B352" s="159" t="s">
        <v>720</v>
      </c>
      <c r="C352" s="42" t="s">
        <v>369</v>
      </c>
      <c r="D352" s="160">
        <v>40949.0</v>
      </c>
      <c r="E352" s="161">
        <v>9.0</v>
      </c>
      <c r="F352" s="170">
        <v>56645.0</v>
      </c>
      <c r="G352" s="159">
        <v>2.0</v>
      </c>
      <c r="H352" s="161">
        <f t="array" ref="H352">IFS(G352=$K$4,$L$4,G352=$K$5,$L$5,G352=$K$6,$L$6,G352=$K$7,$L$7,G352=$K$8,$L$8)</f>
        <v>100</v>
      </c>
      <c r="I352" s="171"/>
    </row>
    <row r="353" ht="14.25" customHeight="1">
      <c r="A353" s="42" t="s">
        <v>1084</v>
      </c>
      <c r="B353" s="159" t="s">
        <v>728</v>
      </c>
      <c r="C353" s="42" t="s">
        <v>369</v>
      </c>
      <c r="D353" s="160">
        <v>41688.0</v>
      </c>
      <c r="E353" s="161">
        <v>7.0</v>
      </c>
      <c r="F353" s="170">
        <v>112790.0</v>
      </c>
      <c r="G353" s="159">
        <v>4.0</v>
      </c>
      <c r="H353" s="161">
        <f t="array" ref="H353">IFS(G353=$K$4,$L$4,G353=$K$5,$L$5,G353=$K$6,$L$6,G353=$K$7,$L$7,G353=$K$8,$L$8)</f>
        <v>1500</v>
      </c>
      <c r="I353" s="171"/>
    </row>
    <row r="354" ht="14.25" customHeight="1">
      <c r="A354" s="42" t="s">
        <v>1085</v>
      </c>
      <c r="B354" s="159" t="s">
        <v>731</v>
      </c>
      <c r="C354" s="42" t="s">
        <v>369</v>
      </c>
      <c r="D354" s="160">
        <v>41702.0</v>
      </c>
      <c r="E354" s="161">
        <v>7.0</v>
      </c>
      <c r="F354" s="170">
        <v>125069.0</v>
      </c>
      <c r="G354" s="159">
        <v>4.0</v>
      </c>
      <c r="H354" s="161">
        <f t="array" ref="H354">IFS(G354=$K$4,$L$4,G354=$K$5,$L$5,G354=$K$6,$L$6,G354=$K$7,$L$7,G354=$K$8,$L$8)</f>
        <v>1500</v>
      </c>
      <c r="I354" s="171"/>
    </row>
    <row r="355" ht="14.25" customHeight="1">
      <c r="A355" s="42" t="s">
        <v>1086</v>
      </c>
      <c r="B355" s="159" t="s">
        <v>728</v>
      </c>
      <c r="C355" s="42" t="s">
        <v>369</v>
      </c>
      <c r="D355" s="160">
        <v>40225.0</v>
      </c>
      <c r="E355" s="161">
        <v>11.0</v>
      </c>
      <c r="F355" s="170">
        <v>75401.0</v>
      </c>
      <c r="G355" s="159">
        <v>5.0</v>
      </c>
      <c r="H355" s="161">
        <f t="array" ref="H355">IFS(G355=$K$4,$L$4,G355=$K$5,$L$5,G355=$K$6,$L$6,G355=$K$7,$L$7,G355=$K$8,$L$8)</f>
        <v>3000</v>
      </c>
      <c r="I355" s="171"/>
    </row>
    <row r="356" ht="14.25" customHeight="1">
      <c r="A356" s="42" t="s">
        <v>1087</v>
      </c>
      <c r="B356" s="159" t="s">
        <v>726</v>
      </c>
      <c r="C356" s="42" t="s">
        <v>369</v>
      </c>
      <c r="D356" s="160">
        <v>40245.0</v>
      </c>
      <c r="E356" s="161">
        <v>11.0</v>
      </c>
      <c r="F356" s="170">
        <v>95570.0</v>
      </c>
      <c r="G356" s="159">
        <v>5.0</v>
      </c>
      <c r="H356" s="161">
        <f t="array" ref="H356">IFS(G356=$K$4,$L$4,G356=$K$5,$L$5,G356=$K$6,$L$6,G356=$K$7,$L$7,G356=$K$8,$L$8)</f>
        <v>3000</v>
      </c>
      <c r="I356" s="171"/>
    </row>
    <row r="357" ht="14.25" customHeight="1">
      <c r="A357" s="42" t="s">
        <v>1088</v>
      </c>
      <c r="B357" s="159" t="s">
        <v>726</v>
      </c>
      <c r="C357" s="42" t="s">
        <v>369</v>
      </c>
      <c r="D357" s="160">
        <v>39883.0</v>
      </c>
      <c r="E357" s="161">
        <v>12.0</v>
      </c>
      <c r="F357" s="170">
        <v>83404.0</v>
      </c>
      <c r="G357" s="159">
        <v>2.0</v>
      </c>
      <c r="H357" s="161">
        <f t="array" ref="H357">IFS(G357=$K$4,$L$4,G357=$K$5,$L$5,G357=$K$6,$L$6,G357=$K$7,$L$7,G357=$K$8,$L$8)</f>
        <v>100</v>
      </c>
      <c r="I357" s="171"/>
    </row>
    <row r="358" ht="14.25" customHeight="1">
      <c r="A358" s="42" t="s">
        <v>1089</v>
      </c>
      <c r="B358" s="159" t="s">
        <v>720</v>
      </c>
      <c r="C358" s="42" t="s">
        <v>369</v>
      </c>
      <c r="D358" s="160">
        <v>36934.0</v>
      </c>
      <c r="E358" s="161">
        <v>20.0</v>
      </c>
      <c r="F358" s="170">
        <v>69800.0</v>
      </c>
      <c r="G358" s="159">
        <v>3.0</v>
      </c>
      <c r="H358" s="161">
        <f t="array" ref="H358">IFS(G358=$K$4,$L$4,G358=$K$5,$L$5,G358=$K$6,$L$6,G358=$K$7,$L$7,G358=$K$8,$L$8)</f>
        <v>900</v>
      </c>
      <c r="I358" s="171"/>
    </row>
    <row r="359" ht="14.25" customHeight="1">
      <c r="A359" s="42" t="s">
        <v>1090</v>
      </c>
      <c r="B359" s="159" t="s">
        <v>731</v>
      </c>
      <c r="C359" s="42" t="s">
        <v>369</v>
      </c>
      <c r="D359" s="160">
        <v>36935.0</v>
      </c>
      <c r="E359" s="161">
        <v>20.0</v>
      </c>
      <c r="F359" s="170">
        <v>84002.0</v>
      </c>
      <c r="G359" s="159">
        <v>3.0</v>
      </c>
      <c r="H359" s="161">
        <f t="array" ref="H359">IFS(G359=$K$4,$L$4,G359=$K$5,$L$5,G359=$K$6,$L$6,G359=$K$7,$L$7,G359=$K$8,$L$8)</f>
        <v>900</v>
      </c>
      <c r="I359" s="171"/>
    </row>
    <row r="360" ht="14.25" customHeight="1">
      <c r="A360" s="42" t="s">
        <v>1091</v>
      </c>
      <c r="B360" s="159" t="s">
        <v>720</v>
      </c>
      <c r="C360" s="42" t="s">
        <v>369</v>
      </c>
      <c r="D360" s="160">
        <v>40235.0</v>
      </c>
      <c r="E360" s="161">
        <v>11.0</v>
      </c>
      <c r="F360" s="170">
        <v>123051.0</v>
      </c>
      <c r="G360" s="159">
        <v>4.0</v>
      </c>
      <c r="H360" s="161">
        <f t="array" ref="H360">IFS(G360=$K$4,$L$4,G360=$K$5,$L$5,G360=$K$6,$L$6,G360=$K$7,$L$7,G360=$K$8,$L$8)</f>
        <v>1500</v>
      </c>
      <c r="I360" s="171"/>
    </row>
    <row r="361" ht="14.25" customHeight="1">
      <c r="A361" s="42" t="s">
        <v>1092</v>
      </c>
      <c r="B361" s="159" t="s">
        <v>728</v>
      </c>
      <c r="C361" s="42" t="s">
        <v>369</v>
      </c>
      <c r="D361" s="160">
        <v>42078.0</v>
      </c>
      <c r="E361" s="161">
        <v>6.0</v>
      </c>
      <c r="F361" s="170">
        <v>123234.0</v>
      </c>
      <c r="G361" s="159">
        <v>4.0</v>
      </c>
      <c r="H361" s="161">
        <f t="array" ref="H361">IFS(G361=$K$4,$L$4,G361=$K$5,$L$5,G361=$K$6,$L$6,G361=$K$7,$L$7,G361=$K$8,$L$8)</f>
        <v>1500</v>
      </c>
      <c r="I361" s="171"/>
    </row>
    <row r="362" ht="14.25" customHeight="1">
      <c r="A362" s="42" t="s">
        <v>1093</v>
      </c>
      <c r="B362" s="159" t="s">
        <v>720</v>
      </c>
      <c r="C362" s="42" t="s">
        <v>369</v>
      </c>
      <c r="D362" s="160">
        <v>42085.0</v>
      </c>
      <c r="E362" s="161">
        <v>6.0</v>
      </c>
      <c r="F362" s="170">
        <v>61223.0</v>
      </c>
      <c r="G362" s="159">
        <v>2.0</v>
      </c>
      <c r="H362" s="161">
        <f t="array" ref="H362">IFS(G362=$K$4,$L$4,G362=$K$5,$L$5,G362=$K$6,$L$6,G362=$K$7,$L$7,G362=$K$8,$L$8)</f>
        <v>100</v>
      </c>
      <c r="I362" s="171"/>
    </row>
    <row r="363" ht="14.25" customHeight="1">
      <c r="A363" s="42" t="s">
        <v>1094</v>
      </c>
      <c r="B363" s="159" t="s">
        <v>728</v>
      </c>
      <c r="C363" s="42" t="s">
        <v>369</v>
      </c>
      <c r="D363" s="160">
        <v>40258.0</v>
      </c>
      <c r="E363" s="161">
        <v>11.0</v>
      </c>
      <c r="F363" s="170">
        <v>119751.0</v>
      </c>
      <c r="G363" s="159">
        <v>4.0</v>
      </c>
      <c r="H363" s="161">
        <f t="array" ref="H363">IFS(G363=$K$4,$L$4,G363=$K$5,$L$5,G363=$K$6,$L$6,G363=$K$7,$L$7,G363=$K$8,$L$8)</f>
        <v>1500</v>
      </c>
      <c r="I363" s="171"/>
    </row>
    <row r="364" ht="14.25" customHeight="1">
      <c r="A364" s="42" t="s">
        <v>1095</v>
      </c>
      <c r="B364" s="159" t="s">
        <v>728</v>
      </c>
      <c r="C364" s="42" t="s">
        <v>369</v>
      </c>
      <c r="D364" s="160">
        <v>39912.0</v>
      </c>
      <c r="E364" s="161">
        <v>12.0</v>
      </c>
      <c r="F364" s="170">
        <v>80640.0</v>
      </c>
      <c r="G364" s="159">
        <v>4.0</v>
      </c>
      <c r="H364" s="161">
        <f t="array" ref="H364">IFS(G364=$K$4,$L$4,G364=$K$5,$L$5,G364=$K$6,$L$6,G364=$K$7,$L$7,G364=$K$8,$L$8)</f>
        <v>1500</v>
      </c>
      <c r="I364" s="171"/>
    </row>
    <row r="365" ht="14.25" customHeight="1">
      <c r="A365" s="42" t="s">
        <v>1096</v>
      </c>
      <c r="B365" s="159" t="s">
        <v>726</v>
      </c>
      <c r="C365" s="42" t="s">
        <v>369</v>
      </c>
      <c r="D365" s="160">
        <v>37375.0</v>
      </c>
      <c r="E365" s="161">
        <v>19.0</v>
      </c>
      <c r="F365" s="170">
        <v>71455.0</v>
      </c>
      <c r="G365" s="159">
        <v>2.0</v>
      </c>
      <c r="H365" s="161">
        <f t="array" ref="H365">IFS(G365=$K$4,$L$4,G365=$K$5,$L$5,G365=$K$6,$L$6,G365=$K$7,$L$7,G365=$K$8,$L$8)</f>
        <v>100</v>
      </c>
      <c r="I365" s="171"/>
    </row>
    <row r="366" ht="14.25" customHeight="1">
      <c r="A366" s="42" t="s">
        <v>1097</v>
      </c>
      <c r="B366" s="159" t="s">
        <v>720</v>
      </c>
      <c r="C366" s="42" t="s">
        <v>369</v>
      </c>
      <c r="D366" s="160">
        <v>37740.0</v>
      </c>
      <c r="E366" s="161">
        <v>18.0</v>
      </c>
      <c r="F366" s="170">
        <v>74304.0</v>
      </c>
      <c r="G366" s="159">
        <v>4.0</v>
      </c>
      <c r="H366" s="161">
        <f t="array" ref="H366">IFS(G366=$K$4,$L$4,G366=$K$5,$L$5,G366=$K$6,$L$6,G366=$K$7,$L$7,G366=$K$8,$L$8)</f>
        <v>1500</v>
      </c>
      <c r="I366" s="171"/>
    </row>
    <row r="367" ht="14.25" customHeight="1">
      <c r="A367" s="42" t="s">
        <v>1098</v>
      </c>
      <c r="B367" s="159" t="s">
        <v>724</v>
      </c>
      <c r="C367" s="42" t="s">
        <v>369</v>
      </c>
      <c r="D367" s="160">
        <v>40670.0</v>
      </c>
      <c r="E367" s="161">
        <v>10.0</v>
      </c>
      <c r="F367" s="170">
        <v>86111.0</v>
      </c>
      <c r="G367" s="159">
        <v>3.0</v>
      </c>
      <c r="H367" s="161">
        <f t="array" ref="H367">IFS(G367=$K$4,$L$4,G367=$K$5,$L$5,G367=$K$6,$L$6,G367=$K$7,$L$7,G367=$K$8,$L$8)</f>
        <v>900</v>
      </c>
      <c r="I367" s="171"/>
    </row>
    <row r="368" ht="14.25" customHeight="1">
      <c r="A368" s="42" t="s">
        <v>1099</v>
      </c>
      <c r="B368" s="159" t="s">
        <v>724</v>
      </c>
      <c r="C368" s="42" t="s">
        <v>369</v>
      </c>
      <c r="D368" s="160">
        <v>41790.0</v>
      </c>
      <c r="E368" s="161">
        <v>7.0</v>
      </c>
      <c r="F368" s="170">
        <v>122165.0</v>
      </c>
      <c r="G368" s="159">
        <v>1.0</v>
      </c>
      <c r="H368" s="161">
        <f t="array" ref="H368">IFS(G368=$K$4,$L$4,G368=$K$5,$L$5,G368=$K$6,$L$6,G368=$K$7,$L$7,G368=$K$8,$L$8)</f>
        <v>0</v>
      </c>
      <c r="I368" s="171"/>
    </row>
    <row r="369" ht="14.25" customHeight="1">
      <c r="A369" s="42" t="s">
        <v>1100</v>
      </c>
      <c r="B369" s="159" t="s">
        <v>724</v>
      </c>
      <c r="C369" s="42" t="s">
        <v>369</v>
      </c>
      <c r="D369" s="160">
        <v>42148.0</v>
      </c>
      <c r="E369" s="161">
        <v>6.0</v>
      </c>
      <c r="F369" s="170">
        <v>104783.0</v>
      </c>
      <c r="G369" s="159">
        <v>1.0</v>
      </c>
      <c r="H369" s="161">
        <f t="array" ref="H369">IFS(G369=$K$4,$L$4,G369=$K$5,$L$5,G369=$K$6,$L$6,G369=$K$7,$L$7,G369=$K$8,$L$8)</f>
        <v>0</v>
      </c>
      <c r="I369" s="171"/>
    </row>
    <row r="370" ht="14.25" customHeight="1">
      <c r="A370" s="42" t="s">
        <v>1101</v>
      </c>
      <c r="B370" s="159" t="s">
        <v>728</v>
      </c>
      <c r="C370" s="42" t="s">
        <v>369</v>
      </c>
      <c r="D370" s="160">
        <v>40336.0</v>
      </c>
      <c r="E370" s="161">
        <v>11.0</v>
      </c>
      <c r="F370" s="170">
        <v>57724.0</v>
      </c>
      <c r="G370" s="159">
        <v>2.0</v>
      </c>
      <c r="H370" s="161">
        <f t="array" ref="H370">IFS(G370=$K$4,$L$4,G370=$K$5,$L$5,G370=$K$6,$L$6,G370=$K$7,$L$7,G370=$K$8,$L$8)</f>
        <v>100</v>
      </c>
      <c r="I370" s="171"/>
    </row>
    <row r="371" ht="14.25" customHeight="1">
      <c r="A371" s="42" t="s">
        <v>1102</v>
      </c>
      <c r="B371" s="159" t="s">
        <v>720</v>
      </c>
      <c r="C371" s="42" t="s">
        <v>369</v>
      </c>
      <c r="D371" s="160">
        <v>41411.0</v>
      </c>
      <c r="E371" s="161">
        <v>8.0</v>
      </c>
      <c r="F371" s="170">
        <v>66016.0</v>
      </c>
      <c r="G371" s="159">
        <v>4.0</v>
      </c>
      <c r="H371" s="161">
        <f t="array" ref="H371">IFS(G371=$K$4,$L$4,G371=$K$5,$L$5,G371=$K$6,$L$6,G371=$K$7,$L$7,G371=$K$8,$L$8)</f>
        <v>1500</v>
      </c>
      <c r="I371" s="171"/>
    </row>
    <row r="372" ht="14.25" customHeight="1">
      <c r="A372" s="42" t="s">
        <v>1103</v>
      </c>
      <c r="B372" s="159" t="s">
        <v>728</v>
      </c>
      <c r="C372" s="42" t="s">
        <v>369</v>
      </c>
      <c r="D372" s="160">
        <v>37781.0</v>
      </c>
      <c r="E372" s="161">
        <v>18.0</v>
      </c>
      <c r="F372" s="170">
        <v>88259.0</v>
      </c>
      <c r="G372" s="159">
        <v>4.0</v>
      </c>
      <c r="H372" s="161">
        <f t="array" ref="H372">IFS(G372=$K$4,$L$4,G372=$K$5,$L$5,G372=$K$6,$L$6,G372=$K$7,$L$7,G372=$K$8,$L$8)</f>
        <v>1500</v>
      </c>
      <c r="I372" s="171"/>
    </row>
    <row r="373" ht="14.25" customHeight="1">
      <c r="A373" s="42" t="s">
        <v>1104</v>
      </c>
      <c r="B373" s="159" t="s">
        <v>731</v>
      </c>
      <c r="C373" s="42" t="s">
        <v>369</v>
      </c>
      <c r="D373" s="160">
        <v>41429.0</v>
      </c>
      <c r="E373" s="161">
        <v>8.0</v>
      </c>
      <c r="F373" s="170">
        <v>96619.0</v>
      </c>
      <c r="G373" s="159">
        <v>3.0</v>
      </c>
      <c r="H373" s="161">
        <f t="array" ref="H373">IFS(G373=$K$4,$L$4,G373=$K$5,$L$5,G373=$K$6,$L$6,G373=$K$7,$L$7,G373=$K$8,$L$8)</f>
        <v>900</v>
      </c>
      <c r="I373" s="171"/>
    </row>
    <row r="374" ht="14.25" customHeight="1">
      <c r="A374" s="42" t="s">
        <v>1105</v>
      </c>
      <c r="B374" s="159" t="s">
        <v>728</v>
      </c>
      <c r="C374" s="42" t="s">
        <v>369</v>
      </c>
      <c r="D374" s="160">
        <v>40368.0</v>
      </c>
      <c r="E374" s="161">
        <v>11.0</v>
      </c>
      <c r="F374" s="170">
        <v>47851.0</v>
      </c>
      <c r="G374" s="159">
        <v>2.0</v>
      </c>
      <c r="H374" s="161">
        <f t="array" ref="H374">IFS(G374=$K$4,$L$4,G374=$K$5,$L$5,G374=$K$6,$L$6,G374=$K$7,$L$7,G374=$K$8,$L$8)</f>
        <v>100</v>
      </c>
      <c r="I374" s="171"/>
    </row>
    <row r="375" ht="14.25" customHeight="1">
      <c r="A375" s="42" t="s">
        <v>1106</v>
      </c>
      <c r="B375" s="159" t="s">
        <v>720</v>
      </c>
      <c r="C375" s="42" t="s">
        <v>369</v>
      </c>
      <c r="D375" s="160">
        <v>41445.0</v>
      </c>
      <c r="E375" s="161">
        <v>8.0</v>
      </c>
      <c r="F375" s="170">
        <v>55409.0</v>
      </c>
      <c r="G375" s="159">
        <v>4.0</v>
      </c>
      <c r="H375" s="161">
        <f t="array" ref="H375">IFS(G375=$K$4,$L$4,G375=$K$5,$L$5,G375=$K$6,$L$6,G375=$K$7,$L$7,G375=$K$8,$L$8)</f>
        <v>1500</v>
      </c>
      <c r="I375" s="171"/>
    </row>
    <row r="376" ht="14.25" customHeight="1">
      <c r="A376" s="42" t="s">
        <v>1107</v>
      </c>
      <c r="B376" s="159" t="s">
        <v>740</v>
      </c>
      <c r="C376" s="42" t="s">
        <v>369</v>
      </c>
      <c r="D376" s="160">
        <v>37449.0</v>
      </c>
      <c r="E376" s="161">
        <v>19.0</v>
      </c>
      <c r="F376" s="170">
        <v>116169.0</v>
      </c>
      <c r="G376" s="159">
        <v>2.0</v>
      </c>
      <c r="H376" s="161">
        <f t="array" ref="H376">IFS(G376=$K$4,$L$4,G376=$K$5,$L$5,G376=$K$6,$L$6,G376=$K$7,$L$7,G376=$K$8,$L$8)</f>
        <v>100</v>
      </c>
      <c r="I376" s="171"/>
    </row>
    <row r="377" ht="14.25" customHeight="1">
      <c r="A377" s="42" t="s">
        <v>1108</v>
      </c>
      <c r="B377" s="159" t="s">
        <v>731</v>
      </c>
      <c r="C377" s="42" t="s">
        <v>369</v>
      </c>
      <c r="D377" s="160">
        <v>40361.0</v>
      </c>
      <c r="E377" s="161">
        <v>11.0</v>
      </c>
      <c r="F377" s="170">
        <v>94826.0</v>
      </c>
      <c r="G377" s="159">
        <v>3.0</v>
      </c>
      <c r="H377" s="161">
        <f t="array" ref="H377">IFS(G377=$K$4,$L$4,G377=$K$5,$L$5,G377=$K$6,$L$6,G377=$K$7,$L$7,G377=$K$8,$L$8)</f>
        <v>900</v>
      </c>
      <c r="I377" s="171"/>
    </row>
    <row r="378" ht="14.25" customHeight="1">
      <c r="A378" s="42" t="s">
        <v>1109</v>
      </c>
      <c r="B378" s="159" t="s">
        <v>731</v>
      </c>
      <c r="C378" s="42" t="s">
        <v>369</v>
      </c>
      <c r="D378" s="160">
        <v>41439.0</v>
      </c>
      <c r="E378" s="161">
        <v>8.0</v>
      </c>
      <c r="F378" s="170">
        <v>96418.0</v>
      </c>
      <c r="G378" s="159">
        <v>2.0</v>
      </c>
      <c r="H378" s="161">
        <f t="array" ref="H378">IFS(G378=$K$4,$L$4,G378=$K$5,$L$5,G378=$K$6,$L$6,G378=$K$7,$L$7,G378=$K$8,$L$8)</f>
        <v>100</v>
      </c>
      <c r="I378" s="171"/>
    </row>
    <row r="379" ht="14.25" customHeight="1">
      <c r="A379" s="42" t="s">
        <v>1110</v>
      </c>
      <c r="B379" s="159" t="s">
        <v>724</v>
      </c>
      <c r="C379" s="42" t="s">
        <v>369</v>
      </c>
      <c r="D379" s="160">
        <v>41473.0</v>
      </c>
      <c r="E379" s="161">
        <v>8.0</v>
      </c>
      <c r="F379" s="170">
        <v>42446.0</v>
      </c>
      <c r="G379" s="159">
        <v>4.0</v>
      </c>
      <c r="H379" s="161">
        <f t="array" ref="H379">IFS(G379=$K$4,$L$4,G379=$K$5,$L$5,G379=$K$6,$L$6,G379=$K$7,$L$7,G379=$K$8,$L$8)</f>
        <v>1500</v>
      </c>
      <c r="I379" s="171"/>
    </row>
    <row r="380" ht="14.25" customHeight="1">
      <c r="A380" s="42" t="s">
        <v>1111</v>
      </c>
      <c r="B380" s="159" t="s">
        <v>724</v>
      </c>
      <c r="C380" s="42" t="s">
        <v>369</v>
      </c>
      <c r="D380" s="160">
        <v>37470.0</v>
      </c>
      <c r="E380" s="161">
        <v>19.0</v>
      </c>
      <c r="F380" s="170">
        <v>90681.0</v>
      </c>
      <c r="G380" s="159">
        <v>4.0</v>
      </c>
      <c r="H380" s="161">
        <f t="array" ref="H380">IFS(G380=$K$4,$L$4,G380=$K$5,$L$5,G380=$K$6,$L$6,G380=$K$7,$L$7,G380=$K$8,$L$8)</f>
        <v>1500</v>
      </c>
      <c r="I380" s="171"/>
    </row>
    <row r="381" ht="14.25" customHeight="1">
      <c r="A381" s="42" t="s">
        <v>1112</v>
      </c>
      <c r="B381" s="159" t="s">
        <v>740</v>
      </c>
      <c r="C381" s="42" t="s">
        <v>369</v>
      </c>
      <c r="D381" s="160">
        <v>40408.0</v>
      </c>
      <c r="E381" s="161">
        <v>11.0</v>
      </c>
      <c r="F381" s="170">
        <v>58792.0</v>
      </c>
      <c r="G381" s="159">
        <v>5.0</v>
      </c>
      <c r="H381" s="161">
        <f t="array" ref="H381">IFS(G381=$K$4,$L$4,G381=$K$5,$L$5,G381=$K$6,$L$6,G381=$K$7,$L$7,G381=$K$8,$L$8)</f>
        <v>3000</v>
      </c>
      <c r="I381" s="171"/>
    </row>
    <row r="382" ht="14.25" customHeight="1">
      <c r="A382" s="42" t="s">
        <v>1113</v>
      </c>
      <c r="B382" s="159" t="s">
        <v>728</v>
      </c>
      <c r="C382" s="42" t="s">
        <v>369</v>
      </c>
      <c r="D382" s="160">
        <v>40047.0</v>
      </c>
      <c r="E382" s="161">
        <v>12.0</v>
      </c>
      <c r="F382" s="170">
        <v>88669.0</v>
      </c>
      <c r="G382" s="159">
        <v>2.0</v>
      </c>
      <c r="H382" s="161">
        <f t="array" ref="H382">IFS(G382=$K$4,$L$4,G382=$K$5,$L$5,G382=$K$6,$L$6,G382=$K$7,$L$7,G382=$K$8,$L$8)</f>
        <v>100</v>
      </c>
      <c r="I382" s="171"/>
    </row>
    <row r="383" ht="14.25" customHeight="1">
      <c r="A383" s="42" t="s">
        <v>1114</v>
      </c>
      <c r="B383" s="159" t="s">
        <v>720</v>
      </c>
      <c r="C383" s="42" t="s">
        <v>369</v>
      </c>
      <c r="D383" s="160">
        <v>38216.0</v>
      </c>
      <c r="E383" s="161">
        <v>17.0</v>
      </c>
      <c r="F383" s="170">
        <v>95336.0</v>
      </c>
      <c r="G383" s="159">
        <v>1.0</v>
      </c>
      <c r="H383" s="161">
        <f t="array" ref="H383">IFS(G383=$K$4,$L$4,G383=$K$5,$L$5,G383=$K$6,$L$6,G383=$K$7,$L$7,G383=$K$8,$L$8)</f>
        <v>0</v>
      </c>
      <c r="I383" s="171"/>
    </row>
    <row r="384" ht="14.25" customHeight="1">
      <c r="A384" s="42" t="s">
        <v>1115</v>
      </c>
      <c r="B384" s="159" t="s">
        <v>740</v>
      </c>
      <c r="C384" s="42" t="s">
        <v>369</v>
      </c>
      <c r="D384" s="160">
        <v>38219.0</v>
      </c>
      <c r="E384" s="161">
        <v>17.0</v>
      </c>
      <c r="F384" s="170">
        <v>57718.0</v>
      </c>
      <c r="G384" s="159">
        <v>3.0</v>
      </c>
      <c r="H384" s="161">
        <f t="array" ref="H384">IFS(G384=$K$4,$L$4,G384=$K$5,$L$5,G384=$K$6,$L$6,G384=$K$7,$L$7,G384=$K$8,$L$8)</f>
        <v>900</v>
      </c>
      <c r="I384" s="171"/>
    </row>
    <row r="385" ht="14.25" customHeight="1">
      <c r="A385" s="42" t="s">
        <v>1116</v>
      </c>
      <c r="B385" s="159" t="s">
        <v>726</v>
      </c>
      <c r="C385" s="42" t="s">
        <v>369</v>
      </c>
      <c r="D385" s="160">
        <v>41161.0</v>
      </c>
      <c r="E385" s="161">
        <v>9.0</v>
      </c>
      <c r="F385" s="170">
        <v>103657.0</v>
      </c>
      <c r="G385" s="159">
        <v>4.0</v>
      </c>
      <c r="H385" s="161">
        <f t="array" ref="H385">IFS(G385=$K$4,$L$4,G385=$K$5,$L$5,G385=$K$6,$L$6,G385=$K$7,$L$7,G385=$K$8,$L$8)</f>
        <v>1500</v>
      </c>
      <c r="I385" s="171"/>
    </row>
    <row r="386" ht="14.25" customHeight="1">
      <c r="A386" s="42" t="s">
        <v>1117</v>
      </c>
      <c r="B386" s="159" t="s">
        <v>731</v>
      </c>
      <c r="C386" s="42" t="s">
        <v>369</v>
      </c>
      <c r="D386" s="160">
        <v>41525.0</v>
      </c>
      <c r="E386" s="161">
        <v>8.0</v>
      </c>
      <c r="F386" s="170">
        <v>80141.0</v>
      </c>
      <c r="G386" s="159">
        <v>4.0</v>
      </c>
      <c r="H386" s="161">
        <f t="array" ref="H386">IFS(G386=$K$4,$L$4,G386=$K$5,$L$5,G386=$K$6,$L$6,G386=$K$7,$L$7,G386=$K$8,$L$8)</f>
        <v>1500</v>
      </c>
      <c r="I386" s="171"/>
    </row>
    <row r="387" ht="14.25" customHeight="1">
      <c r="A387" s="42" t="s">
        <v>1118</v>
      </c>
      <c r="B387" s="159" t="s">
        <v>728</v>
      </c>
      <c r="C387" s="42" t="s">
        <v>369</v>
      </c>
      <c r="D387" s="160">
        <v>37172.0</v>
      </c>
      <c r="E387" s="161">
        <v>20.0</v>
      </c>
      <c r="F387" s="170">
        <v>48546.0</v>
      </c>
      <c r="G387" s="159">
        <v>1.0</v>
      </c>
      <c r="H387" s="161">
        <f t="array" ref="H387">IFS(G387=$K$4,$L$4,G387=$K$5,$L$5,G387=$K$6,$L$6,G387=$K$7,$L$7,G387=$K$8,$L$8)</f>
        <v>0</v>
      </c>
      <c r="I387" s="171"/>
    </row>
    <row r="388" ht="14.25" customHeight="1">
      <c r="A388" s="42" t="s">
        <v>1119</v>
      </c>
      <c r="B388" s="159" t="s">
        <v>731</v>
      </c>
      <c r="C388" s="42" t="s">
        <v>369</v>
      </c>
      <c r="D388" s="160">
        <v>37534.0</v>
      </c>
      <c r="E388" s="161">
        <v>19.0</v>
      </c>
      <c r="F388" s="170">
        <v>60489.0</v>
      </c>
      <c r="G388" s="159">
        <v>5.0</v>
      </c>
      <c r="H388" s="161">
        <f t="array" ref="H388">IFS(G388=$K$4,$L$4,G388=$K$5,$L$5,G388=$K$6,$L$6,G388=$K$7,$L$7,G388=$K$8,$L$8)</f>
        <v>3000</v>
      </c>
      <c r="I388" s="171"/>
    </row>
    <row r="389" ht="14.25" customHeight="1">
      <c r="A389" s="42" t="s">
        <v>1120</v>
      </c>
      <c r="B389" s="159" t="s">
        <v>728</v>
      </c>
      <c r="C389" s="42" t="s">
        <v>369</v>
      </c>
      <c r="D389" s="160">
        <v>37541.0</v>
      </c>
      <c r="E389" s="161">
        <v>19.0</v>
      </c>
      <c r="F389" s="170">
        <v>77192.0</v>
      </c>
      <c r="G389" s="159">
        <v>3.0</v>
      </c>
      <c r="H389" s="161">
        <f t="array" ref="H389">IFS(G389=$K$4,$L$4,G389=$K$5,$L$5,G389=$K$6,$L$6,G389=$K$7,$L$7,G389=$K$8,$L$8)</f>
        <v>900</v>
      </c>
      <c r="I389" s="171"/>
    </row>
    <row r="390" ht="14.25" customHeight="1">
      <c r="A390" s="42" t="s">
        <v>1121</v>
      </c>
      <c r="B390" s="159" t="s">
        <v>731</v>
      </c>
      <c r="C390" s="42" t="s">
        <v>369</v>
      </c>
      <c r="D390" s="160">
        <v>38244.0</v>
      </c>
      <c r="E390" s="161">
        <v>17.0</v>
      </c>
      <c r="F390" s="170">
        <v>69414.0</v>
      </c>
      <c r="G390" s="159">
        <v>4.0</v>
      </c>
      <c r="H390" s="161">
        <f t="array" ref="H390">IFS(G390=$K$4,$L$4,G390=$K$5,$L$5,G390=$K$6,$L$6,G390=$K$7,$L$7,G390=$K$8,$L$8)</f>
        <v>1500</v>
      </c>
      <c r="I390" s="171"/>
    </row>
    <row r="391" ht="14.25" customHeight="1">
      <c r="A391" s="42" t="s">
        <v>1122</v>
      </c>
      <c r="B391" s="159" t="s">
        <v>728</v>
      </c>
      <c r="C391" s="42" t="s">
        <v>369</v>
      </c>
      <c r="D391" s="160">
        <v>37194.0</v>
      </c>
      <c r="E391" s="161">
        <v>20.0</v>
      </c>
      <c r="F391" s="170">
        <v>122418.0</v>
      </c>
      <c r="G391" s="159">
        <v>1.0</v>
      </c>
      <c r="H391" s="161">
        <f t="array" ref="H391">IFS(G391=$K$4,$L$4,G391=$K$5,$L$5,G391=$K$6,$L$6,G391=$K$7,$L$7,G391=$K$8,$L$8)</f>
        <v>0</v>
      </c>
      <c r="I391" s="171"/>
    </row>
    <row r="392" ht="14.25" customHeight="1">
      <c r="A392" s="42" t="s">
        <v>1123</v>
      </c>
      <c r="B392" s="159" t="s">
        <v>720</v>
      </c>
      <c r="C392" s="42" t="s">
        <v>369</v>
      </c>
      <c r="D392" s="160">
        <v>37199.0</v>
      </c>
      <c r="E392" s="161">
        <v>20.0</v>
      </c>
      <c r="F392" s="170">
        <v>110342.0</v>
      </c>
      <c r="G392" s="159">
        <v>3.0</v>
      </c>
      <c r="H392" s="161">
        <f t="array" ref="H392">IFS(G392=$K$4,$L$4,G392=$K$5,$L$5,G392=$K$6,$L$6,G392=$K$7,$L$7,G392=$K$8,$L$8)</f>
        <v>900</v>
      </c>
      <c r="I392" s="171"/>
    </row>
    <row r="393" ht="14.25" customHeight="1">
      <c r="A393" s="42" t="s">
        <v>1124</v>
      </c>
      <c r="B393" s="159" t="s">
        <v>720</v>
      </c>
      <c r="C393" s="42" t="s">
        <v>369</v>
      </c>
      <c r="D393" s="160">
        <v>37223.0</v>
      </c>
      <c r="E393" s="161">
        <v>20.0</v>
      </c>
      <c r="F393" s="170">
        <v>74920.0</v>
      </c>
      <c r="G393" s="159">
        <v>5.0</v>
      </c>
      <c r="H393" s="161">
        <f t="array" ref="H393">IFS(G393=$K$4,$L$4,G393=$K$5,$L$5,G393=$K$6,$L$6,G393=$K$7,$L$7,G393=$K$8,$L$8)</f>
        <v>3000</v>
      </c>
      <c r="I393" s="171"/>
    </row>
    <row r="394" ht="14.25" customHeight="1">
      <c r="A394" s="42" t="s">
        <v>1125</v>
      </c>
      <c r="B394" s="159" t="s">
        <v>731</v>
      </c>
      <c r="C394" s="42" t="s">
        <v>369</v>
      </c>
      <c r="D394" s="160">
        <v>40141.0</v>
      </c>
      <c r="E394" s="161">
        <v>12.0</v>
      </c>
      <c r="F394" s="170">
        <v>52239.0</v>
      </c>
      <c r="G394" s="159">
        <v>5.0</v>
      </c>
      <c r="H394" s="161">
        <f t="array" ref="H394">IFS(G394=$K$4,$L$4,G394=$K$5,$L$5,G394=$K$6,$L$6,G394=$K$7,$L$7,G394=$K$8,$L$8)</f>
        <v>3000</v>
      </c>
      <c r="I394" s="171"/>
    </row>
    <row r="395" ht="14.25" customHeight="1">
      <c r="A395" s="42" t="s">
        <v>1126</v>
      </c>
      <c r="B395" s="159" t="s">
        <v>740</v>
      </c>
      <c r="C395" s="42" t="s">
        <v>194</v>
      </c>
      <c r="D395" s="160">
        <v>42000.0</v>
      </c>
      <c r="E395" s="161">
        <v>7.0</v>
      </c>
      <c r="F395" s="170">
        <v>87790.0</v>
      </c>
      <c r="G395" s="159">
        <v>5.0</v>
      </c>
      <c r="H395" s="161">
        <f t="array" ref="H395">IFS(G395=$K$4,$L$4,G395=$K$5,$L$5,G395=$K$6,$L$6,G395=$K$7,$L$7,G395=$K$8,$L$8)</f>
        <v>3000</v>
      </c>
      <c r="I395" s="171"/>
    </row>
    <row r="396" ht="14.25" customHeight="1">
      <c r="A396" s="42" t="s">
        <v>1127</v>
      </c>
      <c r="B396" s="159" t="s">
        <v>728</v>
      </c>
      <c r="C396" s="42" t="s">
        <v>194</v>
      </c>
      <c r="D396" s="160">
        <v>39812.0</v>
      </c>
      <c r="E396" s="161">
        <v>13.0</v>
      </c>
      <c r="F396" s="170">
        <v>85333.0</v>
      </c>
      <c r="G396" s="159">
        <v>4.0</v>
      </c>
      <c r="H396" s="161">
        <f t="array" ref="H396">IFS(G396=$K$4,$L$4,G396=$K$5,$L$5,G396=$K$6,$L$6,G396=$K$7,$L$7,G396=$K$8,$L$8)</f>
        <v>1500</v>
      </c>
      <c r="I396" s="171"/>
    </row>
    <row r="397" ht="14.25" customHeight="1">
      <c r="A397" s="42" t="s">
        <v>1128</v>
      </c>
      <c r="B397" s="159" t="s">
        <v>731</v>
      </c>
      <c r="C397" s="42" t="s">
        <v>194</v>
      </c>
      <c r="D397" s="160">
        <v>37253.0</v>
      </c>
      <c r="E397" s="161">
        <v>20.0</v>
      </c>
      <c r="F397" s="170">
        <v>122546.0</v>
      </c>
      <c r="G397" s="159">
        <v>2.0</v>
      </c>
      <c r="H397" s="161">
        <f t="array" ref="H397">IFS(G397=$K$4,$L$4,G397=$K$5,$L$5,G397=$K$6,$L$6,G397=$K$7,$L$7,G397=$K$8,$L$8)</f>
        <v>100</v>
      </c>
      <c r="I397" s="171"/>
    </row>
    <row r="398" ht="14.25" customHeight="1">
      <c r="A398" s="42" t="s">
        <v>1129</v>
      </c>
      <c r="B398" s="159" t="s">
        <v>731</v>
      </c>
      <c r="C398" s="42" t="s">
        <v>194</v>
      </c>
      <c r="D398" s="160">
        <v>37976.0</v>
      </c>
      <c r="E398" s="161">
        <v>18.0</v>
      </c>
      <c r="F398" s="170">
        <v>66852.0</v>
      </c>
      <c r="G398" s="159">
        <v>2.0</v>
      </c>
      <c r="H398" s="161">
        <f t="array" ref="H398">IFS(G398=$K$4,$L$4,G398=$K$5,$L$5,G398=$K$6,$L$6,G398=$K$7,$L$7,G398=$K$8,$L$8)</f>
        <v>100</v>
      </c>
      <c r="I398" s="171"/>
    </row>
    <row r="399" ht="14.25" customHeight="1">
      <c r="A399" s="42" t="s">
        <v>1130</v>
      </c>
      <c r="B399" s="159" t="s">
        <v>728</v>
      </c>
      <c r="C399" s="42" t="s">
        <v>194</v>
      </c>
      <c r="D399" s="160">
        <v>41313.0</v>
      </c>
      <c r="E399" s="161">
        <v>8.0</v>
      </c>
      <c r="F399" s="170">
        <v>73768.0</v>
      </c>
      <c r="G399" s="159">
        <v>5.0</v>
      </c>
      <c r="H399" s="161">
        <f t="array" ref="H399">IFS(G399=$K$4,$L$4,G399=$K$5,$L$5,G399=$K$6,$L$6,G399=$K$7,$L$7,G399=$K$8,$L$8)</f>
        <v>3000</v>
      </c>
      <c r="I399" s="171"/>
    </row>
    <row r="400" ht="14.25" customHeight="1">
      <c r="A400" s="42" t="s">
        <v>1131</v>
      </c>
      <c r="B400" s="159" t="s">
        <v>740</v>
      </c>
      <c r="C400" s="42" t="s">
        <v>194</v>
      </c>
      <c r="D400" s="160">
        <v>37645.0</v>
      </c>
      <c r="E400" s="161">
        <v>18.0</v>
      </c>
      <c r="F400" s="170">
        <v>121665.0</v>
      </c>
      <c r="G400" s="159">
        <v>5.0</v>
      </c>
      <c r="H400" s="161">
        <f t="array" ref="H400">IFS(G400=$K$4,$L$4,G400=$K$5,$L$5,G400=$K$6,$L$6,G400=$K$7,$L$7,G400=$K$8,$L$8)</f>
        <v>3000</v>
      </c>
      <c r="I400" s="171"/>
    </row>
    <row r="401" ht="14.25" customHeight="1">
      <c r="A401" s="42" t="s">
        <v>1132</v>
      </c>
      <c r="B401" s="159" t="s">
        <v>740</v>
      </c>
      <c r="C401" s="42" t="s">
        <v>194</v>
      </c>
      <c r="D401" s="160">
        <v>41341.0</v>
      </c>
      <c r="E401" s="161">
        <v>8.0</v>
      </c>
      <c r="F401" s="170">
        <v>54271.0</v>
      </c>
      <c r="G401" s="159">
        <v>4.0</v>
      </c>
      <c r="H401" s="161">
        <f t="array" ref="H401">IFS(G401=$K$4,$L$4,G401=$K$5,$L$5,G401=$K$6,$L$6,G401=$K$7,$L$7,G401=$K$8,$L$8)</f>
        <v>1500</v>
      </c>
      <c r="I401" s="171"/>
    </row>
    <row r="402" ht="14.25" customHeight="1">
      <c r="A402" s="42" t="s">
        <v>1133</v>
      </c>
      <c r="B402" s="159" t="s">
        <v>728</v>
      </c>
      <c r="C402" s="42" t="s">
        <v>194</v>
      </c>
      <c r="D402" s="160">
        <v>42124.0</v>
      </c>
      <c r="E402" s="161">
        <v>6.0</v>
      </c>
      <c r="F402" s="170">
        <v>112476.0</v>
      </c>
      <c r="G402" s="159">
        <v>5.0</v>
      </c>
      <c r="H402" s="161">
        <f t="array" ref="H402">IFS(G402=$K$4,$L$4,G402=$K$5,$L$5,G402=$K$6,$L$6,G402=$K$7,$L$7,G402=$K$8,$L$8)</f>
        <v>3000</v>
      </c>
      <c r="I402" s="171"/>
    </row>
    <row r="403" ht="14.25" customHeight="1">
      <c r="A403" s="42" t="s">
        <v>1134</v>
      </c>
      <c r="B403" s="159" t="s">
        <v>731</v>
      </c>
      <c r="C403" s="42" t="s">
        <v>194</v>
      </c>
      <c r="D403" s="160">
        <v>37039.0</v>
      </c>
      <c r="E403" s="161">
        <v>20.0</v>
      </c>
      <c r="F403" s="170">
        <v>110665.0</v>
      </c>
      <c r="G403" s="159">
        <v>3.0</v>
      </c>
      <c r="H403" s="161">
        <f t="array" ref="H403">IFS(G403=$K$4,$L$4,G403=$K$5,$L$5,G403=$K$6,$L$6,G403=$K$7,$L$7,G403=$K$8,$L$8)</f>
        <v>900</v>
      </c>
      <c r="I403" s="171"/>
    </row>
    <row r="404" ht="14.25" customHeight="1">
      <c r="A404" s="42" t="s">
        <v>1135</v>
      </c>
      <c r="B404" s="159" t="s">
        <v>724</v>
      </c>
      <c r="C404" s="42" t="s">
        <v>194</v>
      </c>
      <c r="D404" s="160">
        <v>41411.0</v>
      </c>
      <c r="E404" s="161">
        <v>8.0</v>
      </c>
      <c r="F404" s="170">
        <v>87268.0</v>
      </c>
      <c r="G404" s="159">
        <v>2.0</v>
      </c>
      <c r="H404" s="161">
        <f t="array" ref="H404">IFS(G404=$K$4,$L$4,G404=$K$5,$L$5,G404=$K$6,$L$6,G404=$K$7,$L$7,G404=$K$8,$L$8)</f>
        <v>100</v>
      </c>
      <c r="I404" s="171"/>
    </row>
    <row r="405" ht="14.25" customHeight="1">
      <c r="A405" s="42" t="s">
        <v>1136</v>
      </c>
      <c r="B405" s="159" t="s">
        <v>728</v>
      </c>
      <c r="C405" s="42" t="s">
        <v>194</v>
      </c>
      <c r="D405" s="160">
        <v>38881.0</v>
      </c>
      <c r="E405" s="161">
        <v>15.0</v>
      </c>
      <c r="F405" s="170">
        <v>96303.0</v>
      </c>
      <c r="G405" s="159">
        <v>3.0</v>
      </c>
      <c r="H405" s="161">
        <f t="array" ref="H405">IFS(G405=$K$4,$L$4,G405=$K$5,$L$5,G405=$K$6,$L$6,G405=$K$7,$L$7,G405=$K$8,$L$8)</f>
        <v>900</v>
      </c>
      <c r="I405" s="171"/>
    </row>
    <row r="406" ht="14.25" customHeight="1">
      <c r="A406" s="42" t="s">
        <v>1137</v>
      </c>
      <c r="B406" s="159" t="s">
        <v>726</v>
      </c>
      <c r="C406" s="42" t="s">
        <v>194</v>
      </c>
      <c r="D406" s="160">
        <v>38905.0</v>
      </c>
      <c r="E406" s="161">
        <v>15.0</v>
      </c>
      <c r="F406" s="170">
        <v>75506.0</v>
      </c>
      <c r="G406" s="159">
        <v>2.0</v>
      </c>
      <c r="H406" s="161">
        <f t="array" ref="H406">IFS(G406=$K$4,$L$4,G406=$K$5,$L$5,G406=$K$6,$L$6,G406=$K$7,$L$7,G406=$K$8,$L$8)</f>
        <v>100</v>
      </c>
      <c r="I406" s="171"/>
    </row>
    <row r="407" ht="14.25" customHeight="1">
      <c r="A407" s="42" t="s">
        <v>1138</v>
      </c>
      <c r="B407" s="159" t="s">
        <v>731</v>
      </c>
      <c r="C407" s="42" t="s">
        <v>194</v>
      </c>
      <c r="D407" s="160">
        <v>41450.0</v>
      </c>
      <c r="E407" s="161">
        <v>8.0</v>
      </c>
      <c r="F407" s="170">
        <v>74973.0</v>
      </c>
      <c r="G407" s="159">
        <v>4.0</v>
      </c>
      <c r="H407" s="161">
        <f t="array" ref="H407">IFS(G407=$K$4,$L$4,G407=$K$5,$L$5,G407=$K$6,$L$6,G407=$K$7,$L$7,G407=$K$8,$L$8)</f>
        <v>1500</v>
      </c>
      <c r="I407" s="171"/>
    </row>
    <row r="408" ht="14.25" customHeight="1">
      <c r="A408" s="42" t="s">
        <v>1139</v>
      </c>
      <c r="B408" s="159" t="s">
        <v>720</v>
      </c>
      <c r="C408" s="42" t="s">
        <v>194</v>
      </c>
      <c r="D408" s="160">
        <v>37125.0</v>
      </c>
      <c r="E408" s="161">
        <v>20.0</v>
      </c>
      <c r="F408" s="170">
        <v>76226.0</v>
      </c>
      <c r="G408" s="159">
        <v>2.0</v>
      </c>
      <c r="H408" s="161">
        <f t="array" ref="H408">IFS(G408=$K$4,$L$4,G408=$K$5,$L$5,G408=$K$6,$L$6,G408=$K$7,$L$7,G408=$K$8,$L$8)</f>
        <v>100</v>
      </c>
      <c r="I408" s="171"/>
    </row>
    <row r="409" ht="14.25" customHeight="1">
      <c r="A409" s="42" t="s">
        <v>1140</v>
      </c>
      <c r="B409" s="159" t="s">
        <v>728</v>
      </c>
      <c r="C409" s="42" t="s">
        <v>194</v>
      </c>
      <c r="D409" s="160">
        <v>42287.0</v>
      </c>
      <c r="E409" s="161">
        <v>6.0</v>
      </c>
      <c r="F409" s="170">
        <v>82363.0</v>
      </c>
      <c r="G409" s="159">
        <v>1.0</v>
      </c>
      <c r="H409" s="161">
        <f t="array" ref="H409">IFS(G409=$K$4,$L$4,G409=$K$5,$L$5,G409=$K$6,$L$6,G409=$K$7,$L$7,G409=$K$8,$L$8)</f>
        <v>0</v>
      </c>
      <c r="I409" s="171"/>
    </row>
    <row r="410" ht="14.25" customHeight="1">
      <c r="A410" s="42" t="s">
        <v>1141</v>
      </c>
      <c r="B410" s="159" t="s">
        <v>724</v>
      </c>
      <c r="C410" s="42" t="s">
        <v>194</v>
      </c>
      <c r="D410" s="160">
        <v>40089.0</v>
      </c>
      <c r="E410" s="161">
        <v>12.0</v>
      </c>
      <c r="F410" s="170">
        <v>72407.0</v>
      </c>
      <c r="G410" s="159">
        <v>4.0</v>
      </c>
      <c r="H410" s="161">
        <f t="array" ref="H410">IFS(G410=$K$4,$L$4,G410=$K$5,$L$5,G410=$K$6,$L$6,G410=$K$7,$L$7,G410=$K$8,$L$8)</f>
        <v>1500</v>
      </c>
      <c r="I410" s="171"/>
    </row>
    <row r="411" ht="14.25" customHeight="1">
      <c r="A411" s="42" t="s">
        <v>1142</v>
      </c>
      <c r="B411" s="159" t="s">
        <v>731</v>
      </c>
      <c r="C411" s="42" t="s">
        <v>194</v>
      </c>
      <c r="D411" s="160">
        <v>37162.0</v>
      </c>
      <c r="E411" s="161">
        <v>20.0</v>
      </c>
      <c r="F411" s="170">
        <v>99465.0</v>
      </c>
      <c r="G411" s="159">
        <v>4.0</v>
      </c>
      <c r="H411" s="161">
        <f t="array" ref="H411">IFS(G411=$K$4,$L$4,G411=$K$5,$L$5,G411=$K$6,$L$6,G411=$K$7,$L$7,G411=$K$8,$L$8)</f>
        <v>1500</v>
      </c>
      <c r="I411" s="171"/>
    </row>
    <row r="412" ht="14.25" customHeight="1">
      <c r="A412" s="42" t="s">
        <v>1143</v>
      </c>
      <c r="B412" s="159" t="s">
        <v>731</v>
      </c>
      <c r="C412" s="42" t="s">
        <v>194</v>
      </c>
      <c r="D412" s="160">
        <v>41572.0</v>
      </c>
      <c r="E412" s="161">
        <v>8.0</v>
      </c>
      <c r="F412" s="170">
        <v>114721.0</v>
      </c>
      <c r="G412" s="159">
        <v>3.0</v>
      </c>
      <c r="H412" s="161">
        <f t="array" ref="H412">IFS(G412=$K$4,$L$4,G412=$K$5,$L$5,G412=$K$6,$L$6,G412=$K$7,$L$7,G412=$K$8,$L$8)</f>
        <v>900</v>
      </c>
      <c r="I412" s="171"/>
    </row>
    <row r="413" ht="14.25" customHeight="1">
      <c r="A413" s="42" t="s">
        <v>1144</v>
      </c>
      <c r="B413" s="159" t="s">
        <v>726</v>
      </c>
      <c r="C413" s="42" t="s">
        <v>194</v>
      </c>
      <c r="D413" s="160">
        <v>37544.0</v>
      </c>
      <c r="E413" s="161">
        <v>19.0</v>
      </c>
      <c r="F413" s="170">
        <v>88353.0</v>
      </c>
      <c r="G413" s="159">
        <v>5.0</v>
      </c>
      <c r="H413" s="161">
        <f t="array" ref="H413">IFS(G413=$K$4,$L$4,G413=$K$5,$L$5,G413=$K$6,$L$6,G413=$K$7,$L$7,G413=$K$8,$L$8)</f>
        <v>3000</v>
      </c>
      <c r="I413" s="171"/>
    </row>
    <row r="414" ht="14.25" customHeight="1">
      <c r="A414" s="42" t="s">
        <v>1145</v>
      </c>
      <c r="B414" s="159" t="s">
        <v>720</v>
      </c>
      <c r="C414" s="42" t="s">
        <v>194</v>
      </c>
      <c r="D414" s="160">
        <v>38314.0</v>
      </c>
      <c r="E414" s="161">
        <v>17.0</v>
      </c>
      <c r="F414" s="170">
        <v>86059.0</v>
      </c>
      <c r="G414" s="159">
        <v>3.0</v>
      </c>
      <c r="H414" s="161">
        <f t="array" ref="H414">IFS(G414=$K$4,$L$4,G414=$K$5,$L$5,G414=$K$6,$L$6,G414=$K$7,$L$7,G414=$K$8,$L$8)</f>
        <v>900</v>
      </c>
      <c r="I414" s="171"/>
    </row>
    <row r="415" ht="14.25" customHeight="1">
      <c r="A415" s="42" t="s">
        <v>1146</v>
      </c>
      <c r="B415" s="159" t="s">
        <v>740</v>
      </c>
      <c r="C415" s="42" t="s">
        <v>194</v>
      </c>
      <c r="D415" s="160">
        <v>41611.0</v>
      </c>
      <c r="E415" s="161">
        <v>8.0</v>
      </c>
      <c r="F415" s="170">
        <v>64793.0</v>
      </c>
      <c r="G415" s="159">
        <v>2.0</v>
      </c>
      <c r="H415" s="161">
        <f t="array" ref="H415">IFS(G415=$K$4,$L$4,G415=$K$5,$L$5,G415=$K$6,$L$6,G415=$K$7,$L$7,G415=$K$8,$L$8)</f>
        <v>100</v>
      </c>
      <c r="I415" s="171"/>
    </row>
    <row r="416" ht="14.25" customHeight="1">
      <c r="A416" s="42" t="s">
        <v>1147</v>
      </c>
      <c r="B416" s="159" t="s">
        <v>720</v>
      </c>
      <c r="C416" s="42" t="s">
        <v>862</v>
      </c>
      <c r="D416" s="160">
        <v>39816.0</v>
      </c>
      <c r="E416" s="161">
        <v>13.0</v>
      </c>
      <c r="F416" s="170">
        <v>42001.0</v>
      </c>
      <c r="G416" s="159">
        <v>2.0</v>
      </c>
      <c r="H416" s="161">
        <f t="array" ref="H416">IFS(G416=$K$4,$L$4,G416=$K$5,$L$5,G416=$K$6,$L$6,G416=$K$7,$L$7,G416=$K$8,$L$8)</f>
        <v>100</v>
      </c>
      <c r="I416" s="171"/>
    </row>
    <row r="417" ht="14.25" customHeight="1">
      <c r="A417" s="42" t="s">
        <v>1148</v>
      </c>
      <c r="B417" s="159" t="s">
        <v>720</v>
      </c>
      <c r="C417" s="42" t="s">
        <v>862</v>
      </c>
      <c r="D417" s="160">
        <v>40600.0</v>
      </c>
      <c r="E417" s="161">
        <v>10.0</v>
      </c>
      <c r="F417" s="170">
        <v>43487.0</v>
      </c>
      <c r="G417" s="159">
        <v>2.0</v>
      </c>
      <c r="H417" s="161">
        <f t="array" ref="H417">IFS(G417=$K$4,$L$4,G417=$K$5,$L$5,G417=$K$6,$L$6,G417=$K$7,$L$7,G417=$K$8,$L$8)</f>
        <v>100</v>
      </c>
      <c r="I417" s="171"/>
    </row>
    <row r="418" ht="14.25" customHeight="1">
      <c r="A418" s="42" t="s">
        <v>1149</v>
      </c>
      <c r="B418" s="159" t="s">
        <v>728</v>
      </c>
      <c r="C418" s="42" t="s">
        <v>862</v>
      </c>
      <c r="D418" s="160">
        <v>40275.0</v>
      </c>
      <c r="E418" s="161">
        <v>11.0</v>
      </c>
      <c r="F418" s="170">
        <v>102929.0</v>
      </c>
      <c r="G418" s="159">
        <v>1.0</v>
      </c>
      <c r="H418" s="161">
        <f t="array" ref="H418">IFS(G418=$K$4,$L$4,G418=$K$5,$L$5,G418=$K$6,$L$6,G418=$K$7,$L$7,G418=$K$8,$L$8)</f>
        <v>0</v>
      </c>
      <c r="I418" s="171"/>
    </row>
    <row r="419" ht="14.25" customHeight="1">
      <c r="A419" s="42" t="s">
        <v>1150</v>
      </c>
      <c r="B419" s="159" t="s">
        <v>731</v>
      </c>
      <c r="C419" s="42" t="s">
        <v>862</v>
      </c>
      <c r="D419" s="160">
        <v>39932.0</v>
      </c>
      <c r="E419" s="161">
        <v>12.0</v>
      </c>
      <c r="F419" s="170">
        <v>98838.0</v>
      </c>
      <c r="G419" s="159">
        <v>4.0</v>
      </c>
      <c r="H419" s="161">
        <f t="array" ref="H419">IFS(G419=$K$4,$L$4,G419=$K$5,$L$5,G419=$K$6,$L$6,G419=$K$7,$L$7,G419=$K$8,$L$8)</f>
        <v>1500</v>
      </c>
      <c r="I419" s="171"/>
    </row>
    <row r="420" ht="14.25" customHeight="1">
      <c r="A420" s="42" t="s">
        <v>1151</v>
      </c>
      <c r="B420" s="159" t="s">
        <v>720</v>
      </c>
      <c r="C420" s="42" t="s">
        <v>650</v>
      </c>
      <c r="D420" s="160">
        <v>42003.0</v>
      </c>
      <c r="E420" s="161">
        <v>7.0</v>
      </c>
      <c r="F420" s="170">
        <v>83272.0</v>
      </c>
      <c r="G420" s="159">
        <v>2.0</v>
      </c>
      <c r="H420" s="161">
        <f t="array" ref="H420">IFS(G420=$K$4,$L$4,G420=$K$5,$L$5,G420=$K$6,$L$6,G420=$K$7,$L$7,G420=$K$8,$L$8)</f>
        <v>100</v>
      </c>
      <c r="I420" s="171"/>
    </row>
    <row r="421" ht="14.25" customHeight="1">
      <c r="A421" s="42" t="s">
        <v>1152</v>
      </c>
      <c r="B421" s="159" t="s">
        <v>740</v>
      </c>
      <c r="C421" s="42" t="s">
        <v>650</v>
      </c>
      <c r="D421" s="160">
        <v>40163.0</v>
      </c>
      <c r="E421" s="161">
        <v>12.0</v>
      </c>
      <c r="F421" s="170">
        <v>62768.0</v>
      </c>
      <c r="G421" s="159">
        <v>3.0</v>
      </c>
      <c r="H421" s="161">
        <f t="array" ref="H421">IFS(G421=$K$4,$L$4,G421=$K$5,$L$5,G421=$K$6,$L$6,G421=$K$7,$L$7,G421=$K$8,$L$8)</f>
        <v>900</v>
      </c>
      <c r="I421" s="171"/>
    </row>
    <row r="422" ht="14.25" customHeight="1">
      <c r="A422" s="42" t="s">
        <v>1153</v>
      </c>
      <c r="B422" s="159" t="s">
        <v>720</v>
      </c>
      <c r="C422" s="42" t="s">
        <v>650</v>
      </c>
      <c r="D422" s="160">
        <v>42019.0</v>
      </c>
      <c r="E422" s="161">
        <v>7.0</v>
      </c>
      <c r="F422" s="170">
        <v>52114.0</v>
      </c>
      <c r="G422" s="159">
        <v>1.0</v>
      </c>
      <c r="H422" s="161">
        <f t="array" ref="H422">IFS(G422=$K$4,$L$4,G422=$K$5,$L$5,G422=$K$6,$L$6,G422=$K$7,$L$7,G422=$K$8,$L$8)</f>
        <v>0</v>
      </c>
      <c r="I422" s="171"/>
    </row>
    <row r="423" ht="14.25" customHeight="1">
      <c r="A423" s="42" t="s">
        <v>1154</v>
      </c>
      <c r="B423" s="159" t="s">
        <v>728</v>
      </c>
      <c r="C423" s="42" t="s">
        <v>650</v>
      </c>
      <c r="D423" s="160">
        <v>42025.0</v>
      </c>
      <c r="E423" s="161">
        <v>6.0</v>
      </c>
      <c r="F423" s="170">
        <v>111847.0</v>
      </c>
      <c r="G423" s="159">
        <v>4.0</v>
      </c>
      <c r="H423" s="161">
        <f t="array" ref="H423">IFS(G423=$K$4,$L$4,G423=$K$5,$L$5,G423=$K$6,$L$6,G423=$K$7,$L$7,G423=$K$8,$L$8)</f>
        <v>1500</v>
      </c>
      <c r="I423" s="171"/>
    </row>
    <row r="424" ht="14.25" customHeight="1">
      <c r="A424" s="42" t="s">
        <v>1155</v>
      </c>
      <c r="B424" s="159" t="s">
        <v>728</v>
      </c>
      <c r="C424" s="42" t="s">
        <v>650</v>
      </c>
      <c r="D424" s="160">
        <v>40198.0</v>
      </c>
      <c r="E424" s="161">
        <v>12.0</v>
      </c>
      <c r="F424" s="170">
        <v>115916.0</v>
      </c>
      <c r="G424" s="159">
        <v>3.0</v>
      </c>
      <c r="H424" s="161">
        <f t="array" ref="H424">IFS(G424=$K$4,$L$4,G424=$K$5,$L$5,G424=$K$6,$L$6,G424=$K$7,$L$7,G424=$K$8,$L$8)</f>
        <v>900</v>
      </c>
      <c r="I424" s="171"/>
    </row>
    <row r="425" ht="14.25" customHeight="1">
      <c r="A425" s="42" t="s">
        <v>1156</v>
      </c>
      <c r="B425" s="159" t="s">
        <v>726</v>
      </c>
      <c r="C425" s="42" t="s">
        <v>650</v>
      </c>
      <c r="D425" s="160">
        <v>40201.0</v>
      </c>
      <c r="E425" s="161">
        <v>11.0</v>
      </c>
      <c r="F425" s="170">
        <v>96237.0</v>
      </c>
      <c r="G425" s="159">
        <v>2.0</v>
      </c>
      <c r="H425" s="161">
        <f t="array" ref="H425">IFS(G425=$K$4,$L$4,G425=$K$5,$L$5,G425=$K$6,$L$6,G425=$K$7,$L$7,G425=$K$8,$L$8)</f>
        <v>100</v>
      </c>
      <c r="I425" s="171"/>
    </row>
    <row r="426" ht="14.25" customHeight="1">
      <c r="A426" s="42" t="s">
        <v>1157</v>
      </c>
      <c r="B426" s="159" t="s">
        <v>740</v>
      </c>
      <c r="C426" s="42" t="s">
        <v>650</v>
      </c>
      <c r="D426" s="160">
        <v>41324.0</v>
      </c>
      <c r="E426" s="161">
        <v>8.0</v>
      </c>
      <c r="F426" s="170">
        <v>71913.0</v>
      </c>
      <c r="G426" s="159">
        <v>5.0</v>
      </c>
      <c r="H426" s="161">
        <f t="array" ref="H426">IFS(G426=$K$4,$L$4,G426=$K$5,$L$5,G426=$K$6,$L$6,G426=$K$7,$L$7,G426=$K$8,$L$8)</f>
        <v>3000</v>
      </c>
      <c r="I426" s="171"/>
    </row>
    <row r="427" ht="14.25" customHeight="1">
      <c r="A427" s="42" t="s">
        <v>1158</v>
      </c>
      <c r="B427" s="159" t="s">
        <v>731</v>
      </c>
      <c r="C427" s="42" t="s">
        <v>650</v>
      </c>
      <c r="D427" s="160">
        <v>38789.0</v>
      </c>
      <c r="E427" s="161">
        <v>15.0</v>
      </c>
      <c r="F427" s="170">
        <v>70301.0</v>
      </c>
      <c r="G427" s="159">
        <v>2.0</v>
      </c>
      <c r="H427" s="161">
        <f t="array" ref="H427">IFS(G427=$K$4,$L$4,G427=$K$5,$L$5,G427=$K$6,$L$6,G427=$K$7,$L$7,G427=$K$8,$L$8)</f>
        <v>100</v>
      </c>
      <c r="I427" s="171"/>
    </row>
    <row r="428" ht="14.25" customHeight="1">
      <c r="A428" s="42" t="s">
        <v>1159</v>
      </c>
      <c r="B428" s="159" t="s">
        <v>728</v>
      </c>
      <c r="C428" s="42" t="s">
        <v>650</v>
      </c>
      <c r="D428" s="160">
        <v>39885.0</v>
      </c>
      <c r="E428" s="161">
        <v>12.0</v>
      </c>
      <c r="F428" s="170">
        <v>74004.0</v>
      </c>
      <c r="G428" s="159">
        <v>4.0</v>
      </c>
      <c r="H428" s="161">
        <f t="array" ref="H428">IFS(G428=$K$4,$L$4,G428=$K$5,$L$5,G428=$K$6,$L$6,G428=$K$7,$L$7,G428=$K$8,$L$8)</f>
        <v>1500</v>
      </c>
      <c r="I428" s="171"/>
    </row>
    <row r="429" ht="14.25" customHeight="1">
      <c r="A429" s="42" t="s">
        <v>1160</v>
      </c>
      <c r="B429" s="159" t="s">
        <v>724</v>
      </c>
      <c r="C429" s="42" t="s">
        <v>650</v>
      </c>
      <c r="D429" s="160">
        <v>41698.0</v>
      </c>
      <c r="E429" s="161">
        <v>7.0</v>
      </c>
      <c r="F429" s="170">
        <v>115347.0</v>
      </c>
      <c r="G429" s="159">
        <v>1.0</v>
      </c>
      <c r="H429" s="161">
        <f t="array" ref="H429">IFS(G429=$K$4,$L$4,G429=$K$5,$L$5,G429=$K$6,$L$6,G429=$K$7,$L$7,G429=$K$8,$L$8)</f>
        <v>0</v>
      </c>
      <c r="I429" s="171"/>
    </row>
    <row r="430" ht="14.25" customHeight="1">
      <c r="A430" s="42" t="s">
        <v>1161</v>
      </c>
      <c r="B430" s="159" t="s">
        <v>728</v>
      </c>
      <c r="C430" s="42" t="s">
        <v>650</v>
      </c>
      <c r="D430" s="160">
        <v>36981.0</v>
      </c>
      <c r="E430" s="161">
        <v>20.0</v>
      </c>
      <c r="F430" s="170">
        <v>51697.0</v>
      </c>
      <c r="G430" s="159">
        <v>5.0</v>
      </c>
      <c r="H430" s="161">
        <f t="array" ref="H430">IFS(G430=$K$4,$L$4,G430=$K$5,$L$5,G430=$K$6,$L$6,G430=$K$7,$L$7,G430=$K$8,$L$8)</f>
        <v>3000</v>
      </c>
      <c r="I430" s="171"/>
    </row>
    <row r="431" ht="14.25" customHeight="1">
      <c r="A431" s="42" t="s">
        <v>1162</v>
      </c>
      <c r="B431" s="159" t="s">
        <v>731</v>
      </c>
      <c r="C431" s="42" t="s">
        <v>650</v>
      </c>
      <c r="D431" s="160">
        <v>37701.0</v>
      </c>
      <c r="E431" s="161">
        <v>18.0</v>
      </c>
      <c r="F431" s="170">
        <v>55969.0</v>
      </c>
      <c r="G431" s="159">
        <v>1.0</v>
      </c>
      <c r="H431" s="161">
        <f t="array" ref="H431">IFS(G431=$K$4,$L$4,G431=$K$5,$L$5,G431=$K$6,$L$6,G431=$K$7,$L$7,G431=$K$8,$L$8)</f>
        <v>0</v>
      </c>
      <c r="I431" s="171"/>
    </row>
    <row r="432" ht="14.25" customHeight="1">
      <c r="A432" s="42" t="s">
        <v>1163</v>
      </c>
      <c r="B432" s="159" t="s">
        <v>731</v>
      </c>
      <c r="C432" s="42" t="s">
        <v>650</v>
      </c>
      <c r="D432" s="160">
        <v>40302.0</v>
      </c>
      <c r="E432" s="161">
        <v>11.0</v>
      </c>
      <c r="F432" s="170">
        <v>66292.0</v>
      </c>
      <c r="G432" s="159">
        <v>5.0</v>
      </c>
      <c r="H432" s="161">
        <f t="array" ref="H432">IFS(G432=$K$4,$L$4,G432=$K$5,$L$5,G432=$K$6,$L$6,G432=$K$7,$L$7,G432=$K$8,$L$8)</f>
        <v>3000</v>
      </c>
      <c r="I432" s="171"/>
    </row>
    <row r="433" ht="14.25" customHeight="1">
      <c r="A433" s="42" t="s">
        <v>1164</v>
      </c>
      <c r="B433" s="159" t="s">
        <v>740</v>
      </c>
      <c r="C433" s="42" t="s">
        <v>650</v>
      </c>
      <c r="D433" s="160">
        <v>36999.0</v>
      </c>
      <c r="E433" s="161">
        <v>20.0</v>
      </c>
      <c r="F433" s="170">
        <v>102285.0</v>
      </c>
      <c r="G433" s="159">
        <v>4.0</v>
      </c>
      <c r="H433" s="161">
        <f t="array" ref="H433">IFS(G433=$K$4,$L$4,G433=$K$5,$L$5,G433=$K$6,$L$6,G433=$K$7,$L$7,G433=$K$8,$L$8)</f>
        <v>1500</v>
      </c>
      <c r="I433" s="171"/>
    </row>
    <row r="434" ht="14.25" customHeight="1">
      <c r="A434" s="42" t="s">
        <v>1165</v>
      </c>
      <c r="B434" s="159" t="s">
        <v>724</v>
      </c>
      <c r="C434" s="42" t="s">
        <v>650</v>
      </c>
      <c r="D434" s="160">
        <v>40694.0</v>
      </c>
      <c r="E434" s="161">
        <v>10.0</v>
      </c>
      <c r="F434" s="170">
        <v>48437.0</v>
      </c>
      <c r="G434" s="159">
        <v>2.0</v>
      </c>
      <c r="H434" s="161">
        <f t="array" ref="H434">IFS(G434=$K$4,$L$4,G434=$K$5,$L$5,G434=$K$6,$L$6,G434=$K$7,$L$7,G434=$K$8,$L$8)</f>
        <v>100</v>
      </c>
      <c r="I434" s="171"/>
    </row>
    <row r="435" ht="14.25" customHeight="1">
      <c r="A435" s="42" t="s">
        <v>1166</v>
      </c>
      <c r="B435" s="159" t="s">
        <v>731</v>
      </c>
      <c r="C435" s="42" t="s">
        <v>650</v>
      </c>
      <c r="D435" s="160">
        <v>37047.0</v>
      </c>
      <c r="E435" s="161">
        <v>20.0</v>
      </c>
      <c r="F435" s="170">
        <v>114318.0</v>
      </c>
      <c r="G435" s="159">
        <v>5.0</v>
      </c>
      <c r="H435" s="161">
        <f t="array" ref="H435">IFS(G435=$K$4,$L$4,G435=$K$5,$L$5,G435=$K$6,$L$6,G435=$K$7,$L$7,G435=$K$8,$L$8)</f>
        <v>3000</v>
      </c>
      <c r="I435" s="171"/>
    </row>
    <row r="436" ht="14.25" customHeight="1">
      <c r="A436" s="42" t="s">
        <v>1167</v>
      </c>
      <c r="B436" s="159" t="s">
        <v>731</v>
      </c>
      <c r="C436" s="42" t="s">
        <v>650</v>
      </c>
      <c r="D436" s="160">
        <v>37407.0</v>
      </c>
      <c r="E436" s="161">
        <v>19.0</v>
      </c>
      <c r="F436" s="170">
        <v>100125.0</v>
      </c>
      <c r="G436" s="159">
        <v>1.0</v>
      </c>
      <c r="H436" s="161">
        <f t="array" ref="H436">IFS(G436=$K$4,$L$4,G436=$K$5,$L$5,G436=$K$6,$L$6,G436=$K$7,$L$7,G436=$K$8,$L$8)</f>
        <v>0</v>
      </c>
      <c r="I436" s="171"/>
    </row>
    <row r="437" ht="14.25" customHeight="1">
      <c r="A437" s="42" t="s">
        <v>1168</v>
      </c>
      <c r="B437" s="159" t="s">
        <v>728</v>
      </c>
      <c r="C437" s="42" t="s">
        <v>650</v>
      </c>
      <c r="D437" s="160">
        <v>37773.0</v>
      </c>
      <c r="E437" s="161">
        <v>18.0</v>
      </c>
      <c r="F437" s="170">
        <v>52926.0</v>
      </c>
      <c r="G437" s="159">
        <v>1.0</v>
      </c>
      <c r="H437" s="161">
        <f t="array" ref="H437">IFS(G437=$K$4,$L$4,G437=$K$5,$L$5,G437=$K$6,$L$6,G437=$K$7,$L$7,G437=$K$8,$L$8)</f>
        <v>0</v>
      </c>
      <c r="I437" s="171"/>
    </row>
    <row r="438" ht="14.25" customHeight="1">
      <c r="A438" s="42" t="s">
        <v>1169</v>
      </c>
      <c r="B438" s="159" t="s">
        <v>728</v>
      </c>
      <c r="C438" s="42" t="s">
        <v>650</v>
      </c>
      <c r="D438" s="160">
        <v>39222.0</v>
      </c>
      <c r="E438" s="161">
        <v>14.0</v>
      </c>
      <c r="F438" s="170">
        <v>90081.0</v>
      </c>
      <c r="G438" s="159">
        <v>4.0</v>
      </c>
      <c r="H438" s="161">
        <f t="array" ref="H438">IFS(G438=$K$4,$L$4,G438=$K$5,$L$5,G438=$K$6,$L$6,G438=$K$7,$L$7,G438=$K$8,$L$8)</f>
        <v>1500</v>
      </c>
      <c r="I438" s="171"/>
    </row>
    <row r="439" ht="14.25" customHeight="1">
      <c r="A439" s="42" t="s">
        <v>1170</v>
      </c>
      <c r="B439" s="159" t="s">
        <v>728</v>
      </c>
      <c r="C439" s="42" t="s">
        <v>650</v>
      </c>
      <c r="D439" s="160">
        <v>42194.0</v>
      </c>
      <c r="E439" s="161">
        <v>6.0</v>
      </c>
      <c r="F439" s="170">
        <v>61736.0</v>
      </c>
      <c r="G439" s="159">
        <v>1.0</v>
      </c>
      <c r="H439" s="161">
        <f t="array" ref="H439">IFS(G439=$K$4,$L$4,G439=$K$5,$L$5,G439=$K$6,$L$6,G439=$K$7,$L$7,G439=$K$8,$L$8)</f>
        <v>0</v>
      </c>
      <c r="I439" s="171"/>
    </row>
    <row r="440" ht="14.25" customHeight="1">
      <c r="A440" s="42" t="s">
        <v>1171</v>
      </c>
      <c r="B440" s="159" t="s">
        <v>731</v>
      </c>
      <c r="C440" s="42" t="s">
        <v>650</v>
      </c>
      <c r="D440" s="160">
        <v>40362.0</v>
      </c>
      <c r="E440" s="161">
        <v>11.0</v>
      </c>
      <c r="F440" s="170">
        <v>72484.0</v>
      </c>
      <c r="G440" s="159">
        <v>5.0</v>
      </c>
      <c r="H440" s="161">
        <f t="array" ref="H440">IFS(G440=$K$4,$L$4,G440=$K$5,$L$5,G440=$K$6,$L$6,G440=$K$7,$L$7,G440=$K$8,$L$8)</f>
        <v>3000</v>
      </c>
      <c r="I440" s="171"/>
    </row>
    <row r="441" ht="14.25" customHeight="1">
      <c r="A441" s="42" t="s">
        <v>1172</v>
      </c>
      <c r="B441" s="159" t="s">
        <v>728</v>
      </c>
      <c r="C441" s="42" t="s">
        <v>650</v>
      </c>
      <c r="D441" s="160">
        <v>39994.0</v>
      </c>
      <c r="E441" s="161">
        <v>12.0</v>
      </c>
      <c r="F441" s="170">
        <v>54040.0</v>
      </c>
      <c r="G441" s="159">
        <v>2.0</v>
      </c>
      <c r="H441" s="161">
        <f t="array" ref="H441">IFS(G441=$K$4,$L$4,G441=$K$5,$L$5,G441=$K$6,$L$6,G441=$K$7,$L$7,G441=$K$8,$L$8)</f>
        <v>100</v>
      </c>
      <c r="I441" s="171"/>
    </row>
    <row r="442" ht="14.25" customHeight="1">
      <c r="A442" s="42" t="s">
        <v>1173</v>
      </c>
      <c r="B442" s="159" t="s">
        <v>720</v>
      </c>
      <c r="C442" s="42" t="s">
        <v>650</v>
      </c>
      <c r="D442" s="160">
        <v>40735.0</v>
      </c>
      <c r="E442" s="161">
        <v>10.0</v>
      </c>
      <c r="F442" s="170">
        <v>119430.0</v>
      </c>
      <c r="G442" s="159">
        <v>1.0</v>
      </c>
      <c r="H442" s="161">
        <f t="array" ref="H442">IFS(G442=$K$4,$L$4,G442=$K$5,$L$5,G442=$K$6,$L$6,G442=$K$7,$L$7,G442=$K$8,$L$8)</f>
        <v>0</v>
      </c>
      <c r="I442" s="171"/>
    </row>
    <row r="443" ht="14.25" customHeight="1">
      <c r="A443" s="42" t="s">
        <v>1174</v>
      </c>
      <c r="B443" s="159" t="s">
        <v>724</v>
      </c>
      <c r="C443" s="42" t="s">
        <v>650</v>
      </c>
      <c r="D443" s="160">
        <v>41448.0</v>
      </c>
      <c r="E443" s="161">
        <v>8.0</v>
      </c>
      <c r="F443" s="170">
        <v>81269.0</v>
      </c>
      <c r="G443" s="159">
        <v>4.0</v>
      </c>
      <c r="H443" s="161">
        <f t="array" ref="H443">IFS(G443=$K$4,$L$4,G443=$K$5,$L$5,G443=$K$6,$L$6,G443=$K$7,$L$7,G443=$K$8,$L$8)</f>
        <v>1500</v>
      </c>
      <c r="I443" s="171"/>
    </row>
    <row r="444" ht="14.25" customHeight="1">
      <c r="A444" s="42" t="s">
        <v>1175</v>
      </c>
      <c r="B444" s="159" t="s">
        <v>728</v>
      </c>
      <c r="C444" s="42" t="s">
        <v>650</v>
      </c>
      <c r="D444" s="160">
        <v>41840.0</v>
      </c>
      <c r="E444" s="161">
        <v>7.0</v>
      </c>
      <c r="F444" s="170">
        <v>88867.0</v>
      </c>
      <c r="G444" s="159">
        <v>5.0</v>
      </c>
      <c r="H444" s="161">
        <f t="array" ref="H444">IFS(G444=$K$4,$L$4,G444=$K$5,$L$5,G444=$K$6,$L$6,G444=$K$7,$L$7,G444=$K$8,$L$8)</f>
        <v>3000</v>
      </c>
      <c r="I444" s="171"/>
    </row>
    <row r="445" ht="14.25" customHeight="1">
      <c r="A445" s="42" t="s">
        <v>1176</v>
      </c>
      <c r="B445" s="159" t="s">
        <v>720</v>
      </c>
      <c r="C445" s="42" t="s">
        <v>650</v>
      </c>
      <c r="D445" s="160">
        <v>38548.0</v>
      </c>
      <c r="E445" s="161">
        <v>16.0</v>
      </c>
      <c r="F445" s="170">
        <v>122122.0</v>
      </c>
      <c r="G445" s="159">
        <v>5.0</v>
      </c>
      <c r="H445" s="161">
        <f t="array" ref="H445">IFS(G445=$K$4,$L$4,G445=$K$5,$L$5,G445=$K$6,$L$6,G445=$K$7,$L$7,G445=$K$8,$L$8)</f>
        <v>3000</v>
      </c>
      <c r="I445" s="171"/>
    </row>
    <row r="446" ht="14.25" customHeight="1">
      <c r="A446" s="42" t="s">
        <v>1177</v>
      </c>
      <c r="B446" s="159" t="s">
        <v>731</v>
      </c>
      <c r="C446" s="42" t="s">
        <v>650</v>
      </c>
      <c r="D446" s="160">
        <v>39305.0</v>
      </c>
      <c r="E446" s="161">
        <v>14.0</v>
      </c>
      <c r="F446" s="170">
        <v>121549.0</v>
      </c>
      <c r="G446" s="159">
        <v>3.0</v>
      </c>
      <c r="H446" s="161">
        <f t="array" ref="H446">IFS(G446=$K$4,$L$4,G446=$K$5,$L$5,G446=$K$6,$L$6,G446=$K$7,$L$7,G446=$K$8,$L$8)</f>
        <v>900</v>
      </c>
      <c r="I446" s="171"/>
    </row>
    <row r="447" ht="14.25" customHeight="1">
      <c r="A447" s="42" t="s">
        <v>1178</v>
      </c>
      <c r="B447" s="159" t="s">
        <v>724</v>
      </c>
      <c r="C447" s="42" t="s">
        <v>650</v>
      </c>
      <c r="D447" s="160">
        <v>40377.0</v>
      </c>
      <c r="E447" s="161">
        <v>11.0</v>
      </c>
      <c r="F447" s="170">
        <v>119928.0</v>
      </c>
      <c r="G447" s="159">
        <v>3.0</v>
      </c>
      <c r="H447" s="161">
        <f t="array" ref="H447">IFS(G447=$K$4,$L$4,G447=$K$5,$L$5,G447=$K$6,$L$6,G447=$K$7,$L$7,G447=$K$8,$L$8)</f>
        <v>900</v>
      </c>
      <c r="I447" s="171"/>
    </row>
    <row r="448" ht="14.25" customHeight="1">
      <c r="A448" s="42" t="s">
        <v>1179</v>
      </c>
      <c r="B448" s="159" t="s">
        <v>726</v>
      </c>
      <c r="C448" s="42" t="s">
        <v>650</v>
      </c>
      <c r="D448" s="160">
        <v>40756.0</v>
      </c>
      <c r="E448" s="161">
        <v>10.0</v>
      </c>
      <c r="F448" s="170">
        <v>79427.0</v>
      </c>
      <c r="G448" s="159">
        <v>2.0</v>
      </c>
      <c r="H448" s="161">
        <f t="array" ref="H448">IFS(G448=$K$4,$L$4,G448=$K$5,$L$5,G448=$K$6,$L$6,G448=$K$7,$L$7,G448=$K$8,$L$8)</f>
        <v>100</v>
      </c>
      <c r="I448" s="171"/>
    </row>
    <row r="449" ht="14.25" customHeight="1">
      <c r="A449" s="42" t="s">
        <v>1180</v>
      </c>
      <c r="B449" s="159" t="s">
        <v>726</v>
      </c>
      <c r="C449" s="42" t="s">
        <v>650</v>
      </c>
      <c r="D449" s="160">
        <v>41471.0</v>
      </c>
      <c r="E449" s="161">
        <v>8.0</v>
      </c>
      <c r="F449" s="170">
        <v>117406.0</v>
      </c>
      <c r="G449" s="159">
        <v>1.0</v>
      </c>
      <c r="H449" s="161">
        <f t="array" ref="H449">IFS(G449=$K$4,$L$4,G449=$K$5,$L$5,G449=$K$6,$L$6,G449=$K$7,$L$7,G449=$K$8,$L$8)</f>
        <v>0</v>
      </c>
      <c r="I449" s="171"/>
    </row>
    <row r="450" ht="14.25" customHeight="1">
      <c r="A450" s="42" t="s">
        <v>1181</v>
      </c>
      <c r="B450" s="159" t="s">
        <v>720</v>
      </c>
      <c r="C450" s="42" t="s">
        <v>650</v>
      </c>
      <c r="D450" s="160">
        <v>41481.0</v>
      </c>
      <c r="E450" s="161">
        <v>8.0</v>
      </c>
      <c r="F450" s="170">
        <v>72549.0</v>
      </c>
      <c r="G450" s="159">
        <v>5.0</v>
      </c>
      <c r="H450" s="161">
        <f t="array" ref="H450">IFS(G450=$K$4,$L$4,G450=$K$5,$L$5,G450=$K$6,$L$6,G450=$K$7,$L$7,G450=$K$8,$L$8)</f>
        <v>3000</v>
      </c>
      <c r="I450" s="171"/>
    </row>
    <row r="451" ht="14.25" customHeight="1">
      <c r="A451" s="42" t="s">
        <v>1182</v>
      </c>
      <c r="B451" s="159" t="s">
        <v>731</v>
      </c>
      <c r="C451" s="42" t="s">
        <v>650</v>
      </c>
      <c r="D451" s="160">
        <v>41885.0</v>
      </c>
      <c r="E451" s="161">
        <v>7.0</v>
      </c>
      <c r="F451" s="170">
        <v>86617.0</v>
      </c>
      <c r="G451" s="159">
        <v>4.0</v>
      </c>
      <c r="H451" s="161">
        <f t="array" ref="H451">IFS(G451=$K$4,$L$4,G451=$K$5,$L$5,G451=$K$6,$L$6,G451=$K$7,$L$7,G451=$K$8,$L$8)</f>
        <v>1500</v>
      </c>
      <c r="I451" s="171"/>
    </row>
    <row r="452" ht="14.25" customHeight="1">
      <c r="A452" s="42" t="s">
        <v>1183</v>
      </c>
      <c r="B452" s="159" t="s">
        <v>728</v>
      </c>
      <c r="C452" s="42" t="s">
        <v>650</v>
      </c>
      <c r="D452" s="160">
        <v>42261.0</v>
      </c>
      <c r="E452" s="161">
        <v>6.0</v>
      </c>
      <c r="F452" s="170">
        <v>69672.0</v>
      </c>
      <c r="G452" s="159">
        <v>2.0</v>
      </c>
      <c r="H452" s="161">
        <f t="array" ref="H452">IFS(G452=$K$4,$L$4,G452=$K$5,$L$5,G452=$K$6,$L$6,G452=$K$7,$L$7,G452=$K$8,$L$8)</f>
        <v>100</v>
      </c>
      <c r="I452" s="171"/>
    </row>
    <row r="453" ht="14.25" customHeight="1">
      <c r="A453" s="42" t="s">
        <v>1184</v>
      </c>
      <c r="B453" s="159" t="s">
        <v>731</v>
      </c>
      <c r="C453" s="42" t="s">
        <v>650</v>
      </c>
      <c r="D453" s="160">
        <v>42264.0</v>
      </c>
      <c r="E453" s="161">
        <v>6.0</v>
      </c>
      <c r="F453" s="170">
        <v>56971.0</v>
      </c>
      <c r="G453" s="159">
        <v>3.0</v>
      </c>
      <c r="H453" s="161">
        <f t="array" ref="H453">IFS(G453=$K$4,$L$4,G453=$K$5,$L$5,G453=$K$6,$L$6,G453=$K$7,$L$7,G453=$K$8,$L$8)</f>
        <v>900</v>
      </c>
      <c r="I453" s="171"/>
    </row>
    <row r="454" ht="14.25" customHeight="1">
      <c r="A454" s="42" t="s">
        <v>1185</v>
      </c>
      <c r="B454" s="159" t="s">
        <v>724</v>
      </c>
      <c r="C454" s="42" t="s">
        <v>650</v>
      </c>
      <c r="D454" s="160">
        <v>40809.0</v>
      </c>
      <c r="E454" s="161">
        <v>10.0</v>
      </c>
      <c r="F454" s="170">
        <v>122589.0</v>
      </c>
      <c r="G454" s="159">
        <v>1.0</v>
      </c>
      <c r="H454" s="161">
        <f t="array" ref="H454">IFS(G454=$K$4,$L$4,G454=$K$5,$L$5,G454=$K$6,$L$6,G454=$K$7,$L$7,G454=$K$8,$L$8)</f>
        <v>0</v>
      </c>
      <c r="I454" s="171"/>
    </row>
    <row r="455" ht="14.25" customHeight="1">
      <c r="A455" s="42" t="s">
        <v>1186</v>
      </c>
      <c r="B455" s="159" t="s">
        <v>720</v>
      </c>
      <c r="C455" s="42" t="s">
        <v>650</v>
      </c>
      <c r="D455" s="160">
        <v>41530.0</v>
      </c>
      <c r="E455" s="161">
        <v>8.0</v>
      </c>
      <c r="F455" s="170">
        <v>81656.0</v>
      </c>
      <c r="G455" s="159">
        <v>1.0</v>
      </c>
      <c r="H455" s="161">
        <f t="array" ref="H455">IFS(G455=$K$4,$L$4,G455=$K$5,$L$5,G455=$K$6,$L$6,G455=$K$7,$L$7,G455=$K$8,$L$8)</f>
        <v>0</v>
      </c>
      <c r="I455" s="171"/>
    </row>
    <row r="456" ht="14.25" customHeight="1">
      <c r="A456" s="42" t="s">
        <v>1187</v>
      </c>
      <c r="B456" s="159" t="s">
        <v>731</v>
      </c>
      <c r="C456" s="42" t="s">
        <v>650</v>
      </c>
      <c r="D456" s="160">
        <v>41530.0</v>
      </c>
      <c r="E456" s="161">
        <v>8.0</v>
      </c>
      <c r="F456" s="170">
        <v>93784.0</v>
      </c>
      <c r="G456" s="159">
        <v>3.0</v>
      </c>
      <c r="H456" s="161">
        <f t="array" ref="H456">IFS(G456=$K$4,$L$4,G456=$K$5,$L$5,G456=$K$6,$L$6,G456=$K$7,$L$7,G456=$K$8,$L$8)</f>
        <v>900</v>
      </c>
      <c r="I456" s="171"/>
    </row>
    <row r="457" ht="14.25" customHeight="1">
      <c r="A457" s="42" t="s">
        <v>1188</v>
      </c>
      <c r="B457" s="159" t="s">
        <v>724</v>
      </c>
      <c r="C457" s="42" t="s">
        <v>650</v>
      </c>
      <c r="D457" s="160">
        <v>41546.0</v>
      </c>
      <c r="E457" s="161">
        <v>8.0</v>
      </c>
      <c r="F457" s="170">
        <v>57743.0</v>
      </c>
      <c r="G457" s="159">
        <v>4.0</v>
      </c>
      <c r="H457" s="161">
        <f t="array" ref="H457">IFS(G457=$K$4,$L$4,G457=$K$5,$L$5,G457=$K$6,$L$6,G457=$K$7,$L$7,G457=$K$8,$L$8)</f>
        <v>1500</v>
      </c>
      <c r="I457" s="171"/>
    </row>
    <row r="458" ht="14.25" customHeight="1">
      <c r="A458" s="42" t="s">
        <v>1189</v>
      </c>
      <c r="B458" s="159" t="s">
        <v>728</v>
      </c>
      <c r="C458" s="42" t="s">
        <v>650</v>
      </c>
      <c r="D458" s="160">
        <v>42311.0</v>
      </c>
      <c r="E458" s="161">
        <v>6.0</v>
      </c>
      <c r="F458" s="170">
        <v>119082.0</v>
      </c>
      <c r="G458" s="159">
        <v>1.0</v>
      </c>
      <c r="H458" s="161">
        <f t="array" ref="H458">IFS(G458=$K$4,$L$4,G458=$K$5,$L$5,G458=$K$6,$L$6,G458=$K$7,$L$7,G458=$K$8,$L$8)</f>
        <v>0</v>
      </c>
      <c r="I458" s="171"/>
    </row>
    <row r="459" ht="14.25" customHeight="1">
      <c r="A459" s="42" t="s">
        <v>1190</v>
      </c>
      <c r="B459" s="159" t="s">
        <v>728</v>
      </c>
      <c r="C459" s="42" t="s">
        <v>650</v>
      </c>
      <c r="D459" s="160">
        <v>41570.0</v>
      </c>
      <c r="E459" s="161">
        <v>8.0</v>
      </c>
      <c r="F459" s="170">
        <v>74560.0</v>
      </c>
      <c r="G459" s="159">
        <v>4.0</v>
      </c>
      <c r="H459" s="161">
        <f t="array" ref="H459">IFS(G459=$K$4,$L$4,G459=$K$5,$L$5,G459=$K$6,$L$6,G459=$K$7,$L$7,G459=$K$8,$L$8)</f>
        <v>1500</v>
      </c>
      <c r="I459" s="171"/>
    </row>
    <row r="460" ht="14.25" customHeight="1">
      <c r="A460" s="42" t="s">
        <v>1191</v>
      </c>
      <c r="B460" s="159" t="s">
        <v>728</v>
      </c>
      <c r="C460" s="42" t="s">
        <v>650</v>
      </c>
      <c r="D460" s="160">
        <v>40482.0</v>
      </c>
      <c r="E460" s="161">
        <v>11.0</v>
      </c>
      <c r="F460" s="170">
        <v>112299.0</v>
      </c>
      <c r="G460" s="159">
        <v>4.0</v>
      </c>
      <c r="H460" s="161">
        <f t="array" ref="H460">IFS(G460=$K$4,$L$4,G460=$K$5,$L$5,G460=$K$6,$L$6,G460=$K$7,$L$7,G460=$K$8,$L$8)</f>
        <v>1500</v>
      </c>
      <c r="I460" s="171"/>
    </row>
    <row r="461" ht="14.25" customHeight="1">
      <c r="A461" s="42" t="s">
        <v>1192</v>
      </c>
      <c r="B461" s="159" t="s">
        <v>731</v>
      </c>
      <c r="C461" s="42" t="s">
        <v>650</v>
      </c>
      <c r="D461" s="160">
        <v>41961.0</v>
      </c>
      <c r="E461" s="161">
        <v>7.0</v>
      </c>
      <c r="F461" s="170">
        <v>125668.0</v>
      </c>
      <c r="G461" s="159">
        <v>5.0</v>
      </c>
      <c r="H461" s="161">
        <f t="array" ref="H461">IFS(G461=$K$4,$L$4,G461=$K$5,$L$5,G461=$K$6,$L$6,G461=$K$7,$L$7,G461=$K$8,$L$8)</f>
        <v>3000</v>
      </c>
      <c r="I461" s="171"/>
    </row>
    <row r="462" ht="14.25" customHeight="1">
      <c r="A462" s="42" t="s">
        <v>1193</v>
      </c>
      <c r="B462" s="159" t="s">
        <v>731</v>
      </c>
      <c r="C462" s="42" t="s">
        <v>650</v>
      </c>
      <c r="D462" s="160">
        <v>41603.0</v>
      </c>
      <c r="E462" s="161">
        <v>8.0</v>
      </c>
      <c r="F462" s="170">
        <v>118895.0</v>
      </c>
      <c r="G462" s="159">
        <v>4.0</v>
      </c>
      <c r="H462" s="161">
        <f t="array" ref="H462">IFS(G462=$K$4,$L$4,G462=$K$5,$L$5,G462=$K$6,$L$6,G462=$K$7,$L$7,G462=$K$8,$L$8)</f>
        <v>1500</v>
      </c>
      <c r="I462" s="171"/>
    </row>
    <row r="463" ht="14.25" customHeight="1">
      <c r="A463" s="42" t="s">
        <v>1194</v>
      </c>
      <c r="B463" s="159" t="s">
        <v>740</v>
      </c>
      <c r="C463" s="42" t="s">
        <v>650</v>
      </c>
      <c r="D463" s="160">
        <v>40861.0</v>
      </c>
      <c r="E463" s="161">
        <v>10.0</v>
      </c>
      <c r="F463" s="170">
        <v>51784.0</v>
      </c>
      <c r="G463" s="159">
        <v>3.0</v>
      </c>
      <c r="H463" s="161">
        <f t="array" ref="H463">IFS(G463=$K$4,$L$4,G463=$K$5,$L$5,G463=$K$6,$L$6,G463=$K$7,$L$7,G463=$K$8,$L$8)</f>
        <v>900</v>
      </c>
      <c r="I463" s="171"/>
    </row>
    <row r="464" ht="14.25" customHeight="1">
      <c r="A464" s="42" t="s">
        <v>1195</v>
      </c>
      <c r="B464" s="159" t="s">
        <v>728</v>
      </c>
      <c r="C464" s="42" t="s">
        <v>1196</v>
      </c>
      <c r="D464" s="160">
        <v>41629.0</v>
      </c>
      <c r="E464" s="161">
        <v>8.0</v>
      </c>
      <c r="F464" s="170">
        <v>88343.0</v>
      </c>
      <c r="G464" s="159">
        <v>1.0</v>
      </c>
      <c r="H464" s="161">
        <f t="array" ref="H464">IFS(G464=$K$4,$L$4,G464=$K$5,$L$5,G464=$K$6,$L$6,G464=$K$7,$L$7,G464=$K$8,$L$8)</f>
        <v>0</v>
      </c>
      <c r="I464" s="171"/>
    </row>
    <row r="465" ht="14.25" customHeight="1">
      <c r="A465" s="42" t="s">
        <v>1197</v>
      </c>
      <c r="B465" s="159" t="s">
        <v>728</v>
      </c>
      <c r="C465" s="42" t="s">
        <v>1196</v>
      </c>
      <c r="D465" s="160">
        <v>41663.0</v>
      </c>
      <c r="E465" s="161">
        <v>7.0</v>
      </c>
      <c r="F465" s="170">
        <v>124288.0</v>
      </c>
      <c r="G465" s="159">
        <v>4.0</v>
      </c>
      <c r="H465" s="161">
        <f t="array" ref="H465">IFS(G465=$K$4,$L$4,G465=$K$5,$L$5,G465=$K$6,$L$6,G465=$K$7,$L$7,G465=$K$8,$L$8)</f>
        <v>1500</v>
      </c>
      <c r="I465" s="171"/>
    </row>
    <row r="466" ht="14.25" customHeight="1">
      <c r="A466" s="42" t="s">
        <v>1198</v>
      </c>
      <c r="B466" s="159" t="s">
        <v>724</v>
      </c>
      <c r="C466" s="42" t="s">
        <v>1196</v>
      </c>
      <c r="D466" s="160">
        <v>41669.0</v>
      </c>
      <c r="E466" s="161">
        <v>7.0</v>
      </c>
      <c r="F466" s="170">
        <v>126925.0</v>
      </c>
      <c r="G466" s="159">
        <v>3.0</v>
      </c>
      <c r="H466" s="161">
        <f t="array" ref="H466">IFS(G466=$K$4,$L$4,G466=$K$5,$L$5,G466=$K$6,$L$6,G466=$K$7,$L$7,G466=$K$8,$L$8)</f>
        <v>900</v>
      </c>
      <c r="I466" s="171"/>
    </row>
    <row r="467" ht="14.25" customHeight="1">
      <c r="A467" s="42" t="s">
        <v>1199</v>
      </c>
      <c r="B467" s="159" t="s">
        <v>731</v>
      </c>
      <c r="C467" s="42" t="s">
        <v>1196</v>
      </c>
      <c r="D467" s="160">
        <v>41703.0</v>
      </c>
      <c r="E467" s="161">
        <v>7.0</v>
      </c>
      <c r="F467" s="170">
        <v>82275.0</v>
      </c>
      <c r="G467" s="159">
        <v>3.0</v>
      </c>
      <c r="H467" s="161">
        <f t="array" ref="H467">IFS(G467=$K$4,$L$4,G467=$K$5,$L$5,G467=$K$6,$L$6,G467=$K$7,$L$7,G467=$K$8,$L$8)</f>
        <v>900</v>
      </c>
      <c r="I467" s="171"/>
    </row>
    <row r="468" ht="14.25" customHeight="1">
      <c r="A468" s="42" t="s">
        <v>1200</v>
      </c>
      <c r="B468" s="159" t="s">
        <v>728</v>
      </c>
      <c r="C468" s="42" t="s">
        <v>1196</v>
      </c>
      <c r="D468" s="160">
        <v>41732.0</v>
      </c>
      <c r="E468" s="161">
        <v>7.0</v>
      </c>
      <c r="F468" s="170">
        <v>52543.0</v>
      </c>
      <c r="G468" s="159">
        <v>3.0</v>
      </c>
      <c r="H468" s="161">
        <f t="array" ref="H468">IFS(G468=$K$4,$L$4,G468=$K$5,$L$5,G468=$K$6,$L$6,G468=$K$7,$L$7,G468=$K$8,$L$8)</f>
        <v>900</v>
      </c>
      <c r="I468" s="171"/>
    </row>
    <row r="469" ht="14.25" customHeight="1">
      <c r="A469" s="42" t="s">
        <v>1201</v>
      </c>
      <c r="B469" s="159" t="s">
        <v>731</v>
      </c>
      <c r="C469" s="42" t="s">
        <v>1196</v>
      </c>
      <c r="D469" s="160">
        <v>41823.0</v>
      </c>
      <c r="E469" s="161">
        <v>7.0</v>
      </c>
      <c r="F469" s="170">
        <v>117715.0</v>
      </c>
      <c r="G469" s="159">
        <v>5.0</v>
      </c>
      <c r="H469" s="161">
        <f t="array" ref="H469">IFS(G469=$K$4,$L$4,G469=$K$5,$L$5,G469=$K$6,$L$6,G469=$K$7,$L$7,G469=$K$8,$L$8)</f>
        <v>3000</v>
      </c>
      <c r="I469" s="171"/>
    </row>
    <row r="470" ht="14.25" customHeight="1">
      <c r="A470" s="42" t="s">
        <v>1202</v>
      </c>
      <c r="B470" s="159" t="s">
        <v>728</v>
      </c>
      <c r="C470" s="42" t="s">
        <v>1196</v>
      </c>
      <c r="D470" s="160">
        <v>40765.0</v>
      </c>
      <c r="E470" s="161">
        <v>10.0</v>
      </c>
      <c r="F470" s="170">
        <v>74910.0</v>
      </c>
      <c r="G470" s="159">
        <v>1.0</v>
      </c>
      <c r="H470" s="161">
        <f t="array" ref="H470">IFS(G470=$K$4,$L$4,G470=$K$5,$L$5,G470=$K$6,$L$6,G470=$K$7,$L$7,G470=$K$8,$L$8)</f>
        <v>0</v>
      </c>
      <c r="I470" s="171"/>
    </row>
    <row r="471" ht="14.25" customHeight="1">
      <c r="A471" s="42" t="s">
        <v>1203</v>
      </c>
      <c r="B471" s="159" t="s">
        <v>731</v>
      </c>
      <c r="C471" s="42" t="s">
        <v>1196</v>
      </c>
      <c r="D471" s="160">
        <v>40766.0</v>
      </c>
      <c r="E471" s="161">
        <v>10.0</v>
      </c>
      <c r="F471" s="170">
        <v>57703.0</v>
      </c>
      <c r="G471" s="159">
        <v>5.0</v>
      </c>
      <c r="H471" s="161">
        <f t="array" ref="H471">IFS(G471=$K$4,$L$4,G471=$K$5,$L$5,G471=$K$6,$L$6,G471=$K$7,$L$7,G471=$K$8,$L$8)</f>
        <v>3000</v>
      </c>
      <c r="I471" s="171"/>
    </row>
    <row r="472" ht="14.25" customHeight="1">
      <c r="A472" s="42" t="s">
        <v>1204</v>
      </c>
      <c r="B472" s="159" t="s">
        <v>731</v>
      </c>
      <c r="C472" s="42" t="s">
        <v>1196</v>
      </c>
      <c r="D472" s="160">
        <v>41843.0</v>
      </c>
      <c r="E472" s="161">
        <v>7.0</v>
      </c>
      <c r="F472" s="170">
        <v>83926.0</v>
      </c>
      <c r="G472" s="159">
        <v>3.0</v>
      </c>
      <c r="H472" s="161">
        <f t="array" ref="H472">IFS(G472=$K$4,$L$4,G472=$K$5,$L$5,G472=$K$6,$L$6,G472=$K$7,$L$7,G472=$K$8,$L$8)</f>
        <v>900</v>
      </c>
      <c r="I472" s="171"/>
    </row>
    <row r="473" ht="14.25" customHeight="1">
      <c r="A473" s="42" t="s">
        <v>1205</v>
      </c>
      <c r="B473" s="159" t="s">
        <v>728</v>
      </c>
      <c r="C473" s="42" t="s">
        <v>1196</v>
      </c>
      <c r="D473" s="160">
        <v>40811.0</v>
      </c>
      <c r="E473" s="161">
        <v>10.0</v>
      </c>
      <c r="F473" s="170">
        <v>76064.0</v>
      </c>
      <c r="G473" s="159">
        <v>4.0</v>
      </c>
      <c r="H473" s="161">
        <f t="array" ref="H473">IFS(G473=$K$4,$L$4,G473=$K$5,$L$5,G473=$K$6,$L$6,G473=$K$7,$L$7,G473=$K$8,$L$8)</f>
        <v>1500</v>
      </c>
      <c r="I473" s="171"/>
    </row>
    <row r="474" ht="14.25" customHeight="1">
      <c r="A474" s="42" t="s">
        <v>1206</v>
      </c>
      <c r="B474" s="159" t="s">
        <v>720</v>
      </c>
      <c r="C474" s="42" t="s">
        <v>1196</v>
      </c>
      <c r="D474" s="160">
        <v>40813.0</v>
      </c>
      <c r="E474" s="161">
        <v>10.0</v>
      </c>
      <c r="F474" s="170">
        <v>73842.0</v>
      </c>
      <c r="G474" s="159">
        <v>5.0</v>
      </c>
      <c r="H474" s="161">
        <f t="array" ref="H474">IFS(G474=$K$4,$L$4,G474=$K$5,$L$5,G474=$K$6,$L$6,G474=$K$7,$L$7,G474=$K$8,$L$8)</f>
        <v>3000</v>
      </c>
      <c r="I474" s="171"/>
    </row>
    <row r="475" ht="14.25" customHeight="1">
      <c r="A475" s="42" t="s">
        <v>1207</v>
      </c>
      <c r="B475" s="159" t="s">
        <v>726</v>
      </c>
      <c r="C475" s="42" t="s">
        <v>1196</v>
      </c>
      <c r="D475" s="160">
        <v>41896.0</v>
      </c>
      <c r="E475" s="161">
        <v>7.0</v>
      </c>
      <c r="F475" s="170">
        <v>78867.0</v>
      </c>
      <c r="G475" s="159">
        <v>2.0</v>
      </c>
      <c r="H475" s="161">
        <f t="array" ref="H475">IFS(G475=$K$4,$L$4,G475=$K$5,$L$5,G475=$K$6,$L$6,G475=$K$7,$L$7,G475=$K$8,$L$8)</f>
        <v>100</v>
      </c>
      <c r="I475" s="171"/>
    </row>
    <row r="476" ht="14.25" customHeight="1">
      <c r="A476" s="42" t="s">
        <v>1208</v>
      </c>
      <c r="B476" s="159" t="s">
        <v>731</v>
      </c>
      <c r="C476" s="42" t="s">
        <v>1196</v>
      </c>
      <c r="D476" s="160">
        <v>41919.0</v>
      </c>
      <c r="E476" s="161">
        <v>7.0</v>
      </c>
      <c r="F476" s="170">
        <v>91587.0</v>
      </c>
      <c r="G476" s="159">
        <v>5.0</v>
      </c>
      <c r="H476" s="161">
        <f t="array" ref="H476">IFS(G476=$K$4,$L$4,G476=$K$5,$L$5,G476=$K$6,$L$6,G476=$K$7,$L$7,G476=$K$8,$L$8)</f>
        <v>3000</v>
      </c>
      <c r="I476" s="171"/>
    </row>
    <row r="477" ht="14.25" customHeight="1">
      <c r="A477" s="42" t="s">
        <v>1209</v>
      </c>
      <c r="B477" s="159" t="s">
        <v>726</v>
      </c>
      <c r="C477" s="42" t="s">
        <v>1196</v>
      </c>
      <c r="D477" s="160">
        <v>40832.0</v>
      </c>
      <c r="E477" s="161">
        <v>10.0</v>
      </c>
      <c r="F477" s="170">
        <v>124722.0</v>
      </c>
      <c r="G477" s="159">
        <v>2.0</v>
      </c>
      <c r="H477" s="161">
        <f t="array" ref="H477">IFS(G477=$K$4,$L$4,G477=$K$5,$L$5,G477=$K$6,$L$6,G477=$K$7,$L$7,G477=$K$8,$L$8)</f>
        <v>100</v>
      </c>
      <c r="I477" s="171"/>
    </row>
    <row r="478" ht="14.25" customHeight="1">
      <c r="A478" s="42" t="s">
        <v>1210</v>
      </c>
      <c r="B478" s="159" t="s">
        <v>728</v>
      </c>
      <c r="C478" s="42" t="s">
        <v>1196</v>
      </c>
      <c r="D478" s="160">
        <v>40839.0</v>
      </c>
      <c r="E478" s="161">
        <v>10.0</v>
      </c>
      <c r="F478" s="170">
        <v>78409.0</v>
      </c>
      <c r="G478" s="159">
        <v>3.0</v>
      </c>
      <c r="H478" s="161">
        <f t="array" ref="H478">IFS(G478=$K$4,$L$4,G478=$K$5,$L$5,G478=$K$6,$L$6,G478=$K$7,$L$7,G478=$K$8,$L$8)</f>
        <v>900</v>
      </c>
      <c r="I478" s="171"/>
    </row>
    <row r="479" ht="14.25" customHeight="1">
      <c r="A479" s="42" t="s">
        <v>1211</v>
      </c>
      <c r="B479" s="159" t="s">
        <v>720</v>
      </c>
      <c r="C479" s="42" t="s">
        <v>1196</v>
      </c>
      <c r="D479" s="160">
        <v>41971.0</v>
      </c>
      <c r="E479" s="161">
        <v>7.0</v>
      </c>
      <c r="F479" s="170">
        <v>61718.0</v>
      </c>
      <c r="G479" s="159">
        <v>5.0</v>
      </c>
      <c r="H479" s="161">
        <f t="array" ref="H479">IFS(G479=$K$4,$L$4,G479=$K$5,$L$5,G479=$K$6,$L$6,G479=$K$7,$L$7,G479=$K$8,$L$8)</f>
        <v>3000</v>
      </c>
      <c r="I479" s="171"/>
    </row>
    <row r="480" ht="14.25" customHeight="1">
      <c r="A480" s="42" t="s">
        <v>1212</v>
      </c>
      <c r="B480" s="159" t="s">
        <v>731</v>
      </c>
      <c r="C480" s="42" t="s">
        <v>1213</v>
      </c>
      <c r="D480" s="160">
        <v>40187.0</v>
      </c>
      <c r="E480" s="161">
        <v>12.0</v>
      </c>
      <c r="F480" s="170">
        <v>123468.0</v>
      </c>
      <c r="G480" s="159">
        <v>2.0</v>
      </c>
      <c r="H480" s="161">
        <f t="array" ref="H480">IFS(G480=$K$4,$L$4,G480=$K$5,$L$5,G480=$K$6,$L$6,G480=$K$7,$L$7,G480=$K$8,$L$8)</f>
        <v>100</v>
      </c>
      <c r="I480" s="171"/>
    </row>
    <row r="481" ht="14.25" customHeight="1">
      <c r="A481" s="42" t="s">
        <v>1214</v>
      </c>
      <c r="B481" s="159" t="s">
        <v>720</v>
      </c>
      <c r="C481" s="42" t="s">
        <v>1213</v>
      </c>
      <c r="D481" s="160">
        <v>41286.0</v>
      </c>
      <c r="E481" s="161">
        <v>9.0</v>
      </c>
      <c r="F481" s="170">
        <v>46368.0</v>
      </c>
      <c r="G481" s="159">
        <v>2.0</v>
      </c>
      <c r="H481" s="161">
        <f t="array" ref="H481">IFS(G481=$K$4,$L$4,G481=$K$5,$L$5,G481=$K$6,$L$6,G481=$K$7,$L$7,G481=$K$8,$L$8)</f>
        <v>100</v>
      </c>
      <c r="I481" s="171"/>
    </row>
    <row r="482" ht="14.25" customHeight="1">
      <c r="A482" s="42" t="s">
        <v>1215</v>
      </c>
      <c r="B482" s="159" t="s">
        <v>720</v>
      </c>
      <c r="C482" s="42" t="s">
        <v>1213</v>
      </c>
      <c r="D482" s="160">
        <v>36899.0</v>
      </c>
      <c r="E482" s="161">
        <v>21.0</v>
      </c>
      <c r="F482" s="170">
        <v>59814.0</v>
      </c>
      <c r="G482" s="159">
        <v>3.0</v>
      </c>
      <c r="H482" s="161">
        <f t="array" ref="H482">IFS(G482=$K$4,$L$4,G482=$K$5,$L$5,G482=$K$6,$L$6,G482=$K$7,$L$7,G482=$K$8,$L$8)</f>
        <v>900</v>
      </c>
      <c r="I482" s="171"/>
    </row>
    <row r="483" ht="14.25" customHeight="1">
      <c r="A483" s="42" t="s">
        <v>1216</v>
      </c>
      <c r="B483" s="159" t="s">
        <v>740</v>
      </c>
      <c r="C483" s="42" t="s">
        <v>1213</v>
      </c>
      <c r="D483" s="160">
        <v>36904.0</v>
      </c>
      <c r="E483" s="161">
        <v>21.0</v>
      </c>
      <c r="F483" s="170">
        <v>80732.0</v>
      </c>
      <c r="G483" s="159">
        <v>2.0</v>
      </c>
      <c r="H483" s="161">
        <f t="array" ref="H483">IFS(G483=$K$4,$L$4,G483=$K$5,$L$5,G483=$K$6,$L$6,G483=$K$7,$L$7,G483=$K$8,$L$8)</f>
        <v>100</v>
      </c>
      <c r="I483" s="171"/>
    </row>
    <row r="484" ht="14.25" customHeight="1">
      <c r="A484" s="42" t="s">
        <v>1217</v>
      </c>
      <c r="B484" s="159" t="s">
        <v>731</v>
      </c>
      <c r="C484" s="42" t="s">
        <v>1213</v>
      </c>
      <c r="D484" s="160">
        <v>37614.0</v>
      </c>
      <c r="E484" s="161">
        <v>19.0</v>
      </c>
      <c r="F484" s="170">
        <v>60408.0</v>
      </c>
      <c r="G484" s="159">
        <v>4.0</v>
      </c>
      <c r="H484" s="161">
        <f t="array" ref="H484">IFS(G484=$K$4,$L$4,G484=$K$5,$L$5,G484=$K$6,$L$6,G484=$K$7,$L$7,G484=$K$8,$L$8)</f>
        <v>1500</v>
      </c>
      <c r="I484" s="171"/>
    </row>
    <row r="485" ht="14.25" customHeight="1">
      <c r="A485" s="42" t="s">
        <v>1218</v>
      </c>
      <c r="B485" s="159" t="s">
        <v>726</v>
      </c>
      <c r="C485" s="42" t="s">
        <v>1213</v>
      </c>
      <c r="D485" s="160">
        <v>39801.0</v>
      </c>
      <c r="E485" s="161">
        <v>13.0</v>
      </c>
      <c r="F485" s="170">
        <v>120404.0</v>
      </c>
      <c r="G485" s="159">
        <v>3.0</v>
      </c>
      <c r="H485" s="161">
        <f t="array" ref="H485">IFS(G485=$K$4,$L$4,G485=$K$5,$L$5,G485=$K$6,$L$6,G485=$K$7,$L$7,G485=$K$8,$L$8)</f>
        <v>900</v>
      </c>
      <c r="I485" s="171"/>
    </row>
    <row r="486" ht="14.25" customHeight="1">
      <c r="A486" s="42" t="s">
        <v>1219</v>
      </c>
      <c r="B486" s="159" t="s">
        <v>720</v>
      </c>
      <c r="C486" s="42" t="s">
        <v>1213</v>
      </c>
      <c r="D486" s="160">
        <v>42021.0</v>
      </c>
      <c r="E486" s="161">
        <v>7.0</v>
      </c>
      <c r="F486" s="170">
        <v>104897.0</v>
      </c>
      <c r="G486" s="159">
        <v>3.0</v>
      </c>
      <c r="H486" s="161">
        <f t="array" ref="H486">IFS(G486=$K$4,$L$4,G486=$K$5,$L$5,G486=$K$6,$L$6,G486=$K$7,$L$7,G486=$K$8,$L$8)</f>
        <v>900</v>
      </c>
      <c r="I486" s="171"/>
    </row>
    <row r="487" ht="14.25" customHeight="1">
      <c r="A487" s="42" t="s">
        <v>1220</v>
      </c>
      <c r="B487" s="159" t="s">
        <v>720</v>
      </c>
      <c r="C487" s="42" t="s">
        <v>1213</v>
      </c>
      <c r="D487" s="160">
        <v>42041.0</v>
      </c>
      <c r="E487" s="161">
        <v>6.0</v>
      </c>
      <c r="F487" s="170">
        <v>45464.0</v>
      </c>
      <c r="G487" s="159">
        <v>2.0</v>
      </c>
      <c r="H487" s="161">
        <f t="array" ref="H487">IFS(G487=$K$4,$L$4,G487=$K$5,$L$5,G487=$K$6,$L$6,G487=$K$7,$L$7,G487=$K$8,$L$8)</f>
        <v>100</v>
      </c>
      <c r="I487" s="171"/>
    </row>
    <row r="488" ht="14.25" customHeight="1">
      <c r="A488" s="42" t="s">
        <v>1221</v>
      </c>
      <c r="B488" s="159" t="s">
        <v>731</v>
      </c>
      <c r="C488" s="42" t="s">
        <v>1213</v>
      </c>
      <c r="D488" s="160">
        <v>37273.0</v>
      </c>
      <c r="E488" s="161">
        <v>20.0</v>
      </c>
      <c r="F488" s="170">
        <v>93778.0</v>
      </c>
      <c r="G488" s="159">
        <v>5.0</v>
      </c>
      <c r="H488" s="161">
        <f t="array" ref="H488">IFS(G488=$K$4,$L$4,G488=$K$5,$L$5,G488=$K$6,$L$6,G488=$K$7,$L$7,G488=$K$8,$L$8)</f>
        <v>3000</v>
      </c>
      <c r="I488" s="171"/>
    </row>
    <row r="489" ht="14.25" customHeight="1">
      <c r="A489" s="42" t="s">
        <v>1222</v>
      </c>
      <c r="B489" s="159" t="s">
        <v>740</v>
      </c>
      <c r="C489" s="42" t="s">
        <v>1213</v>
      </c>
      <c r="D489" s="160">
        <v>37295.0</v>
      </c>
      <c r="E489" s="161">
        <v>19.0</v>
      </c>
      <c r="F489" s="170">
        <v>54091.0</v>
      </c>
      <c r="G489" s="159">
        <v>4.0</v>
      </c>
      <c r="H489" s="161">
        <f t="array" ref="H489">IFS(G489=$K$4,$L$4,G489=$K$5,$L$5,G489=$K$6,$L$6,G489=$K$7,$L$7,G489=$K$8,$L$8)</f>
        <v>1500</v>
      </c>
      <c r="I489" s="171"/>
    </row>
    <row r="490" ht="14.25" customHeight="1">
      <c r="A490" s="42" t="s">
        <v>1223</v>
      </c>
      <c r="B490" s="159" t="s">
        <v>728</v>
      </c>
      <c r="C490" s="42" t="s">
        <v>1213</v>
      </c>
      <c r="D490" s="160">
        <v>40942.0</v>
      </c>
      <c r="E490" s="161">
        <v>9.0</v>
      </c>
      <c r="F490" s="170">
        <v>72894.0</v>
      </c>
      <c r="G490" s="159">
        <v>5.0</v>
      </c>
      <c r="H490" s="161">
        <f t="array" ref="H490">IFS(G490=$K$4,$L$4,G490=$K$5,$L$5,G490=$K$6,$L$6,G490=$K$7,$L$7,G490=$K$8,$L$8)</f>
        <v>3000</v>
      </c>
      <c r="I490" s="171"/>
    </row>
    <row r="491" ht="14.25" customHeight="1">
      <c r="A491" s="42" t="s">
        <v>1224</v>
      </c>
      <c r="B491" s="159" t="s">
        <v>720</v>
      </c>
      <c r="C491" s="42" t="s">
        <v>1213</v>
      </c>
      <c r="D491" s="160">
        <v>42054.0</v>
      </c>
      <c r="E491" s="161">
        <v>6.0</v>
      </c>
      <c r="F491" s="170">
        <v>104893.0</v>
      </c>
      <c r="G491" s="159">
        <v>3.0</v>
      </c>
      <c r="H491" s="161">
        <f t="array" ref="H491">IFS(G491=$K$4,$L$4,G491=$K$5,$L$5,G491=$K$6,$L$6,G491=$K$7,$L$7,G491=$K$8,$L$8)</f>
        <v>900</v>
      </c>
      <c r="I491" s="171"/>
    </row>
    <row r="492" ht="14.25" customHeight="1">
      <c r="A492" s="42" t="s">
        <v>1225</v>
      </c>
      <c r="B492" s="159" t="s">
        <v>728</v>
      </c>
      <c r="C492" s="42" t="s">
        <v>1213</v>
      </c>
      <c r="D492" s="160">
        <v>41337.0</v>
      </c>
      <c r="E492" s="161">
        <v>8.0</v>
      </c>
      <c r="F492" s="170">
        <v>79289.0</v>
      </c>
      <c r="G492" s="159">
        <v>1.0</v>
      </c>
      <c r="H492" s="161">
        <f t="array" ref="H492">IFS(G492=$K$4,$L$4,G492=$K$5,$L$5,G492=$K$6,$L$6,G492=$K$7,$L$7,G492=$K$8,$L$8)</f>
        <v>0</v>
      </c>
      <c r="I492" s="171"/>
    </row>
    <row r="493" ht="14.25" customHeight="1">
      <c r="A493" s="42" t="s">
        <v>1226</v>
      </c>
      <c r="B493" s="159" t="s">
        <v>720</v>
      </c>
      <c r="C493" s="42" t="s">
        <v>1213</v>
      </c>
      <c r="D493" s="160">
        <v>41342.0</v>
      </c>
      <c r="E493" s="161">
        <v>8.0</v>
      </c>
      <c r="F493" s="170">
        <v>81594.0</v>
      </c>
      <c r="G493" s="159">
        <v>2.0</v>
      </c>
      <c r="H493" s="161">
        <f t="array" ref="H493">IFS(G493=$K$4,$L$4,G493=$K$5,$L$5,G493=$K$6,$L$6,G493=$K$7,$L$7,G493=$K$8,$L$8)</f>
        <v>100</v>
      </c>
      <c r="I493" s="171"/>
    </row>
    <row r="494" ht="14.25" customHeight="1">
      <c r="A494" s="42" t="s">
        <v>1227</v>
      </c>
      <c r="B494" s="159" t="s">
        <v>728</v>
      </c>
      <c r="C494" s="42" t="s">
        <v>1213</v>
      </c>
      <c r="D494" s="160">
        <v>38779.0</v>
      </c>
      <c r="E494" s="161">
        <v>15.0</v>
      </c>
      <c r="F494" s="170">
        <v>46876.0</v>
      </c>
      <c r="G494" s="159">
        <v>3.0</v>
      </c>
      <c r="H494" s="161">
        <f t="array" ref="H494">IFS(G494=$K$4,$L$4,G494=$K$5,$L$5,G494=$K$6,$L$6,G494=$K$7,$L$7,G494=$K$8,$L$8)</f>
        <v>900</v>
      </c>
      <c r="I494" s="171"/>
    </row>
    <row r="495" ht="14.25" customHeight="1">
      <c r="A495" s="42" t="s">
        <v>1228</v>
      </c>
      <c r="B495" s="159" t="s">
        <v>726</v>
      </c>
      <c r="C495" s="42" t="s">
        <v>1213</v>
      </c>
      <c r="D495" s="160">
        <v>40597.0</v>
      </c>
      <c r="E495" s="161">
        <v>10.0</v>
      </c>
      <c r="F495" s="170">
        <v>89002.0</v>
      </c>
      <c r="G495" s="159">
        <v>2.0</v>
      </c>
      <c r="H495" s="161">
        <f t="array" ref="H495">IFS(G495=$K$4,$L$4,G495=$K$5,$L$5,G495=$K$6,$L$6,G495=$K$7,$L$7,G495=$K$8,$L$8)</f>
        <v>100</v>
      </c>
      <c r="I495" s="171"/>
    </row>
    <row r="496" ht="14.25" customHeight="1">
      <c r="A496" s="42" t="s">
        <v>1229</v>
      </c>
      <c r="B496" s="159" t="s">
        <v>726</v>
      </c>
      <c r="C496" s="42" t="s">
        <v>1213</v>
      </c>
      <c r="D496" s="160">
        <v>39868.0</v>
      </c>
      <c r="E496" s="161">
        <v>12.0</v>
      </c>
      <c r="F496" s="170">
        <v>60097.0</v>
      </c>
      <c r="G496" s="159">
        <v>3.0</v>
      </c>
      <c r="H496" s="161">
        <f t="array" ref="H496">IFS(G496=$K$4,$L$4,G496=$K$5,$L$5,G496=$K$6,$L$6,G496=$K$7,$L$7,G496=$K$8,$L$8)</f>
        <v>900</v>
      </c>
      <c r="I496" s="171"/>
    </row>
    <row r="497" ht="14.25" customHeight="1">
      <c r="A497" s="42" t="s">
        <v>1230</v>
      </c>
      <c r="B497" s="159" t="s">
        <v>720</v>
      </c>
      <c r="C497" s="42" t="s">
        <v>1213</v>
      </c>
      <c r="D497" s="160">
        <v>40977.0</v>
      </c>
      <c r="E497" s="161">
        <v>9.0</v>
      </c>
      <c r="F497" s="170">
        <v>101346.0</v>
      </c>
      <c r="G497" s="159">
        <v>3.0</v>
      </c>
      <c r="H497" s="161">
        <f t="array" ref="H497">IFS(G497=$K$4,$L$4,G497=$K$5,$L$5,G497=$K$6,$L$6,G497=$K$7,$L$7,G497=$K$8,$L$8)</f>
        <v>900</v>
      </c>
      <c r="I497" s="171"/>
    </row>
    <row r="498" ht="14.25" customHeight="1">
      <c r="A498" s="42" t="s">
        <v>1231</v>
      </c>
      <c r="B498" s="159" t="s">
        <v>724</v>
      </c>
      <c r="C498" s="42" t="s">
        <v>1213</v>
      </c>
      <c r="D498" s="160">
        <v>41332.0</v>
      </c>
      <c r="E498" s="161">
        <v>8.0</v>
      </c>
      <c r="F498" s="170">
        <v>110700.0</v>
      </c>
      <c r="G498" s="159">
        <v>3.0</v>
      </c>
      <c r="H498" s="161">
        <f t="array" ref="H498">IFS(G498=$K$4,$L$4,G498=$K$5,$L$5,G498=$K$6,$L$6,G498=$K$7,$L$7,G498=$K$8,$L$8)</f>
        <v>900</v>
      </c>
      <c r="I498" s="171"/>
    </row>
    <row r="499" ht="14.25" customHeight="1">
      <c r="A499" s="42" t="s">
        <v>1232</v>
      </c>
      <c r="B499" s="159" t="s">
        <v>731</v>
      </c>
      <c r="C499" s="42" t="s">
        <v>1213</v>
      </c>
      <c r="D499" s="160">
        <v>41702.0</v>
      </c>
      <c r="E499" s="161">
        <v>7.0</v>
      </c>
      <c r="F499" s="170">
        <v>118902.0</v>
      </c>
      <c r="G499" s="159">
        <v>1.0</v>
      </c>
      <c r="H499" s="161">
        <f t="array" ref="H499">IFS(G499=$K$4,$L$4,G499=$K$5,$L$5,G499=$K$6,$L$6,G499=$K$7,$L$7,G499=$K$8,$L$8)</f>
        <v>0</v>
      </c>
      <c r="I499" s="171"/>
    </row>
    <row r="500" ht="14.25" customHeight="1">
      <c r="A500" s="42" t="s">
        <v>1233</v>
      </c>
      <c r="B500" s="159" t="s">
        <v>731</v>
      </c>
      <c r="C500" s="42" t="s">
        <v>1213</v>
      </c>
      <c r="D500" s="160">
        <v>40252.0</v>
      </c>
      <c r="E500" s="161">
        <v>11.0</v>
      </c>
      <c r="F500" s="170">
        <v>75430.0</v>
      </c>
      <c r="G500" s="159">
        <v>4.0</v>
      </c>
      <c r="H500" s="161">
        <f t="array" ref="H500">IFS(G500=$K$4,$L$4,G500=$K$5,$L$5,G500=$K$6,$L$6,G500=$K$7,$L$7,G500=$K$8,$L$8)</f>
        <v>1500</v>
      </c>
      <c r="I500" s="171"/>
    </row>
    <row r="501" ht="14.25" customHeight="1">
      <c r="A501" s="42" t="s">
        <v>1234</v>
      </c>
      <c r="B501" s="159" t="s">
        <v>720</v>
      </c>
      <c r="C501" s="42" t="s">
        <v>1213</v>
      </c>
      <c r="D501" s="160">
        <v>40254.0</v>
      </c>
      <c r="E501" s="161">
        <v>11.0</v>
      </c>
      <c r="F501" s="170">
        <v>103697.0</v>
      </c>
      <c r="G501" s="159">
        <v>4.0</v>
      </c>
      <c r="H501" s="161">
        <f t="array" ref="H501">IFS(G501=$K$4,$L$4,G501=$K$5,$L$5,G501=$K$6,$L$6,G501=$K$7,$L$7,G501=$K$8,$L$8)</f>
        <v>1500</v>
      </c>
      <c r="I501" s="171"/>
    </row>
    <row r="502" ht="14.25" customHeight="1">
      <c r="A502" s="42" t="s">
        <v>1235</v>
      </c>
      <c r="B502" s="159" t="s">
        <v>728</v>
      </c>
      <c r="C502" s="42" t="s">
        <v>1213</v>
      </c>
      <c r="D502" s="160">
        <v>41360.0</v>
      </c>
      <c r="E502" s="161">
        <v>8.0</v>
      </c>
      <c r="F502" s="170">
        <v>66777.0</v>
      </c>
      <c r="G502" s="159">
        <v>3.0</v>
      </c>
      <c r="H502" s="161">
        <f t="array" ref="H502">IFS(G502=$K$4,$L$4,G502=$K$5,$L$5,G502=$K$6,$L$6,G502=$K$7,$L$7,G502=$K$8,$L$8)</f>
        <v>900</v>
      </c>
      <c r="I502" s="171"/>
    </row>
    <row r="503" ht="14.25" customHeight="1">
      <c r="A503" s="42" t="s">
        <v>1236</v>
      </c>
      <c r="B503" s="159" t="s">
        <v>728</v>
      </c>
      <c r="C503" s="42" t="s">
        <v>1213</v>
      </c>
      <c r="D503" s="160">
        <v>39893.0</v>
      </c>
      <c r="E503" s="161">
        <v>12.0</v>
      </c>
      <c r="F503" s="170">
        <v>72944.0</v>
      </c>
      <c r="G503" s="159">
        <v>1.0</v>
      </c>
      <c r="H503" s="161">
        <f t="array" ref="H503">IFS(G503=$K$4,$L$4,G503=$K$5,$L$5,G503=$K$6,$L$6,G503=$K$7,$L$7,G503=$K$8,$L$8)</f>
        <v>0</v>
      </c>
      <c r="I503" s="171"/>
    </row>
    <row r="504" ht="14.25" customHeight="1">
      <c r="A504" s="42" t="s">
        <v>1237</v>
      </c>
      <c r="B504" s="159" t="s">
        <v>720</v>
      </c>
      <c r="C504" s="42" t="s">
        <v>1213</v>
      </c>
      <c r="D504" s="160">
        <v>39906.0</v>
      </c>
      <c r="E504" s="161">
        <v>12.0</v>
      </c>
      <c r="F504" s="170">
        <v>48460.0</v>
      </c>
      <c r="G504" s="159">
        <v>4.0</v>
      </c>
      <c r="H504" s="161">
        <f t="array" ref="H504">IFS(G504=$K$4,$L$4,G504=$K$5,$L$5,G504=$K$6,$L$6,G504=$K$7,$L$7,G504=$K$8,$L$8)</f>
        <v>1500</v>
      </c>
      <c r="I504" s="171"/>
    </row>
    <row r="505" ht="14.25" customHeight="1">
      <c r="A505" s="42" t="s">
        <v>1238</v>
      </c>
      <c r="B505" s="159" t="s">
        <v>726</v>
      </c>
      <c r="C505" s="42" t="s">
        <v>1213</v>
      </c>
      <c r="D505" s="160">
        <v>41371.0</v>
      </c>
      <c r="E505" s="161">
        <v>8.0</v>
      </c>
      <c r="F505" s="170">
        <v>72942.0</v>
      </c>
      <c r="G505" s="159">
        <v>1.0</v>
      </c>
      <c r="H505" s="161">
        <f t="array" ref="H505">IFS(G505=$K$4,$L$4,G505=$K$5,$L$5,G505=$K$6,$L$6,G505=$K$7,$L$7,G505=$K$8,$L$8)</f>
        <v>0</v>
      </c>
      <c r="I505" s="171"/>
    </row>
    <row r="506" ht="14.25" customHeight="1">
      <c r="A506" s="42" t="s">
        <v>1239</v>
      </c>
      <c r="B506" s="159" t="s">
        <v>731</v>
      </c>
      <c r="C506" s="42" t="s">
        <v>1213</v>
      </c>
      <c r="D506" s="160">
        <v>41744.0</v>
      </c>
      <c r="E506" s="161">
        <v>7.0</v>
      </c>
      <c r="F506" s="170">
        <v>83936.0</v>
      </c>
      <c r="G506" s="159">
        <v>4.0</v>
      </c>
      <c r="H506" s="161">
        <f t="array" ref="H506">IFS(G506=$K$4,$L$4,G506=$K$5,$L$5,G506=$K$6,$L$6,G506=$K$7,$L$7,G506=$K$8,$L$8)</f>
        <v>1500</v>
      </c>
      <c r="I506" s="171"/>
    </row>
    <row r="507" ht="14.25" customHeight="1">
      <c r="A507" s="42" t="s">
        <v>1240</v>
      </c>
      <c r="B507" s="159" t="s">
        <v>731</v>
      </c>
      <c r="C507" s="42" t="s">
        <v>1213</v>
      </c>
      <c r="D507" s="160">
        <v>40670.0</v>
      </c>
      <c r="E507" s="161">
        <v>10.0</v>
      </c>
      <c r="F507" s="170">
        <v>74513.0</v>
      </c>
      <c r="G507" s="159">
        <v>1.0</v>
      </c>
      <c r="H507" s="161">
        <f t="array" ref="H507">IFS(G507=$K$4,$L$4,G507=$K$5,$L$5,G507=$K$6,$L$6,G507=$K$7,$L$7,G507=$K$8,$L$8)</f>
        <v>0</v>
      </c>
      <c r="I507" s="171"/>
    </row>
    <row r="508" ht="14.25" customHeight="1">
      <c r="A508" s="42" t="s">
        <v>1241</v>
      </c>
      <c r="B508" s="159" t="s">
        <v>724</v>
      </c>
      <c r="C508" s="42" t="s">
        <v>1213</v>
      </c>
      <c r="D508" s="160">
        <v>36996.0</v>
      </c>
      <c r="E508" s="161">
        <v>20.0</v>
      </c>
      <c r="F508" s="170">
        <v>52562.0</v>
      </c>
      <c r="G508" s="159">
        <v>4.0</v>
      </c>
      <c r="H508" s="161">
        <f t="array" ref="H508">IFS(G508=$K$4,$L$4,G508=$K$5,$L$5,G508=$K$6,$L$6,G508=$K$7,$L$7,G508=$K$8,$L$8)</f>
        <v>1500</v>
      </c>
      <c r="I508" s="171"/>
    </row>
    <row r="509" ht="14.25" customHeight="1">
      <c r="A509" s="42" t="s">
        <v>1242</v>
      </c>
      <c r="B509" s="159" t="s">
        <v>720</v>
      </c>
      <c r="C509" s="42" t="s">
        <v>1213</v>
      </c>
      <c r="D509" s="160">
        <v>37024.0</v>
      </c>
      <c r="E509" s="161">
        <v>20.0</v>
      </c>
      <c r="F509" s="170">
        <v>77681.0</v>
      </c>
      <c r="G509" s="159">
        <v>5.0</v>
      </c>
      <c r="H509" s="161">
        <f t="array" ref="H509">IFS(G509=$K$4,$L$4,G509=$K$5,$L$5,G509=$K$6,$L$6,G509=$K$7,$L$7,G509=$K$8,$L$8)</f>
        <v>3000</v>
      </c>
      <c r="I509" s="171"/>
    </row>
    <row r="510" ht="14.25" customHeight="1">
      <c r="A510" s="42" t="s">
        <v>1243</v>
      </c>
      <c r="B510" s="159" t="s">
        <v>731</v>
      </c>
      <c r="C510" s="42" t="s">
        <v>1213</v>
      </c>
      <c r="D510" s="160">
        <v>37375.0</v>
      </c>
      <c r="E510" s="161">
        <v>19.0</v>
      </c>
      <c r="F510" s="170">
        <v>87321.0</v>
      </c>
      <c r="G510" s="159">
        <v>5.0</v>
      </c>
      <c r="H510" s="161">
        <f t="array" ref="H510">IFS(G510=$K$4,$L$4,G510=$K$5,$L$5,G510=$K$6,$L$6,G510=$K$7,$L$7,G510=$K$8,$L$8)</f>
        <v>3000</v>
      </c>
      <c r="I510" s="171"/>
    </row>
    <row r="511" ht="14.25" customHeight="1">
      <c r="A511" s="42" t="s">
        <v>1244</v>
      </c>
      <c r="B511" s="159" t="s">
        <v>731</v>
      </c>
      <c r="C511" s="42" t="s">
        <v>1213</v>
      </c>
      <c r="D511" s="160">
        <v>37751.0</v>
      </c>
      <c r="E511" s="161">
        <v>18.0</v>
      </c>
      <c r="F511" s="170">
        <v>89725.0</v>
      </c>
      <c r="G511" s="159">
        <v>1.0</v>
      </c>
      <c r="H511" s="161">
        <f t="array" ref="H511">IFS(G511=$K$4,$L$4,G511=$K$5,$L$5,G511=$K$6,$L$6,G511=$K$7,$L$7,G511=$K$8,$L$8)</f>
        <v>0</v>
      </c>
      <c r="I511" s="171"/>
    </row>
    <row r="512" ht="14.25" customHeight="1">
      <c r="A512" s="42" t="s">
        <v>1245</v>
      </c>
      <c r="B512" s="159" t="s">
        <v>731</v>
      </c>
      <c r="C512" s="42" t="s">
        <v>1213</v>
      </c>
      <c r="D512" s="160">
        <v>38482.0</v>
      </c>
      <c r="E512" s="161">
        <v>16.0</v>
      </c>
      <c r="F512" s="170">
        <v>66140.0</v>
      </c>
      <c r="G512" s="159">
        <v>3.0</v>
      </c>
      <c r="H512" s="161">
        <f t="array" ref="H512">IFS(G512=$K$4,$L$4,G512=$K$5,$L$5,G512=$K$6,$L$6,G512=$K$7,$L$7,G512=$K$8,$L$8)</f>
        <v>900</v>
      </c>
      <c r="I512" s="171"/>
    </row>
    <row r="513" ht="14.25" customHeight="1">
      <c r="A513" s="42" t="s">
        <v>1246</v>
      </c>
      <c r="B513" s="159" t="s">
        <v>726</v>
      </c>
      <c r="C513" s="42" t="s">
        <v>1213</v>
      </c>
      <c r="D513" s="160">
        <v>40295.0</v>
      </c>
      <c r="E513" s="161">
        <v>11.0</v>
      </c>
      <c r="F513" s="170">
        <v>66579.0</v>
      </c>
      <c r="G513" s="159">
        <v>2.0</v>
      </c>
      <c r="H513" s="161">
        <f t="array" ref="H513">IFS(G513=$K$4,$L$4,G513=$K$5,$L$5,G513=$K$6,$L$6,G513=$K$7,$L$7,G513=$K$8,$L$8)</f>
        <v>100</v>
      </c>
      <c r="I513" s="171"/>
    </row>
    <row r="514" ht="14.25" customHeight="1">
      <c r="A514" s="42" t="s">
        <v>1247</v>
      </c>
      <c r="B514" s="159" t="s">
        <v>731</v>
      </c>
      <c r="C514" s="42" t="s">
        <v>1213</v>
      </c>
      <c r="D514" s="160">
        <v>41785.0</v>
      </c>
      <c r="E514" s="161">
        <v>7.0</v>
      </c>
      <c r="F514" s="170">
        <v>79152.0</v>
      </c>
      <c r="G514" s="159">
        <v>1.0</v>
      </c>
      <c r="H514" s="161">
        <f t="array" ref="H514">IFS(G514=$K$4,$L$4,G514=$K$5,$L$5,G514=$K$6,$L$6,G514=$K$7,$L$7,G514=$K$8,$L$8)</f>
        <v>0</v>
      </c>
      <c r="I514" s="171"/>
    </row>
    <row r="515" ht="14.25" customHeight="1">
      <c r="A515" s="42" t="s">
        <v>1248</v>
      </c>
      <c r="B515" s="159" t="s">
        <v>728</v>
      </c>
      <c r="C515" s="42" t="s">
        <v>1213</v>
      </c>
      <c r="D515" s="160">
        <v>40340.0</v>
      </c>
      <c r="E515" s="161">
        <v>11.0</v>
      </c>
      <c r="F515" s="170">
        <v>50979.0</v>
      </c>
      <c r="G515" s="159">
        <v>3.0</v>
      </c>
      <c r="H515" s="161">
        <f t="array" ref="H515">IFS(G515=$K$4,$L$4,G515=$K$5,$L$5,G515=$K$6,$L$6,G515=$K$7,$L$7,G515=$K$8,$L$8)</f>
        <v>900</v>
      </c>
      <c r="I515" s="171"/>
    </row>
    <row r="516" ht="14.25" customHeight="1">
      <c r="A516" s="42" t="s">
        <v>1249</v>
      </c>
      <c r="B516" s="159" t="s">
        <v>731</v>
      </c>
      <c r="C516" s="42" t="s">
        <v>1213</v>
      </c>
      <c r="D516" s="160">
        <v>41410.0</v>
      </c>
      <c r="E516" s="161">
        <v>8.0</v>
      </c>
      <c r="F516" s="170">
        <v>101055.0</v>
      </c>
      <c r="G516" s="159">
        <v>2.0</v>
      </c>
      <c r="H516" s="161">
        <f t="array" ref="H516">IFS(G516=$K$4,$L$4,G516=$K$5,$L$5,G516=$K$6,$L$6,G516=$K$7,$L$7,G516=$K$8,$L$8)</f>
        <v>100</v>
      </c>
      <c r="I516" s="171"/>
    </row>
    <row r="517" ht="14.25" customHeight="1">
      <c r="A517" s="42" t="s">
        <v>1250</v>
      </c>
      <c r="B517" s="159" t="s">
        <v>728</v>
      </c>
      <c r="C517" s="42" t="s">
        <v>1213</v>
      </c>
      <c r="D517" s="160">
        <v>37036.0</v>
      </c>
      <c r="E517" s="161">
        <v>20.0</v>
      </c>
      <c r="F517" s="170">
        <v>68213.0</v>
      </c>
      <c r="G517" s="159">
        <v>4.0</v>
      </c>
      <c r="H517" s="161">
        <f t="array" ref="H517">IFS(G517=$K$4,$L$4,G517=$K$5,$L$5,G517=$K$6,$L$6,G517=$K$7,$L$7,G517=$K$8,$L$8)</f>
        <v>1500</v>
      </c>
      <c r="I517" s="171"/>
    </row>
    <row r="518" ht="14.25" customHeight="1">
      <c r="A518" s="42" t="s">
        <v>1251</v>
      </c>
      <c r="B518" s="159" t="s">
        <v>728</v>
      </c>
      <c r="C518" s="42" t="s">
        <v>1213</v>
      </c>
      <c r="D518" s="160">
        <v>37418.0</v>
      </c>
      <c r="E518" s="161">
        <v>19.0</v>
      </c>
      <c r="F518" s="170">
        <v>99512.0</v>
      </c>
      <c r="G518" s="159">
        <v>4.0</v>
      </c>
      <c r="H518" s="161">
        <f t="array" ref="H518">IFS(G518=$K$4,$L$4,G518=$K$5,$L$5,G518=$K$6,$L$6,G518=$K$7,$L$7,G518=$K$8,$L$8)</f>
        <v>1500</v>
      </c>
      <c r="I518" s="171"/>
    </row>
    <row r="519" ht="14.25" customHeight="1">
      <c r="A519" s="42" t="s">
        <v>1252</v>
      </c>
      <c r="B519" s="159" t="s">
        <v>731</v>
      </c>
      <c r="C519" s="42" t="s">
        <v>1213</v>
      </c>
      <c r="D519" s="160">
        <v>40360.0</v>
      </c>
      <c r="E519" s="161">
        <v>11.0</v>
      </c>
      <c r="F519" s="170">
        <v>108185.0</v>
      </c>
      <c r="G519" s="159">
        <v>2.0</v>
      </c>
      <c r="H519" s="161">
        <f t="array" ref="H519">IFS(G519=$K$4,$L$4,G519=$K$5,$L$5,G519=$K$6,$L$6,G519=$K$7,$L$7,G519=$K$8,$L$8)</f>
        <v>100</v>
      </c>
      <c r="I519" s="171"/>
    </row>
    <row r="520" ht="14.25" customHeight="1">
      <c r="A520" s="42" t="s">
        <v>1253</v>
      </c>
      <c r="B520" s="159" t="s">
        <v>728</v>
      </c>
      <c r="C520" s="42" t="s">
        <v>1213</v>
      </c>
      <c r="D520" s="160">
        <v>39981.0</v>
      </c>
      <c r="E520" s="161">
        <v>12.0</v>
      </c>
      <c r="F520" s="170">
        <v>124966.0</v>
      </c>
      <c r="G520" s="159">
        <v>2.0</v>
      </c>
      <c r="H520" s="161">
        <f t="array" ref="H520">IFS(G520=$K$4,$L$4,G520=$K$5,$L$5,G520=$K$6,$L$6,G520=$K$7,$L$7,G520=$K$8,$L$8)</f>
        <v>100</v>
      </c>
      <c r="I520" s="171"/>
    </row>
    <row r="521" ht="14.25" customHeight="1">
      <c r="A521" s="42" t="s">
        <v>1254</v>
      </c>
      <c r="B521" s="159" t="s">
        <v>731</v>
      </c>
      <c r="C521" s="42" t="s">
        <v>1213</v>
      </c>
      <c r="D521" s="160">
        <v>37068.0</v>
      </c>
      <c r="E521" s="161">
        <v>20.0</v>
      </c>
      <c r="F521" s="170">
        <v>108629.0</v>
      </c>
      <c r="G521" s="159">
        <v>1.0</v>
      </c>
      <c r="H521" s="161">
        <f t="array" ref="H521">IFS(G521=$K$4,$L$4,G521=$K$5,$L$5,G521=$K$6,$L$6,G521=$K$7,$L$7,G521=$K$8,$L$8)</f>
        <v>0</v>
      </c>
      <c r="I521" s="171"/>
    </row>
    <row r="522" ht="14.25" customHeight="1">
      <c r="A522" s="42" t="s">
        <v>1255</v>
      </c>
      <c r="B522" s="159" t="s">
        <v>728</v>
      </c>
      <c r="C522" s="42" t="s">
        <v>1213</v>
      </c>
      <c r="D522" s="160">
        <v>39251.0</v>
      </c>
      <c r="E522" s="161">
        <v>14.0</v>
      </c>
      <c r="F522" s="170">
        <v>48249.0</v>
      </c>
      <c r="G522" s="159">
        <v>2.0</v>
      </c>
      <c r="H522" s="161">
        <f t="array" ref="H522">IFS(G522=$K$4,$L$4,G522=$K$5,$L$5,G522=$K$6,$L$6,G522=$K$7,$L$7,G522=$K$8,$L$8)</f>
        <v>100</v>
      </c>
      <c r="I522" s="171"/>
    </row>
    <row r="523" ht="14.25" customHeight="1">
      <c r="A523" s="42" t="s">
        <v>1256</v>
      </c>
      <c r="B523" s="159" t="s">
        <v>731</v>
      </c>
      <c r="C523" s="42" t="s">
        <v>1213</v>
      </c>
      <c r="D523" s="160">
        <v>40751.0</v>
      </c>
      <c r="E523" s="161">
        <v>10.0</v>
      </c>
      <c r="F523" s="170">
        <v>46370.0</v>
      </c>
      <c r="G523" s="159">
        <v>2.0</v>
      </c>
      <c r="H523" s="161">
        <f t="array" ref="H523">IFS(G523=$K$4,$L$4,G523=$K$5,$L$5,G523=$K$6,$L$6,G523=$K$7,$L$7,G523=$K$8,$L$8)</f>
        <v>100</v>
      </c>
      <c r="I523" s="171"/>
    </row>
    <row r="524" ht="14.25" customHeight="1">
      <c r="A524" s="42" t="s">
        <v>1257</v>
      </c>
      <c r="B524" s="159" t="s">
        <v>731</v>
      </c>
      <c r="C524" s="42" t="s">
        <v>1213</v>
      </c>
      <c r="D524" s="160">
        <v>41843.0</v>
      </c>
      <c r="E524" s="161">
        <v>7.0</v>
      </c>
      <c r="F524" s="170">
        <v>117457.0</v>
      </c>
      <c r="G524" s="159">
        <v>1.0</v>
      </c>
      <c r="H524" s="161">
        <f t="array" ref="H524">IFS(G524=$K$4,$L$4,G524=$K$5,$L$5,G524=$K$6,$L$6,G524=$K$7,$L$7,G524=$K$8,$L$8)</f>
        <v>0</v>
      </c>
      <c r="I524" s="171"/>
    </row>
    <row r="525" ht="14.25" customHeight="1">
      <c r="A525" s="42" t="s">
        <v>1258</v>
      </c>
      <c r="B525" s="159" t="s">
        <v>740</v>
      </c>
      <c r="C525" s="42" t="s">
        <v>1213</v>
      </c>
      <c r="D525" s="160">
        <v>40376.0</v>
      </c>
      <c r="E525" s="161">
        <v>11.0</v>
      </c>
      <c r="F525" s="170">
        <v>117663.0</v>
      </c>
      <c r="G525" s="159">
        <v>5.0</v>
      </c>
      <c r="H525" s="161">
        <f t="array" ref="H525">IFS(G525=$K$4,$L$4,G525=$K$5,$L$5,G525=$K$6,$L$6,G525=$K$7,$L$7,G525=$K$8,$L$8)</f>
        <v>3000</v>
      </c>
      <c r="I525" s="171"/>
    </row>
    <row r="526" ht="14.25" customHeight="1">
      <c r="A526" s="42" t="s">
        <v>1259</v>
      </c>
      <c r="B526" s="159" t="s">
        <v>720</v>
      </c>
      <c r="C526" s="42" t="s">
        <v>1213</v>
      </c>
      <c r="D526" s="160">
        <v>41477.0</v>
      </c>
      <c r="E526" s="161">
        <v>8.0</v>
      </c>
      <c r="F526" s="170">
        <v>92231.0</v>
      </c>
      <c r="G526" s="159">
        <v>5.0</v>
      </c>
      <c r="H526" s="161">
        <f t="array" ref="H526">IFS(G526=$K$4,$L$4,G526=$K$5,$L$5,G526=$K$6,$L$6,G526=$K$7,$L$7,G526=$K$8,$L$8)</f>
        <v>3000</v>
      </c>
      <c r="I526" s="171"/>
    </row>
    <row r="527" ht="14.25" customHeight="1">
      <c r="A527" s="42" t="s">
        <v>1260</v>
      </c>
      <c r="B527" s="159" t="s">
        <v>728</v>
      </c>
      <c r="C527" s="42" t="s">
        <v>1213</v>
      </c>
      <c r="D527" s="160">
        <v>41492.0</v>
      </c>
      <c r="E527" s="161">
        <v>8.0</v>
      </c>
      <c r="F527" s="170">
        <v>68715.0</v>
      </c>
      <c r="G527" s="159">
        <v>2.0</v>
      </c>
      <c r="H527" s="161">
        <f t="array" ref="H527">IFS(G527=$K$4,$L$4,G527=$K$5,$L$5,G527=$K$6,$L$6,G527=$K$7,$L$7,G527=$K$8,$L$8)</f>
        <v>100</v>
      </c>
      <c r="I527" s="171"/>
    </row>
    <row r="528" ht="14.25" customHeight="1">
      <c r="A528" s="42" t="s">
        <v>1261</v>
      </c>
      <c r="B528" s="159" t="s">
        <v>728</v>
      </c>
      <c r="C528" s="42" t="s">
        <v>1213</v>
      </c>
      <c r="D528" s="160">
        <v>37106.0</v>
      </c>
      <c r="E528" s="161">
        <v>20.0</v>
      </c>
      <c r="F528" s="170">
        <v>101020.0</v>
      </c>
      <c r="G528" s="159">
        <v>3.0</v>
      </c>
      <c r="H528" s="161">
        <f t="array" ref="H528">IFS(G528=$K$4,$L$4,G528=$K$5,$L$5,G528=$K$6,$L$6,G528=$K$7,$L$7,G528=$K$8,$L$8)</f>
        <v>900</v>
      </c>
      <c r="I528" s="171"/>
    </row>
    <row r="529" ht="14.25" customHeight="1">
      <c r="A529" s="42" t="s">
        <v>1262</v>
      </c>
      <c r="B529" s="159" t="s">
        <v>726</v>
      </c>
      <c r="C529" s="42" t="s">
        <v>1213</v>
      </c>
      <c r="D529" s="160">
        <v>37453.0</v>
      </c>
      <c r="E529" s="161">
        <v>19.0</v>
      </c>
      <c r="F529" s="170">
        <v>71460.0</v>
      </c>
      <c r="G529" s="159">
        <v>5.0</v>
      </c>
      <c r="H529" s="161">
        <f t="array" ref="H529">IFS(G529=$K$4,$L$4,G529=$K$5,$L$5,G529=$K$6,$L$6,G529=$K$7,$L$7,G529=$K$8,$L$8)</f>
        <v>3000</v>
      </c>
      <c r="I529" s="171"/>
    </row>
    <row r="530" ht="14.25" customHeight="1">
      <c r="A530" s="42" t="s">
        <v>1263</v>
      </c>
      <c r="B530" s="159" t="s">
        <v>731</v>
      </c>
      <c r="C530" s="42" t="s">
        <v>1213</v>
      </c>
      <c r="D530" s="160">
        <v>37458.0</v>
      </c>
      <c r="E530" s="161">
        <v>19.0</v>
      </c>
      <c r="F530" s="170">
        <v>81833.0</v>
      </c>
      <c r="G530" s="159">
        <v>5.0</v>
      </c>
      <c r="H530" s="161">
        <f t="array" ref="H530">IFS(G530=$K$4,$L$4,G530=$K$5,$L$5,G530=$K$6,$L$6,G530=$K$7,$L$7,G530=$K$8,$L$8)</f>
        <v>3000</v>
      </c>
      <c r="I530" s="171"/>
    </row>
    <row r="531" ht="14.25" customHeight="1">
      <c r="A531" s="42" t="s">
        <v>1264</v>
      </c>
      <c r="B531" s="159" t="s">
        <v>731</v>
      </c>
      <c r="C531" s="42" t="s">
        <v>1213</v>
      </c>
      <c r="D531" s="160">
        <v>37471.0</v>
      </c>
      <c r="E531" s="161">
        <v>19.0</v>
      </c>
      <c r="F531" s="170">
        <v>95313.0</v>
      </c>
      <c r="G531" s="159">
        <v>5.0</v>
      </c>
      <c r="H531" s="161">
        <f t="array" ref="H531">IFS(G531=$K$4,$L$4,G531=$K$5,$L$5,G531=$K$6,$L$6,G531=$K$7,$L$7,G531=$K$8,$L$8)</f>
        <v>3000</v>
      </c>
      <c r="I531" s="171"/>
    </row>
    <row r="532" ht="14.25" customHeight="1">
      <c r="A532" s="42" t="s">
        <v>1265</v>
      </c>
      <c r="B532" s="159" t="s">
        <v>740</v>
      </c>
      <c r="C532" s="42" t="s">
        <v>1213</v>
      </c>
      <c r="D532" s="160">
        <v>38926.0</v>
      </c>
      <c r="E532" s="161">
        <v>15.0</v>
      </c>
      <c r="F532" s="170">
        <v>100295.0</v>
      </c>
      <c r="G532" s="159">
        <v>2.0</v>
      </c>
      <c r="H532" s="161">
        <f t="array" ref="H532">IFS(G532=$K$4,$L$4,G532=$K$5,$L$5,G532=$K$6,$L$6,G532=$K$7,$L$7,G532=$K$8,$L$8)</f>
        <v>100</v>
      </c>
      <c r="I532" s="171"/>
    </row>
    <row r="533" ht="14.25" customHeight="1">
      <c r="A533" s="42" t="s">
        <v>1266</v>
      </c>
      <c r="B533" s="159" t="s">
        <v>731</v>
      </c>
      <c r="C533" s="42" t="s">
        <v>1213</v>
      </c>
      <c r="D533" s="160">
        <v>41482.0</v>
      </c>
      <c r="E533" s="161">
        <v>8.0</v>
      </c>
      <c r="F533" s="170">
        <v>108616.0</v>
      </c>
      <c r="G533" s="159">
        <v>5.0</v>
      </c>
      <c r="H533" s="161">
        <f t="array" ref="H533">IFS(G533=$K$4,$L$4,G533=$K$5,$L$5,G533=$K$6,$L$6,G533=$K$7,$L$7,G533=$K$8,$L$8)</f>
        <v>3000</v>
      </c>
      <c r="I533" s="171"/>
    </row>
    <row r="534" ht="14.25" customHeight="1">
      <c r="A534" s="42" t="s">
        <v>1267</v>
      </c>
      <c r="B534" s="159" t="s">
        <v>720</v>
      </c>
      <c r="C534" s="42" t="s">
        <v>1213</v>
      </c>
      <c r="D534" s="160">
        <v>41488.0</v>
      </c>
      <c r="E534" s="161">
        <v>8.0</v>
      </c>
      <c r="F534" s="170">
        <v>83517.0</v>
      </c>
      <c r="G534" s="159">
        <v>4.0</v>
      </c>
      <c r="H534" s="161">
        <f t="array" ref="H534">IFS(G534=$K$4,$L$4,G534=$K$5,$L$5,G534=$K$6,$L$6,G534=$K$7,$L$7,G534=$K$8,$L$8)</f>
        <v>1500</v>
      </c>
      <c r="I534" s="171"/>
    </row>
    <row r="535" ht="14.25" customHeight="1">
      <c r="A535" s="42" t="s">
        <v>1268</v>
      </c>
      <c r="B535" s="159" t="s">
        <v>720</v>
      </c>
      <c r="C535" s="42" t="s">
        <v>1213</v>
      </c>
      <c r="D535" s="160">
        <v>41499.0</v>
      </c>
      <c r="E535" s="161">
        <v>8.0</v>
      </c>
      <c r="F535" s="170">
        <v>52388.0</v>
      </c>
      <c r="G535" s="159">
        <v>5.0</v>
      </c>
      <c r="H535" s="161">
        <f t="array" ref="H535">IFS(G535=$K$4,$L$4,G535=$K$5,$L$5,G535=$K$6,$L$6,G535=$K$7,$L$7,G535=$K$8,$L$8)</f>
        <v>3000</v>
      </c>
      <c r="I535" s="171"/>
    </row>
    <row r="536" ht="14.25" customHeight="1">
      <c r="A536" s="42" t="s">
        <v>1269</v>
      </c>
      <c r="B536" s="159" t="s">
        <v>728</v>
      </c>
      <c r="C536" s="42" t="s">
        <v>1213</v>
      </c>
      <c r="D536" s="160">
        <v>40781.0</v>
      </c>
      <c r="E536" s="161">
        <v>10.0</v>
      </c>
      <c r="F536" s="170">
        <v>119001.0</v>
      </c>
      <c r="G536" s="159">
        <v>4.0</v>
      </c>
      <c r="H536" s="161">
        <f t="array" ref="H536">IFS(G536=$K$4,$L$4,G536=$K$5,$L$5,G536=$K$6,$L$6,G536=$K$7,$L$7,G536=$K$8,$L$8)</f>
        <v>1500</v>
      </c>
      <c r="I536" s="171"/>
    </row>
    <row r="537" ht="14.25" customHeight="1">
      <c r="A537" s="42" t="s">
        <v>1270</v>
      </c>
      <c r="B537" s="159" t="s">
        <v>731</v>
      </c>
      <c r="C537" s="42" t="s">
        <v>1213</v>
      </c>
      <c r="D537" s="160">
        <v>41893.0</v>
      </c>
      <c r="E537" s="161">
        <v>7.0</v>
      </c>
      <c r="F537" s="170">
        <v>124817.0</v>
      </c>
      <c r="G537" s="159">
        <v>5.0</v>
      </c>
      <c r="H537" s="161">
        <f t="array" ref="H537">IFS(G537=$K$4,$L$4,G537=$K$5,$L$5,G537=$K$6,$L$6,G537=$K$7,$L$7,G537=$K$8,$L$8)</f>
        <v>3000</v>
      </c>
      <c r="I537" s="171"/>
    </row>
    <row r="538" ht="14.25" customHeight="1">
      <c r="A538" s="42" t="s">
        <v>1271</v>
      </c>
      <c r="B538" s="159" t="s">
        <v>731</v>
      </c>
      <c r="C538" s="42" t="s">
        <v>1213</v>
      </c>
      <c r="D538" s="160">
        <v>40413.0</v>
      </c>
      <c r="E538" s="161">
        <v>11.0</v>
      </c>
      <c r="F538" s="170">
        <v>60907.0</v>
      </c>
      <c r="G538" s="159">
        <v>2.0</v>
      </c>
      <c r="H538" s="161">
        <f t="array" ref="H538">IFS(G538=$K$4,$L$4,G538=$K$5,$L$5,G538=$K$6,$L$6,G538=$K$7,$L$7,G538=$K$8,$L$8)</f>
        <v>100</v>
      </c>
      <c r="I538" s="171"/>
    </row>
    <row r="539" ht="14.25" customHeight="1">
      <c r="A539" s="42" t="s">
        <v>1272</v>
      </c>
      <c r="B539" s="159" t="s">
        <v>728</v>
      </c>
      <c r="C539" s="42" t="s">
        <v>1213</v>
      </c>
      <c r="D539" s="160">
        <v>40058.0</v>
      </c>
      <c r="E539" s="161">
        <v>12.0</v>
      </c>
      <c r="F539" s="170">
        <v>50760.0</v>
      </c>
      <c r="G539" s="159">
        <v>4.0</v>
      </c>
      <c r="H539" s="161">
        <f t="array" ref="H539">IFS(G539=$K$4,$L$4,G539=$K$5,$L$5,G539=$K$6,$L$6,G539=$K$7,$L$7,G539=$K$8,$L$8)</f>
        <v>1500</v>
      </c>
      <c r="I539" s="171"/>
    </row>
    <row r="540" ht="14.25" customHeight="1">
      <c r="A540" s="42" t="s">
        <v>1273</v>
      </c>
      <c r="B540" s="159" t="s">
        <v>724</v>
      </c>
      <c r="C540" s="42" t="s">
        <v>1213</v>
      </c>
      <c r="D540" s="160">
        <v>40064.0</v>
      </c>
      <c r="E540" s="161">
        <v>12.0</v>
      </c>
      <c r="F540" s="170">
        <v>84598.0</v>
      </c>
      <c r="G540" s="159">
        <v>2.0</v>
      </c>
      <c r="H540" s="161">
        <f t="array" ref="H540">IFS(G540=$K$4,$L$4,G540=$K$5,$L$5,G540=$K$6,$L$6,G540=$K$7,$L$7,G540=$K$8,$L$8)</f>
        <v>100</v>
      </c>
      <c r="I540" s="171"/>
    </row>
    <row r="541" ht="14.25" customHeight="1">
      <c r="A541" s="42" t="s">
        <v>1274</v>
      </c>
      <c r="B541" s="159" t="s">
        <v>728</v>
      </c>
      <c r="C541" s="42" t="s">
        <v>1213</v>
      </c>
      <c r="D541" s="160">
        <v>37865.0</v>
      </c>
      <c r="E541" s="161">
        <v>18.0</v>
      </c>
      <c r="F541" s="170">
        <v>42273.0</v>
      </c>
      <c r="G541" s="159">
        <v>4.0</v>
      </c>
      <c r="H541" s="161">
        <f t="array" ref="H541">IFS(G541=$K$4,$L$4,G541=$K$5,$L$5,G541=$K$6,$L$6,G541=$K$7,$L$7,G541=$K$8,$L$8)</f>
        <v>1500</v>
      </c>
      <c r="I541" s="171"/>
    </row>
    <row r="542" ht="14.25" customHeight="1">
      <c r="A542" s="42" t="s">
        <v>1275</v>
      </c>
      <c r="B542" s="159" t="s">
        <v>731</v>
      </c>
      <c r="C542" s="42" t="s">
        <v>1213</v>
      </c>
      <c r="D542" s="160">
        <v>38216.0</v>
      </c>
      <c r="E542" s="161">
        <v>17.0</v>
      </c>
      <c r="F542" s="170">
        <v>44273.0</v>
      </c>
      <c r="G542" s="159">
        <v>1.0</v>
      </c>
      <c r="H542" s="161">
        <f t="array" ref="H542">IFS(G542=$K$4,$L$4,G542=$K$5,$L$5,G542=$K$6,$L$6,G542=$K$7,$L$7,G542=$K$8,$L$8)</f>
        <v>0</v>
      </c>
      <c r="I542" s="171"/>
    </row>
    <row r="543" ht="14.25" customHeight="1">
      <c r="A543" s="42" t="s">
        <v>1276</v>
      </c>
      <c r="B543" s="159" t="s">
        <v>728</v>
      </c>
      <c r="C543" s="42" t="s">
        <v>1213</v>
      </c>
      <c r="D543" s="160">
        <v>38604.0</v>
      </c>
      <c r="E543" s="161">
        <v>16.0</v>
      </c>
      <c r="F543" s="170">
        <v>97694.0</v>
      </c>
      <c r="G543" s="159">
        <v>3.0</v>
      </c>
      <c r="H543" s="161">
        <f t="array" ref="H543">IFS(G543=$K$4,$L$4,G543=$K$5,$L$5,G543=$K$6,$L$6,G543=$K$7,$L$7,G543=$K$8,$L$8)</f>
        <v>900</v>
      </c>
      <c r="I543" s="171"/>
    </row>
    <row r="544" ht="14.25" customHeight="1">
      <c r="A544" s="42" t="s">
        <v>1277</v>
      </c>
      <c r="B544" s="159" t="s">
        <v>728</v>
      </c>
      <c r="C544" s="42" t="s">
        <v>1213</v>
      </c>
      <c r="D544" s="160">
        <v>41516.0</v>
      </c>
      <c r="E544" s="161">
        <v>8.0</v>
      </c>
      <c r="F544" s="170">
        <v>79158.0</v>
      </c>
      <c r="G544" s="159">
        <v>4.0</v>
      </c>
      <c r="H544" s="161">
        <f t="array" ref="H544">IFS(G544=$K$4,$L$4,G544=$K$5,$L$5,G544=$K$6,$L$6,G544=$K$7,$L$7,G544=$K$8,$L$8)</f>
        <v>1500</v>
      </c>
      <c r="I544" s="171"/>
    </row>
    <row r="545" ht="14.25" customHeight="1">
      <c r="A545" s="42" t="s">
        <v>1278</v>
      </c>
      <c r="B545" s="159" t="s">
        <v>720</v>
      </c>
      <c r="C545" s="42" t="s">
        <v>1213</v>
      </c>
      <c r="D545" s="160">
        <v>40820.0</v>
      </c>
      <c r="E545" s="161">
        <v>10.0</v>
      </c>
      <c r="F545" s="170">
        <v>111638.0</v>
      </c>
      <c r="G545" s="159">
        <v>4.0</v>
      </c>
      <c r="H545" s="161">
        <f t="array" ref="H545">IFS(G545=$K$4,$L$4,G545=$K$5,$L$5,G545=$K$6,$L$6,G545=$K$7,$L$7,G545=$K$8,$L$8)</f>
        <v>1500</v>
      </c>
      <c r="I545" s="171"/>
    </row>
    <row r="546" ht="14.25" customHeight="1">
      <c r="A546" s="42" t="s">
        <v>1279</v>
      </c>
      <c r="B546" s="159" t="s">
        <v>731</v>
      </c>
      <c r="C546" s="42" t="s">
        <v>1213</v>
      </c>
      <c r="D546" s="160">
        <v>41898.0</v>
      </c>
      <c r="E546" s="161">
        <v>7.0</v>
      </c>
      <c r="F546" s="170">
        <v>57070.0</v>
      </c>
      <c r="G546" s="159">
        <v>1.0</v>
      </c>
      <c r="H546" s="161">
        <f t="array" ref="H546">IFS(G546=$K$4,$L$4,G546=$K$5,$L$5,G546=$K$6,$L$6,G546=$K$7,$L$7,G546=$K$8,$L$8)</f>
        <v>0</v>
      </c>
      <c r="I546" s="171"/>
    </row>
    <row r="547" ht="14.25" customHeight="1">
      <c r="A547" s="42" t="s">
        <v>1280</v>
      </c>
      <c r="B547" s="159" t="s">
        <v>731</v>
      </c>
      <c r="C547" s="42" t="s">
        <v>1213</v>
      </c>
      <c r="D547" s="160">
        <v>41909.0</v>
      </c>
      <c r="E547" s="161">
        <v>7.0</v>
      </c>
      <c r="F547" s="170">
        <v>111762.0</v>
      </c>
      <c r="G547" s="159">
        <v>4.0</v>
      </c>
      <c r="H547" s="161">
        <f t="array" ref="H547">IFS(G547=$K$4,$L$4,G547=$K$5,$L$5,G547=$K$6,$L$6,G547=$K$7,$L$7,G547=$K$8,$L$8)</f>
        <v>1500</v>
      </c>
      <c r="I547" s="171"/>
    </row>
    <row r="548" ht="14.25" customHeight="1">
      <c r="A548" s="42" t="s">
        <v>1281</v>
      </c>
      <c r="B548" s="159" t="s">
        <v>720</v>
      </c>
      <c r="C548" s="42" t="s">
        <v>1213</v>
      </c>
      <c r="D548" s="160">
        <v>40450.0</v>
      </c>
      <c r="E548" s="161">
        <v>11.0</v>
      </c>
      <c r="F548" s="170">
        <v>74933.0</v>
      </c>
      <c r="G548" s="159">
        <v>4.0</v>
      </c>
      <c r="H548" s="161">
        <f t="array" ref="H548">IFS(G548=$K$4,$L$4,G548=$K$5,$L$5,G548=$K$6,$L$6,G548=$K$7,$L$7,G548=$K$8,$L$8)</f>
        <v>1500</v>
      </c>
      <c r="I548" s="171"/>
    </row>
    <row r="549" ht="14.25" customHeight="1">
      <c r="A549" s="42" t="s">
        <v>1282</v>
      </c>
      <c r="B549" s="159" t="s">
        <v>728</v>
      </c>
      <c r="C549" s="42" t="s">
        <v>1213</v>
      </c>
      <c r="D549" s="160">
        <v>37162.0</v>
      </c>
      <c r="E549" s="161">
        <v>20.0</v>
      </c>
      <c r="F549" s="170">
        <v>80700.0</v>
      </c>
      <c r="G549" s="159">
        <v>5.0</v>
      </c>
      <c r="H549" s="161">
        <f t="array" ref="H549">IFS(G549=$K$4,$L$4,G549=$K$5,$L$5,G549=$K$6,$L$6,G549=$K$7,$L$7,G549=$K$8,$L$8)</f>
        <v>3000</v>
      </c>
      <c r="I549" s="171"/>
    </row>
    <row r="550" ht="14.25" customHeight="1">
      <c r="A550" s="42" t="s">
        <v>1283</v>
      </c>
      <c r="B550" s="159" t="s">
        <v>720</v>
      </c>
      <c r="C550" s="42" t="s">
        <v>1213</v>
      </c>
      <c r="D550" s="160">
        <v>37164.0</v>
      </c>
      <c r="E550" s="161">
        <v>20.0</v>
      </c>
      <c r="F550" s="170">
        <v>46130.0</v>
      </c>
      <c r="G550" s="159">
        <v>1.0</v>
      </c>
      <c r="H550" s="161">
        <f t="array" ref="H550">IFS(G550=$K$4,$L$4,G550=$K$5,$L$5,G550=$K$6,$L$6,G550=$K$7,$L$7,G550=$K$8,$L$8)</f>
        <v>0</v>
      </c>
      <c r="I550" s="171"/>
    </row>
    <row r="551" ht="14.25" customHeight="1">
      <c r="A551" s="42" t="s">
        <v>1284</v>
      </c>
      <c r="B551" s="159" t="s">
        <v>731</v>
      </c>
      <c r="C551" s="42" t="s">
        <v>1213</v>
      </c>
      <c r="D551" s="160">
        <v>37166.0</v>
      </c>
      <c r="E551" s="161">
        <v>20.0</v>
      </c>
      <c r="F551" s="170">
        <v>43474.0</v>
      </c>
      <c r="G551" s="159">
        <v>4.0</v>
      </c>
      <c r="H551" s="161">
        <f t="array" ref="H551">IFS(G551=$K$4,$L$4,G551=$K$5,$L$5,G551=$K$6,$L$6,G551=$K$7,$L$7,G551=$K$8,$L$8)</f>
        <v>1500</v>
      </c>
      <c r="I551" s="171"/>
    </row>
    <row r="552" ht="14.25" customHeight="1">
      <c r="A552" s="42" t="s">
        <v>1285</v>
      </c>
      <c r="B552" s="159" t="s">
        <v>728</v>
      </c>
      <c r="C552" s="42" t="s">
        <v>1213</v>
      </c>
      <c r="D552" s="160">
        <v>40440.0</v>
      </c>
      <c r="E552" s="161">
        <v>11.0</v>
      </c>
      <c r="F552" s="170">
        <v>97420.0</v>
      </c>
      <c r="G552" s="159">
        <v>5.0</v>
      </c>
      <c r="H552" s="161">
        <f t="array" ref="H552">IFS(G552=$K$4,$L$4,G552=$K$5,$L$5,G552=$K$6,$L$6,G552=$K$7,$L$7,G552=$K$8,$L$8)</f>
        <v>3000</v>
      </c>
      <c r="I552" s="171"/>
    </row>
    <row r="553" ht="14.25" customHeight="1">
      <c r="A553" s="42" t="s">
        <v>1286</v>
      </c>
      <c r="B553" s="159" t="s">
        <v>740</v>
      </c>
      <c r="C553" s="42" t="s">
        <v>1213</v>
      </c>
      <c r="D553" s="160">
        <v>40806.0</v>
      </c>
      <c r="E553" s="161">
        <v>10.0</v>
      </c>
      <c r="F553" s="170">
        <v>105708.0</v>
      </c>
      <c r="G553" s="159">
        <v>1.0</v>
      </c>
      <c r="H553" s="161">
        <f t="array" ref="H553">IFS(G553=$K$4,$L$4,G553=$K$5,$L$5,G553=$K$6,$L$6,G553=$K$7,$L$7,G553=$K$8,$L$8)</f>
        <v>0</v>
      </c>
      <c r="I553" s="171"/>
    </row>
    <row r="554" ht="14.25" customHeight="1">
      <c r="A554" s="42" t="s">
        <v>1287</v>
      </c>
      <c r="B554" s="159" t="s">
        <v>728</v>
      </c>
      <c r="C554" s="42" t="s">
        <v>1213</v>
      </c>
      <c r="D554" s="160">
        <v>41555.0</v>
      </c>
      <c r="E554" s="161">
        <v>8.0</v>
      </c>
      <c r="F554" s="170">
        <v>55792.0</v>
      </c>
      <c r="G554" s="159">
        <v>1.0</v>
      </c>
      <c r="H554" s="161">
        <f t="array" ref="H554">IFS(G554=$K$4,$L$4,G554=$K$5,$L$5,G554=$K$6,$L$6,G554=$K$7,$L$7,G554=$K$8,$L$8)</f>
        <v>0</v>
      </c>
      <c r="I554" s="171"/>
    </row>
    <row r="555" ht="14.25" customHeight="1">
      <c r="A555" s="42" t="s">
        <v>1288</v>
      </c>
      <c r="B555" s="159" t="s">
        <v>728</v>
      </c>
      <c r="C555" s="42" t="s">
        <v>1213</v>
      </c>
      <c r="D555" s="160">
        <v>40850.0</v>
      </c>
      <c r="E555" s="161">
        <v>10.0</v>
      </c>
      <c r="F555" s="170">
        <v>115076.0</v>
      </c>
      <c r="G555" s="159">
        <v>2.0</v>
      </c>
      <c r="H555" s="161">
        <f t="array" ref="H555">IFS(G555=$K$4,$L$4,G555=$K$5,$L$5,G555=$K$6,$L$6,G555=$K$7,$L$7,G555=$K$8,$L$8)</f>
        <v>100</v>
      </c>
      <c r="I555" s="171"/>
    </row>
    <row r="556" ht="14.25" customHeight="1">
      <c r="A556" s="42" t="s">
        <v>1289</v>
      </c>
      <c r="B556" s="159" t="s">
        <v>728</v>
      </c>
      <c r="C556" s="42" t="s">
        <v>1213</v>
      </c>
      <c r="D556" s="160">
        <v>38646.0</v>
      </c>
      <c r="E556" s="161">
        <v>16.0</v>
      </c>
      <c r="F556" s="170">
        <v>83609.0</v>
      </c>
      <c r="G556" s="159">
        <v>2.0</v>
      </c>
      <c r="H556" s="161">
        <f t="array" ref="H556">IFS(G556=$K$4,$L$4,G556=$K$5,$L$5,G556=$K$6,$L$6,G556=$K$7,$L$7,G556=$K$8,$L$8)</f>
        <v>100</v>
      </c>
      <c r="I556" s="171"/>
    </row>
    <row r="557" ht="14.25" customHeight="1">
      <c r="A557" s="42" t="s">
        <v>1290</v>
      </c>
      <c r="B557" s="159" t="s">
        <v>731</v>
      </c>
      <c r="C557" s="42" t="s">
        <v>1213</v>
      </c>
      <c r="D557" s="160">
        <v>40125.0</v>
      </c>
      <c r="E557" s="161">
        <v>12.0</v>
      </c>
      <c r="F557" s="170">
        <v>46313.0</v>
      </c>
      <c r="G557" s="159">
        <v>5.0</v>
      </c>
      <c r="H557" s="161">
        <f t="array" ref="H557">IFS(G557=$K$4,$L$4,G557=$K$5,$L$5,G557=$K$6,$L$6,G557=$K$7,$L$7,G557=$K$8,$L$8)</f>
        <v>3000</v>
      </c>
      <c r="I557" s="171"/>
    </row>
    <row r="558" ht="14.25" customHeight="1">
      <c r="A558" s="42" t="s">
        <v>1291</v>
      </c>
      <c r="B558" s="159" t="s">
        <v>731</v>
      </c>
      <c r="C558" s="42" t="s">
        <v>1213</v>
      </c>
      <c r="D558" s="160">
        <v>41215.0</v>
      </c>
      <c r="E558" s="161">
        <v>9.0</v>
      </c>
      <c r="F558" s="170">
        <v>108854.0</v>
      </c>
      <c r="G558" s="159">
        <v>4.0</v>
      </c>
      <c r="H558" s="161">
        <f t="array" ref="H558">IFS(G558=$K$4,$L$4,G558=$K$5,$L$5,G558=$K$6,$L$6,G558=$K$7,$L$7,G558=$K$8,$L$8)</f>
        <v>1500</v>
      </c>
      <c r="I558" s="171"/>
    </row>
    <row r="559" ht="14.25" customHeight="1">
      <c r="A559" s="42" t="s">
        <v>1292</v>
      </c>
      <c r="B559" s="159" t="s">
        <v>731</v>
      </c>
      <c r="C559" s="42" t="s">
        <v>1213</v>
      </c>
      <c r="D559" s="160">
        <v>40887.0</v>
      </c>
      <c r="E559" s="161">
        <v>10.0</v>
      </c>
      <c r="F559" s="170">
        <v>94318.0</v>
      </c>
      <c r="G559" s="159">
        <v>4.0</v>
      </c>
      <c r="H559" s="161">
        <f t="array" ref="H559">IFS(G559=$K$4,$L$4,G559=$K$5,$L$5,G559=$K$6,$L$6,G559=$K$7,$L$7,G559=$K$8,$L$8)</f>
        <v>1500</v>
      </c>
      <c r="I559" s="171"/>
    </row>
    <row r="560" ht="14.25" customHeight="1">
      <c r="A560" s="42" t="s">
        <v>1293</v>
      </c>
      <c r="B560" s="159" t="s">
        <v>728</v>
      </c>
      <c r="C560" s="42" t="s">
        <v>1213</v>
      </c>
      <c r="D560" s="160">
        <v>41956.0</v>
      </c>
      <c r="E560" s="161">
        <v>7.0</v>
      </c>
      <c r="F560" s="170">
        <v>78034.0</v>
      </c>
      <c r="G560" s="159">
        <v>4.0</v>
      </c>
      <c r="H560" s="161">
        <f t="array" ref="H560">IFS(G560=$K$4,$L$4,G560=$K$5,$L$5,G560=$K$6,$L$6,G560=$K$7,$L$7,G560=$K$8,$L$8)</f>
        <v>1500</v>
      </c>
      <c r="I560" s="171"/>
    </row>
    <row r="561" ht="14.25" customHeight="1">
      <c r="A561" s="42" t="s">
        <v>1294</v>
      </c>
      <c r="B561" s="159" t="s">
        <v>720</v>
      </c>
      <c r="C561" s="42" t="s">
        <v>1213</v>
      </c>
      <c r="D561" s="160">
        <v>41961.0</v>
      </c>
      <c r="E561" s="161">
        <v>7.0</v>
      </c>
      <c r="F561" s="170">
        <v>121631.0</v>
      </c>
      <c r="G561" s="159">
        <v>4.0</v>
      </c>
      <c r="H561" s="161">
        <f t="array" ref="H561">IFS(G561=$K$4,$L$4,G561=$K$5,$L$5,G561=$K$6,$L$6,G561=$K$7,$L$7,G561=$K$8,$L$8)</f>
        <v>1500</v>
      </c>
      <c r="I561" s="171"/>
    </row>
    <row r="562" ht="14.25" customHeight="1">
      <c r="A562" s="42" t="s">
        <v>1295</v>
      </c>
      <c r="B562" s="159" t="s">
        <v>731</v>
      </c>
      <c r="C562" s="42" t="s">
        <v>1213</v>
      </c>
      <c r="D562" s="160">
        <v>42332.0</v>
      </c>
      <c r="E562" s="161">
        <v>6.0</v>
      </c>
      <c r="F562" s="170">
        <v>53834.0</v>
      </c>
      <c r="G562" s="159">
        <v>2.0</v>
      </c>
      <c r="H562" s="161">
        <f t="array" ref="H562">IFS(G562=$K$4,$L$4,G562=$K$5,$L$5,G562=$K$6,$L$6,G562=$K$7,$L$7,G562=$K$8,$L$8)</f>
        <v>100</v>
      </c>
      <c r="I562" s="171"/>
    </row>
    <row r="563" ht="14.25" customHeight="1">
      <c r="A563" s="42" t="s">
        <v>1296</v>
      </c>
      <c r="B563" s="159" t="s">
        <v>740</v>
      </c>
      <c r="C563" s="42" t="s">
        <v>1213</v>
      </c>
      <c r="D563" s="160">
        <v>40885.0</v>
      </c>
      <c r="E563" s="161">
        <v>10.0</v>
      </c>
      <c r="F563" s="170">
        <v>119223.0</v>
      </c>
      <c r="G563" s="159">
        <v>2.0</v>
      </c>
      <c r="H563" s="161">
        <f t="array" ref="H563">IFS(G563=$K$4,$L$4,G563=$K$5,$L$5,G563=$K$6,$L$6,G563=$K$7,$L$7,G563=$K$8,$L$8)</f>
        <v>100</v>
      </c>
      <c r="I563" s="171"/>
    </row>
    <row r="564" ht="14.25" customHeight="1">
      <c r="A564" s="42" t="s">
        <v>1297</v>
      </c>
      <c r="B564" s="159" t="s">
        <v>724</v>
      </c>
      <c r="C564" s="42" t="s">
        <v>1213</v>
      </c>
      <c r="D564" s="160">
        <v>37214.0</v>
      </c>
      <c r="E564" s="161">
        <v>20.0</v>
      </c>
      <c r="F564" s="170">
        <v>86756.0</v>
      </c>
      <c r="G564" s="159">
        <v>4.0</v>
      </c>
      <c r="H564" s="161">
        <f t="array" ref="H564">IFS(G564=$K$4,$L$4,G564=$K$5,$L$5,G564=$K$6,$L$6,G564=$K$7,$L$7,G564=$K$8,$L$8)</f>
        <v>1500</v>
      </c>
      <c r="I564" s="171"/>
    </row>
    <row r="565" ht="14.25" customHeight="1">
      <c r="A565" s="42" t="s">
        <v>1298</v>
      </c>
      <c r="B565" s="159" t="s">
        <v>731</v>
      </c>
      <c r="C565" s="42" t="s">
        <v>1213</v>
      </c>
      <c r="D565" s="160">
        <v>38327.0</v>
      </c>
      <c r="E565" s="161">
        <v>17.0</v>
      </c>
      <c r="F565" s="170">
        <v>74412.0</v>
      </c>
      <c r="G565" s="159">
        <v>4.0</v>
      </c>
      <c r="H565" s="161">
        <f t="array" ref="H565">IFS(G565=$K$4,$L$4,G565=$K$5,$L$5,G565=$K$6,$L$6,G565=$K$7,$L$7,G565=$K$8,$L$8)</f>
        <v>1500</v>
      </c>
      <c r="I565" s="171"/>
    </row>
    <row r="566" ht="14.25" customHeight="1">
      <c r="A566" s="42" t="s">
        <v>1299</v>
      </c>
      <c r="B566" s="159" t="s">
        <v>728</v>
      </c>
      <c r="C566" s="42" t="s">
        <v>1213</v>
      </c>
      <c r="D566" s="160">
        <v>40524.0</v>
      </c>
      <c r="E566" s="161">
        <v>11.0</v>
      </c>
      <c r="F566" s="170">
        <v>79867.0</v>
      </c>
      <c r="G566" s="159">
        <v>1.0</v>
      </c>
      <c r="H566" s="161">
        <f t="array" ref="H566">IFS(G566=$K$4,$L$4,G566=$K$5,$L$5,G566=$K$6,$L$6,G566=$K$7,$L$7,G566=$K$8,$L$8)</f>
        <v>0</v>
      </c>
      <c r="I566" s="171"/>
    </row>
    <row r="567" ht="14.25" customHeight="1">
      <c r="A567" s="42" t="s">
        <v>1300</v>
      </c>
      <c r="B567" s="159" t="s">
        <v>731</v>
      </c>
      <c r="C567" s="42" t="s">
        <v>1213</v>
      </c>
      <c r="D567" s="160">
        <v>41244.0</v>
      </c>
      <c r="E567" s="161">
        <v>9.0</v>
      </c>
      <c r="F567" s="170">
        <v>84524.0</v>
      </c>
      <c r="G567" s="159">
        <v>5.0</v>
      </c>
      <c r="H567" s="161">
        <f t="array" ref="H567">IFS(G567=$K$4,$L$4,G567=$K$5,$L$5,G567=$K$6,$L$6,G567=$K$7,$L$7,G567=$K$8,$L$8)</f>
        <v>3000</v>
      </c>
      <c r="I567" s="171"/>
    </row>
    <row r="568" ht="14.25" customHeight="1">
      <c r="A568" s="42" t="s">
        <v>1301</v>
      </c>
      <c r="B568" s="159" t="s">
        <v>720</v>
      </c>
      <c r="C568" s="42" t="s">
        <v>1302</v>
      </c>
      <c r="D568" s="160">
        <v>41639.0</v>
      </c>
      <c r="E568" s="161">
        <v>8.0</v>
      </c>
      <c r="F568" s="170">
        <v>107090.0</v>
      </c>
      <c r="G568" s="159">
        <v>2.0</v>
      </c>
      <c r="H568" s="161">
        <f t="array" ref="H568">IFS(G568=$K$4,$L$4,G568=$K$5,$L$5,G568=$K$6,$L$6,G568=$K$7,$L$7,G568=$K$8,$L$8)</f>
        <v>100</v>
      </c>
      <c r="I568" s="171"/>
    </row>
    <row r="569" ht="14.25" customHeight="1">
      <c r="A569" s="42" t="s">
        <v>1303</v>
      </c>
      <c r="B569" s="159" t="s">
        <v>728</v>
      </c>
      <c r="C569" s="42" t="s">
        <v>1302</v>
      </c>
      <c r="D569" s="160">
        <v>41652.0</v>
      </c>
      <c r="E569" s="161">
        <v>8.0</v>
      </c>
      <c r="F569" s="170">
        <v>61979.0</v>
      </c>
      <c r="G569" s="159">
        <v>1.0</v>
      </c>
      <c r="H569" s="161">
        <f t="array" ref="H569">IFS(G569=$K$4,$L$4,G569=$K$5,$L$5,G569=$K$6,$L$6,G569=$K$7,$L$7,G569=$K$8,$L$8)</f>
        <v>0</v>
      </c>
      <c r="I569" s="171"/>
    </row>
    <row r="570" ht="14.25" customHeight="1">
      <c r="A570" s="42" t="s">
        <v>1304</v>
      </c>
      <c r="B570" s="159" t="s">
        <v>728</v>
      </c>
      <c r="C570" s="42" t="s">
        <v>1302</v>
      </c>
      <c r="D570" s="160">
        <v>41987.0</v>
      </c>
      <c r="E570" s="161">
        <v>7.0</v>
      </c>
      <c r="F570" s="170">
        <v>110448.0</v>
      </c>
      <c r="G570" s="159">
        <v>1.0</v>
      </c>
      <c r="H570" s="161">
        <f t="array" ref="H570">IFS(G570=$K$4,$L$4,G570=$K$5,$L$5,G570=$K$6,$L$6,G570=$K$7,$L$7,G570=$K$8,$L$8)</f>
        <v>0</v>
      </c>
      <c r="I570" s="171"/>
    </row>
    <row r="571" ht="14.25" customHeight="1">
      <c r="A571" s="42" t="s">
        <v>1305</v>
      </c>
      <c r="B571" s="159" t="s">
        <v>731</v>
      </c>
      <c r="C571" s="42" t="s">
        <v>1302</v>
      </c>
      <c r="D571" s="160">
        <v>40536.0</v>
      </c>
      <c r="E571" s="161">
        <v>11.0</v>
      </c>
      <c r="F571" s="170">
        <v>101758.0</v>
      </c>
      <c r="G571" s="159">
        <v>4.0</v>
      </c>
      <c r="H571" s="161">
        <f t="array" ref="H571">IFS(G571=$K$4,$L$4,G571=$K$5,$L$5,G571=$K$6,$L$6,G571=$K$7,$L$7,G571=$K$8,$L$8)</f>
        <v>1500</v>
      </c>
      <c r="I571" s="171"/>
    </row>
    <row r="572" ht="14.25" customHeight="1">
      <c r="A572" s="42" t="s">
        <v>1306</v>
      </c>
      <c r="B572" s="159" t="s">
        <v>720</v>
      </c>
      <c r="C572" s="42" t="s">
        <v>1302</v>
      </c>
      <c r="D572" s="160">
        <v>39816.0</v>
      </c>
      <c r="E572" s="161">
        <v>13.0</v>
      </c>
      <c r="F572" s="170">
        <v>98770.0</v>
      </c>
      <c r="G572" s="159">
        <v>1.0</v>
      </c>
      <c r="H572" s="161">
        <f t="array" ref="H572">IFS(G572=$K$4,$L$4,G572=$K$5,$L$5,G572=$K$6,$L$6,G572=$K$7,$L$7,G572=$K$8,$L$8)</f>
        <v>0</v>
      </c>
      <c r="I572" s="171"/>
    </row>
    <row r="573" ht="14.25" customHeight="1">
      <c r="A573" s="42" t="s">
        <v>1307</v>
      </c>
      <c r="B573" s="159" t="s">
        <v>731</v>
      </c>
      <c r="C573" s="42" t="s">
        <v>1302</v>
      </c>
      <c r="D573" s="160">
        <v>36884.0</v>
      </c>
      <c r="E573" s="161">
        <v>21.0</v>
      </c>
      <c r="F573" s="170">
        <v>100248.0</v>
      </c>
      <c r="G573" s="159">
        <v>4.0</v>
      </c>
      <c r="H573" s="161">
        <f t="array" ref="H573">IFS(G573=$K$4,$L$4,G573=$K$5,$L$5,G573=$K$6,$L$6,G573=$K$7,$L$7,G573=$K$8,$L$8)</f>
        <v>1500</v>
      </c>
      <c r="I573" s="171"/>
    </row>
    <row r="574" ht="14.25" customHeight="1">
      <c r="A574" s="42" t="s">
        <v>1308</v>
      </c>
      <c r="B574" s="159" t="s">
        <v>728</v>
      </c>
      <c r="C574" s="42" t="s">
        <v>1302</v>
      </c>
      <c r="D574" s="160">
        <v>37604.0</v>
      </c>
      <c r="E574" s="161">
        <v>19.0</v>
      </c>
      <c r="F574" s="170">
        <v>68370.0</v>
      </c>
      <c r="G574" s="159">
        <v>4.0</v>
      </c>
      <c r="H574" s="161">
        <f t="array" ref="H574">IFS(G574=$K$4,$L$4,G574=$K$5,$L$5,G574=$K$6,$L$6,G574=$K$7,$L$7,G574=$K$8,$L$8)</f>
        <v>1500</v>
      </c>
      <c r="I574" s="171"/>
    </row>
    <row r="575" ht="14.25" customHeight="1">
      <c r="A575" s="42" t="s">
        <v>1309</v>
      </c>
      <c r="B575" s="159" t="s">
        <v>731</v>
      </c>
      <c r="C575" s="42" t="s">
        <v>1302</v>
      </c>
      <c r="D575" s="160">
        <v>37609.0</v>
      </c>
      <c r="E575" s="161">
        <v>19.0</v>
      </c>
      <c r="F575" s="170">
        <v>52504.0</v>
      </c>
      <c r="G575" s="159">
        <v>4.0</v>
      </c>
      <c r="H575" s="161">
        <f t="array" ref="H575">IFS(G575=$K$4,$L$4,G575=$K$5,$L$5,G575=$K$6,$L$6,G575=$K$7,$L$7,G575=$K$8,$L$8)</f>
        <v>1500</v>
      </c>
      <c r="I575" s="171"/>
    </row>
    <row r="576" ht="14.25" customHeight="1">
      <c r="A576" s="42" t="s">
        <v>1310</v>
      </c>
      <c r="B576" s="159" t="s">
        <v>726</v>
      </c>
      <c r="C576" s="42" t="s">
        <v>1302</v>
      </c>
      <c r="D576" s="160">
        <v>38703.0</v>
      </c>
      <c r="E576" s="161">
        <v>16.0</v>
      </c>
      <c r="F576" s="170">
        <v>47140.0</v>
      </c>
      <c r="G576" s="159">
        <v>5.0</v>
      </c>
      <c r="H576" s="161">
        <f t="array" ref="H576">IFS(G576=$K$4,$L$4,G576=$K$5,$L$5,G576=$K$6,$L$6,G576=$K$7,$L$7,G576=$K$8,$L$8)</f>
        <v>3000</v>
      </c>
      <c r="I576" s="171"/>
    </row>
    <row r="577" ht="14.25" customHeight="1">
      <c r="A577" s="42" t="s">
        <v>1311</v>
      </c>
      <c r="B577" s="159" t="s">
        <v>740</v>
      </c>
      <c r="C577" s="42" t="s">
        <v>1302</v>
      </c>
      <c r="D577" s="160">
        <v>40526.0</v>
      </c>
      <c r="E577" s="161">
        <v>11.0</v>
      </c>
      <c r="F577" s="170">
        <v>100874.0</v>
      </c>
      <c r="G577" s="159">
        <v>3.0</v>
      </c>
      <c r="H577" s="161">
        <f t="array" ref="H577">IFS(G577=$K$4,$L$4,G577=$K$5,$L$5,G577=$K$6,$L$6,G577=$K$7,$L$7,G577=$K$8,$L$8)</f>
        <v>900</v>
      </c>
      <c r="I577" s="171"/>
    </row>
    <row r="578" ht="14.25" customHeight="1">
      <c r="A578" s="42" t="s">
        <v>1312</v>
      </c>
      <c r="B578" s="159" t="s">
        <v>720</v>
      </c>
      <c r="C578" s="42" t="s">
        <v>1302</v>
      </c>
      <c r="D578" s="160">
        <v>40893.0</v>
      </c>
      <c r="E578" s="161">
        <v>10.0</v>
      </c>
      <c r="F578" s="170">
        <v>59380.0</v>
      </c>
      <c r="G578" s="159">
        <v>2.0</v>
      </c>
      <c r="H578" s="161">
        <f t="array" ref="H578">IFS(G578=$K$4,$L$4,G578=$K$5,$L$5,G578=$K$6,$L$6,G578=$K$7,$L$7,G578=$K$8,$L$8)</f>
        <v>100</v>
      </c>
      <c r="I578" s="171"/>
    </row>
    <row r="579" ht="14.25" customHeight="1">
      <c r="A579" s="42" t="s">
        <v>1313</v>
      </c>
      <c r="B579" s="159" t="s">
        <v>724</v>
      </c>
      <c r="C579" s="42" t="s">
        <v>1302</v>
      </c>
      <c r="D579" s="160">
        <v>41665.0</v>
      </c>
      <c r="E579" s="161">
        <v>7.0</v>
      </c>
      <c r="F579" s="170">
        <v>59840.0</v>
      </c>
      <c r="G579" s="159">
        <v>2.0</v>
      </c>
      <c r="H579" s="161">
        <f t="array" ref="H579">IFS(G579=$K$4,$L$4,G579=$K$5,$L$5,G579=$K$6,$L$6,G579=$K$7,$L$7,G579=$K$8,$L$8)</f>
        <v>100</v>
      </c>
      <c r="I579" s="171"/>
    </row>
    <row r="580" ht="14.25" customHeight="1">
      <c r="A580" s="42" t="s">
        <v>1314</v>
      </c>
      <c r="B580" s="159" t="s">
        <v>720</v>
      </c>
      <c r="C580" s="42" t="s">
        <v>1302</v>
      </c>
      <c r="D580" s="160">
        <v>40201.0</v>
      </c>
      <c r="E580" s="161">
        <v>11.0</v>
      </c>
      <c r="F580" s="170">
        <v>73326.0</v>
      </c>
      <c r="G580" s="159">
        <v>3.0</v>
      </c>
      <c r="H580" s="161">
        <f t="array" ref="H580">IFS(G580=$K$4,$L$4,G580=$K$5,$L$5,G580=$K$6,$L$6,G580=$K$7,$L$7,G580=$K$8,$L$8)</f>
        <v>900</v>
      </c>
      <c r="I580" s="171"/>
    </row>
    <row r="581" ht="14.25" customHeight="1">
      <c r="A581" s="42" t="s">
        <v>1315</v>
      </c>
      <c r="B581" s="159" t="s">
        <v>724</v>
      </c>
      <c r="C581" s="42" t="s">
        <v>1302</v>
      </c>
      <c r="D581" s="160">
        <v>40212.0</v>
      </c>
      <c r="E581" s="161">
        <v>11.0</v>
      </c>
      <c r="F581" s="170">
        <v>111686.0</v>
      </c>
      <c r="G581" s="159">
        <v>2.0</v>
      </c>
      <c r="H581" s="161">
        <f t="array" ref="H581">IFS(G581=$K$4,$L$4,G581=$K$5,$L$5,G581=$K$6,$L$6,G581=$K$7,$L$7,G581=$K$8,$L$8)</f>
        <v>100</v>
      </c>
      <c r="I581" s="171"/>
    </row>
    <row r="582" ht="14.25" customHeight="1">
      <c r="A582" s="42" t="s">
        <v>1316</v>
      </c>
      <c r="B582" s="159" t="s">
        <v>731</v>
      </c>
      <c r="C582" s="42" t="s">
        <v>1302</v>
      </c>
      <c r="D582" s="160">
        <v>40219.0</v>
      </c>
      <c r="E582" s="161">
        <v>11.0</v>
      </c>
      <c r="F582" s="170">
        <v>118791.0</v>
      </c>
      <c r="G582" s="159">
        <v>2.0</v>
      </c>
      <c r="H582" s="161">
        <f t="array" ref="H582">IFS(G582=$K$4,$L$4,G582=$K$5,$L$5,G582=$K$6,$L$6,G582=$K$7,$L$7,G582=$K$8,$L$8)</f>
        <v>100</v>
      </c>
      <c r="I582" s="171"/>
    </row>
    <row r="583" ht="14.25" customHeight="1">
      <c r="A583" s="42" t="s">
        <v>1317</v>
      </c>
      <c r="B583" s="159" t="s">
        <v>731</v>
      </c>
      <c r="C583" s="42" t="s">
        <v>1302</v>
      </c>
      <c r="D583" s="160">
        <v>40215.0</v>
      </c>
      <c r="E583" s="161">
        <v>11.0</v>
      </c>
      <c r="F583" s="170">
        <v>55164.0</v>
      </c>
      <c r="G583" s="159">
        <v>5.0</v>
      </c>
      <c r="H583" s="161">
        <f t="array" ref="H583">IFS(G583=$K$4,$L$4,G583=$K$5,$L$5,G583=$K$6,$L$6,G583=$K$7,$L$7,G583=$K$8,$L$8)</f>
        <v>3000</v>
      </c>
      <c r="I583" s="171"/>
    </row>
    <row r="584" ht="14.25" customHeight="1">
      <c r="A584" s="42" t="s">
        <v>1318</v>
      </c>
      <c r="B584" s="159" t="s">
        <v>740</v>
      </c>
      <c r="C584" s="42" t="s">
        <v>1302</v>
      </c>
      <c r="D584" s="160">
        <v>36920.0</v>
      </c>
      <c r="E584" s="161">
        <v>20.0</v>
      </c>
      <c r="F584" s="170">
        <v>51435.0</v>
      </c>
      <c r="G584" s="159">
        <v>5.0</v>
      </c>
      <c r="H584" s="161">
        <f t="array" ref="H584">IFS(G584=$K$4,$L$4,G584=$K$5,$L$5,G584=$K$6,$L$6,G584=$K$7,$L$7,G584=$K$8,$L$8)</f>
        <v>3000</v>
      </c>
      <c r="I584" s="171"/>
    </row>
    <row r="585" ht="14.25" customHeight="1">
      <c r="A585" s="42" t="s">
        <v>1319</v>
      </c>
      <c r="B585" s="159" t="s">
        <v>731</v>
      </c>
      <c r="C585" s="42" t="s">
        <v>1302</v>
      </c>
      <c r="D585" s="160">
        <v>37274.0</v>
      </c>
      <c r="E585" s="161">
        <v>20.0</v>
      </c>
      <c r="F585" s="170">
        <v>97490.0</v>
      </c>
      <c r="G585" s="159">
        <v>2.0</v>
      </c>
      <c r="H585" s="161">
        <f t="array" ref="H585">IFS(G585=$K$4,$L$4,G585=$K$5,$L$5,G585=$K$6,$L$6,G585=$K$7,$L$7,G585=$K$8,$L$8)</f>
        <v>100</v>
      </c>
      <c r="I585" s="171"/>
    </row>
    <row r="586" ht="14.25" customHeight="1">
      <c r="A586" s="42" t="s">
        <v>1320</v>
      </c>
      <c r="B586" s="159" t="s">
        <v>728</v>
      </c>
      <c r="C586" s="42" t="s">
        <v>1302</v>
      </c>
      <c r="D586" s="160">
        <v>37292.0</v>
      </c>
      <c r="E586" s="161">
        <v>19.0</v>
      </c>
      <c r="F586" s="170">
        <v>107099.0</v>
      </c>
      <c r="G586" s="159">
        <v>5.0</v>
      </c>
      <c r="H586" s="161">
        <f t="array" ref="H586">IFS(G586=$K$4,$L$4,G586=$K$5,$L$5,G586=$K$6,$L$6,G586=$K$7,$L$7,G586=$K$8,$L$8)</f>
        <v>3000</v>
      </c>
      <c r="I586" s="171"/>
    </row>
    <row r="587" ht="14.25" customHeight="1">
      <c r="A587" s="42" t="s">
        <v>1321</v>
      </c>
      <c r="B587" s="159" t="s">
        <v>726</v>
      </c>
      <c r="C587" s="42" t="s">
        <v>1302</v>
      </c>
      <c r="D587" s="160">
        <v>37635.0</v>
      </c>
      <c r="E587" s="161">
        <v>19.0</v>
      </c>
      <c r="F587" s="170">
        <v>69464.0</v>
      </c>
      <c r="G587" s="159">
        <v>4.0</v>
      </c>
      <c r="H587" s="161">
        <f t="array" ref="H587">IFS(G587=$K$4,$L$4,G587=$K$5,$L$5,G587=$K$6,$L$6,G587=$K$7,$L$7,G587=$K$8,$L$8)</f>
        <v>1500</v>
      </c>
      <c r="I587" s="171"/>
    </row>
    <row r="588" ht="14.25" customHeight="1">
      <c r="A588" s="42" t="s">
        <v>1322</v>
      </c>
      <c r="B588" s="159" t="s">
        <v>724</v>
      </c>
      <c r="C588" s="42" t="s">
        <v>1302</v>
      </c>
      <c r="D588" s="160">
        <v>39105.0</v>
      </c>
      <c r="E588" s="161">
        <v>14.0</v>
      </c>
      <c r="F588" s="170">
        <v>84796.0</v>
      </c>
      <c r="G588" s="159">
        <v>1.0</v>
      </c>
      <c r="H588" s="161">
        <f t="array" ref="H588">IFS(G588=$K$4,$L$4,G588=$K$5,$L$5,G588=$K$6,$L$6,G588=$K$7,$L$7,G588=$K$8,$L$8)</f>
        <v>0</v>
      </c>
      <c r="I588" s="171"/>
    </row>
    <row r="589" ht="14.25" customHeight="1">
      <c r="A589" s="42" t="s">
        <v>1323</v>
      </c>
      <c r="B589" s="159" t="s">
        <v>728</v>
      </c>
      <c r="C589" s="42" t="s">
        <v>1302</v>
      </c>
      <c r="D589" s="160">
        <v>41659.0</v>
      </c>
      <c r="E589" s="161">
        <v>8.0</v>
      </c>
      <c r="F589" s="170">
        <v>111472.0</v>
      </c>
      <c r="G589" s="159">
        <v>3.0</v>
      </c>
      <c r="H589" s="161">
        <f t="array" ref="H589">IFS(G589=$K$4,$L$4,G589=$K$5,$L$5,G589=$K$6,$L$6,G589=$K$7,$L$7,G589=$K$8,$L$8)</f>
        <v>900</v>
      </c>
      <c r="I589" s="171"/>
    </row>
    <row r="590" ht="14.25" customHeight="1">
      <c r="A590" s="42" t="s">
        <v>1324</v>
      </c>
      <c r="B590" s="159" t="s">
        <v>728</v>
      </c>
      <c r="C590" s="42" t="s">
        <v>1302</v>
      </c>
      <c r="D590" s="160">
        <v>42068.0</v>
      </c>
      <c r="E590" s="161">
        <v>6.0</v>
      </c>
      <c r="F590" s="170">
        <v>43558.0</v>
      </c>
      <c r="G590" s="159">
        <v>3.0</v>
      </c>
      <c r="H590" s="161">
        <f t="array" ref="H590">IFS(G590=$K$4,$L$4,G590=$K$5,$L$5,G590=$K$6,$L$6,G590=$K$7,$L$7,G590=$K$8,$L$8)</f>
        <v>900</v>
      </c>
      <c r="I590" s="171"/>
    </row>
    <row r="591" ht="14.25" customHeight="1">
      <c r="A591" s="42" t="s">
        <v>1325</v>
      </c>
      <c r="B591" s="159" t="s">
        <v>728</v>
      </c>
      <c r="C591" s="42" t="s">
        <v>1302</v>
      </c>
      <c r="D591" s="160">
        <v>39862.0</v>
      </c>
      <c r="E591" s="161">
        <v>12.0</v>
      </c>
      <c r="F591" s="170">
        <v>122616.0</v>
      </c>
      <c r="G591" s="159">
        <v>4.0</v>
      </c>
      <c r="H591" s="161">
        <f t="array" ref="H591">IFS(G591=$K$4,$L$4,G591=$K$5,$L$5,G591=$K$6,$L$6,G591=$K$7,$L$7,G591=$K$8,$L$8)</f>
        <v>1500</v>
      </c>
      <c r="I591" s="171"/>
    </row>
    <row r="592" ht="14.25" customHeight="1">
      <c r="A592" s="42" t="s">
        <v>1326</v>
      </c>
      <c r="B592" s="159" t="s">
        <v>731</v>
      </c>
      <c r="C592" s="42" t="s">
        <v>1302</v>
      </c>
      <c r="D592" s="160">
        <v>36939.0</v>
      </c>
      <c r="E592" s="161">
        <v>20.0</v>
      </c>
      <c r="F592" s="170">
        <v>72880.0</v>
      </c>
      <c r="G592" s="159">
        <v>5.0</v>
      </c>
      <c r="H592" s="161">
        <f t="array" ref="H592">IFS(G592=$K$4,$L$4,G592=$K$5,$L$5,G592=$K$6,$L$6,G592=$K$7,$L$7,G592=$K$8,$L$8)</f>
        <v>3000</v>
      </c>
      <c r="I592" s="171"/>
    </row>
    <row r="593" ht="14.25" customHeight="1">
      <c r="A593" s="42" t="s">
        <v>1327</v>
      </c>
      <c r="B593" s="159" t="s">
        <v>720</v>
      </c>
      <c r="C593" s="42" t="s">
        <v>1302</v>
      </c>
      <c r="D593" s="160">
        <v>36947.0</v>
      </c>
      <c r="E593" s="161">
        <v>20.0</v>
      </c>
      <c r="F593" s="170">
        <v>44395.0</v>
      </c>
      <c r="G593" s="159">
        <v>5.0</v>
      </c>
      <c r="H593" s="161">
        <f t="array" ref="H593">IFS(G593=$K$4,$L$4,G593=$K$5,$L$5,G593=$K$6,$L$6,G593=$K$7,$L$7,G593=$K$8,$L$8)</f>
        <v>3000</v>
      </c>
      <c r="I593" s="171"/>
    </row>
    <row r="594" ht="14.25" customHeight="1">
      <c r="A594" s="42" t="s">
        <v>1328</v>
      </c>
      <c r="B594" s="159" t="s">
        <v>728</v>
      </c>
      <c r="C594" s="42" t="s">
        <v>1302</v>
      </c>
      <c r="D594" s="160">
        <v>37323.0</v>
      </c>
      <c r="E594" s="161">
        <v>19.0</v>
      </c>
      <c r="F594" s="170">
        <v>46803.0</v>
      </c>
      <c r="G594" s="159">
        <v>5.0</v>
      </c>
      <c r="H594" s="161">
        <f t="array" ref="H594">IFS(G594=$K$4,$L$4,G594=$K$5,$L$5,G594=$K$6,$L$6,G594=$K$7,$L$7,G594=$K$8,$L$8)</f>
        <v>3000</v>
      </c>
      <c r="I594" s="171"/>
    </row>
    <row r="595" ht="14.25" customHeight="1">
      <c r="A595" s="42" t="s">
        <v>1329</v>
      </c>
      <c r="B595" s="159" t="s">
        <v>728</v>
      </c>
      <c r="C595" s="42" t="s">
        <v>1302</v>
      </c>
      <c r="D595" s="160">
        <v>39871.0</v>
      </c>
      <c r="E595" s="161">
        <v>12.0</v>
      </c>
      <c r="F595" s="170">
        <v>110697.0</v>
      </c>
      <c r="G595" s="159">
        <v>2.0</v>
      </c>
      <c r="H595" s="161">
        <f t="array" ref="H595">IFS(G595=$K$4,$L$4,G595=$K$5,$L$5,G595=$K$6,$L$6,G595=$K$7,$L$7,G595=$K$8,$L$8)</f>
        <v>100</v>
      </c>
      <c r="I595" s="171"/>
    </row>
    <row r="596" ht="14.25" customHeight="1">
      <c r="A596" s="42" t="s">
        <v>1330</v>
      </c>
      <c r="B596" s="159" t="s">
        <v>720</v>
      </c>
      <c r="C596" s="42" t="s">
        <v>1302</v>
      </c>
      <c r="D596" s="160">
        <v>40231.0</v>
      </c>
      <c r="E596" s="161">
        <v>11.0</v>
      </c>
      <c r="F596" s="170">
        <v>71466.0</v>
      </c>
      <c r="G596" s="159">
        <v>5.0</v>
      </c>
      <c r="H596" s="161">
        <f t="array" ref="H596">IFS(G596=$K$4,$L$4,G596=$K$5,$L$5,G596=$K$6,$L$6,G596=$K$7,$L$7,G596=$K$8,$L$8)</f>
        <v>3000</v>
      </c>
      <c r="I596" s="171"/>
    </row>
    <row r="597" ht="14.25" customHeight="1">
      <c r="A597" s="42" t="s">
        <v>1331</v>
      </c>
      <c r="B597" s="159" t="s">
        <v>728</v>
      </c>
      <c r="C597" s="42" t="s">
        <v>1302</v>
      </c>
      <c r="D597" s="160">
        <v>42094.0</v>
      </c>
      <c r="E597" s="161">
        <v>6.0</v>
      </c>
      <c r="F597" s="170">
        <v>51250.0</v>
      </c>
      <c r="G597" s="159">
        <v>4.0</v>
      </c>
      <c r="H597" s="161">
        <f t="array" ref="H597">IFS(G597=$K$4,$L$4,G597=$K$5,$L$5,G597=$K$6,$L$6,G597=$K$7,$L$7,G597=$K$8,$L$8)</f>
        <v>1500</v>
      </c>
      <c r="I597" s="171"/>
    </row>
    <row r="598" ht="14.25" customHeight="1">
      <c r="A598" s="42" t="s">
        <v>1332</v>
      </c>
      <c r="B598" s="159" t="s">
        <v>728</v>
      </c>
      <c r="C598" s="42" t="s">
        <v>1302</v>
      </c>
      <c r="D598" s="160">
        <v>40261.0</v>
      </c>
      <c r="E598" s="161">
        <v>11.0</v>
      </c>
      <c r="F598" s="170">
        <v>76713.0</v>
      </c>
      <c r="G598" s="159">
        <v>3.0</v>
      </c>
      <c r="H598" s="161">
        <f t="array" ref="H598">IFS(G598=$K$4,$L$4,G598=$K$5,$L$5,G598=$K$6,$L$6,G598=$K$7,$L$7,G598=$K$8,$L$8)</f>
        <v>900</v>
      </c>
      <c r="I598" s="171"/>
    </row>
    <row r="599" ht="14.25" customHeight="1">
      <c r="A599" s="42" t="s">
        <v>1333</v>
      </c>
      <c r="B599" s="159" t="s">
        <v>728</v>
      </c>
      <c r="C599" s="42" t="s">
        <v>1302</v>
      </c>
      <c r="D599" s="160">
        <v>36974.0</v>
      </c>
      <c r="E599" s="161">
        <v>20.0</v>
      </c>
      <c r="F599" s="170">
        <v>70171.0</v>
      </c>
      <c r="G599" s="159">
        <v>3.0</v>
      </c>
      <c r="H599" s="161">
        <f t="array" ref="H599">IFS(G599=$K$4,$L$4,G599=$K$5,$L$5,G599=$K$6,$L$6,G599=$K$7,$L$7,G599=$K$8,$L$8)</f>
        <v>900</v>
      </c>
      <c r="I599" s="171"/>
    </row>
    <row r="600" ht="14.25" customHeight="1">
      <c r="A600" s="42" t="s">
        <v>1334</v>
      </c>
      <c r="B600" s="159" t="s">
        <v>731</v>
      </c>
      <c r="C600" s="42" t="s">
        <v>1302</v>
      </c>
      <c r="D600" s="160">
        <v>37720.0</v>
      </c>
      <c r="E600" s="161">
        <v>18.0</v>
      </c>
      <c r="F600" s="170">
        <v>97105.0</v>
      </c>
      <c r="G600" s="159">
        <v>3.0</v>
      </c>
      <c r="H600" s="161">
        <f t="array" ref="H600">IFS(G600=$K$4,$L$4,G600=$K$5,$L$5,G600=$K$6,$L$6,G600=$K$7,$L$7,G600=$K$8,$L$8)</f>
        <v>900</v>
      </c>
      <c r="I600" s="171"/>
    </row>
    <row r="601" ht="14.25" customHeight="1">
      <c r="A601" s="42" t="s">
        <v>1335</v>
      </c>
      <c r="B601" s="159" t="s">
        <v>728</v>
      </c>
      <c r="C601" s="42" t="s">
        <v>1302</v>
      </c>
      <c r="D601" s="160">
        <v>39934.0</v>
      </c>
      <c r="E601" s="161">
        <v>12.0</v>
      </c>
      <c r="F601" s="170">
        <v>79550.0</v>
      </c>
      <c r="G601" s="159">
        <v>5.0</v>
      </c>
      <c r="H601" s="161">
        <f t="array" ref="H601">IFS(G601=$K$4,$L$4,G601=$K$5,$L$5,G601=$K$6,$L$6,G601=$K$7,$L$7,G601=$K$8,$L$8)</f>
        <v>3000</v>
      </c>
      <c r="I601" s="171"/>
    </row>
    <row r="602" ht="14.25" customHeight="1">
      <c r="A602" s="42" t="s">
        <v>1336</v>
      </c>
      <c r="B602" s="159" t="s">
        <v>720</v>
      </c>
      <c r="C602" s="42" t="s">
        <v>1302</v>
      </c>
      <c r="D602" s="160">
        <v>37368.0</v>
      </c>
      <c r="E602" s="161">
        <v>19.0</v>
      </c>
      <c r="F602" s="170">
        <v>85241.0</v>
      </c>
      <c r="G602" s="159">
        <v>3.0</v>
      </c>
      <c r="H602" s="161">
        <f t="array" ref="H602">IFS(G602=$K$4,$L$4,G602=$K$5,$L$5,G602=$K$6,$L$6,G602=$K$7,$L$7,G602=$K$8,$L$8)</f>
        <v>900</v>
      </c>
      <c r="I602" s="171"/>
    </row>
    <row r="603" ht="14.25" customHeight="1">
      <c r="A603" s="42" t="s">
        <v>1337</v>
      </c>
      <c r="B603" s="159" t="s">
        <v>728</v>
      </c>
      <c r="C603" s="42" t="s">
        <v>1302</v>
      </c>
      <c r="D603" s="160">
        <v>37390.0</v>
      </c>
      <c r="E603" s="161">
        <v>19.0</v>
      </c>
      <c r="F603" s="170">
        <v>102721.0</v>
      </c>
      <c r="G603" s="159">
        <v>4.0</v>
      </c>
      <c r="H603" s="161">
        <f t="array" ref="H603">IFS(G603=$K$4,$L$4,G603=$K$5,$L$5,G603=$K$6,$L$6,G603=$K$7,$L$7,G603=$K$8,$L$8)</f>
        <v>1500</v>
      </c>
      <c r="I603" s="171"/>
    </row>
    <row r="604" ht="14.25" customHeight="1">
      <c r="A604" s="42" t="s">
        <v>1338</v>
      </c>
      <c r="B604" s="159" t="s">
        <v>720</v>
      </c>
      <c r="C604" s="42" t="s">
        <v>1302</v>
      </c>
      <c r="D604" s="160">
        <v>38853.0</v>
      </c>
      <c r="E604" s="161">
        <v>15.0</v>
      </c>
      <c r="F604" s="170">
        <v>60764.0</v>
      </c>
      <c r="G604" s="159">
        <v>4.0</v>
      </c>
      <c r="H604" s="161">
        <f t="array" ref="H604">IFS(G604=$K$4,$L$4,G604=$K$5,$L$5,G604=$K$6,$L$6,G604=$K$7,$L$7,G604=$K$8,$L$8)</f>
        <v>1500</v>
      </c>
      <c r="I604" s="171"/>
    </row>
    <row r="605" ht="14.25" customHeight="1">
      <c r="A605" s="42" t="s">
        <v>1339</v>
      </c>
      <c r="B605" s="159" t="s">
        <v>740</v>
      </c>
      <c r="C605" s="42" t="s">
        <v>1302</v>
      </c>
      <c r="D605" s="160">
        <v>38871.0</v>
      </c>
      <c r="E605" s="161">
        <v>15.0</v>
      </c>
      <c r="F605" s="170">
        <v>110815.0</v>
      </c>
      <c r="G605" s="159">
        <v>5.0</v>
      </c>
      <c r="H605" s="161">
        <f t="array" ref="H605">IFS(G605=$K$4,$L$4,G605=$K$5,$L$5,G605=$K$6,$L$6,G605=$K$7,$L$7,G605=$K$8,$L$8)</f>
        <v>3000</v>
      </c>
      <c r="I605" s="171"/>
    </row>
    <row r="606" ht="14.25" customHeight="1">
      <c r="A606" s="42" t="s">
        <v>1340</v>
      </c>
      <c r="B606" s="159" t="s">
        <v>731</v>
      </c>
      <c r="C606" s="42" t="s">
        <v>1302</v>
      </c>
      <c r="D606" s="160">
        <v>41428.0</v>
      </c>
      <c r="E606" s="161">
        <v>8.0</v>
      </c>
      <c r="F606" s="170">
        <v>100072.0</v>
      </c>
      <c r="G606" s="159">
        <v>3.0</v>
      </c>
      <c r="H606" s="161">
        <f t="array" ref="H606">IFS(G606=$K$4,$L$4,G606=$K$5,$L$5,G606=$K$6,$L$6,G606=$K$7,$L$7,G606=$K$8,$L$8)</f>
        <v>900</v>
      </c>
      <c r="I606" s="171"/>
    </row>
    <row r="607" ht="14.25" customHeight="1">
      <c r="A607" s="42" t="s">
        <v>1341</v>
      </c>
      <c r="B607" s="159" t="s">
        <v>731</v>
      </c>
      <c r="C607" s="42" t="s">
        <v>1302</v>
      </c>
      <c r="D607" s="160">
        <v>41804.0</v>
      </c>
      <c r="E607" s="161">
        <v>7.0</v>
      </c>
      <c r="F607" s="170">
        <v>54619.0</v>
      </c>
      <c r="G607" s="159">
        <v>2.0</v>
      </c>
      <c r="H607" s="161">
        <f t="array" ref="H607">IFS(G607=$K$4,$L$4,G607=$K$5,$L$5,G607=$K$6,$L$6,G607=$K$7,$L$7,G607=$K$8,$L$8)</f>
        <v>100</v>
      </c>
      <c r="I607" s="171"/>
    </row>
    <row r="608" ht="14.25" customHeight="1">
      <c r="A608" s="42" t="s">
        <v>1342</v>
      </c>
      <c r="B608" s="159" t="s">
        <v>728</v>
      </c>
      <c r="C608" s="42" t="s">
        <v>1302</v>
      </c>
      <c r="D608" s="160">
        <v>40351.0</v>
      </c>
      <c r="E608" s="161">
        <v>11.0</v>
      </c>
      <c r="F608" s="170">
        <v>65878.0</v>
      </c>
      <c r="G608" s="159">
        <v>4.0</v>
      </c>
      <c r="H608" s="161">
        <f t="array" ref="H608">IFS(G608=$K$4,$L$4,G608=$K$5,$L$5,G608=$K$6,$L$6,G608=$K$7,$L$7,G608=$K$8,$L$8)</f>
        <v>1500</v>
      </c>
      <c r="I608" s="171"/>
    </row>
    <row r="609" ht="14.25" customHeight="1">
      <c r="A609" s="42" t="s">
        <v>1343</v>
      </c>
      <c r="B609" s="159" t="s">
        <v>731</v>
      </c>
      <c r="C609" s="42" t="s">
        <v>1302</v>
      </c>
      <c r="D609" s="160">
        <v>40371.0</v>
      </c>
      <c r="E609" s="161">
        <v>11.0</v>
      </c>
      <c r="F609" s="170">
        <v>79913.0</v>
      </c>
      <c r="G609" s="159">
        <v>5.0</v>
      </c>
      <c r="H609" s="161">
        <f t="array" ref="H609">IFS(G609=$K$4,$L$4,G609=$K$5,$L$5,G609=$K$6,$L$6,G609=$K$7,$L$7,G609=$K$8,$L$8)</f>
        <v>3000</v>
      </c>
      <c r="I609" s="171"/>
    </row>
    <row r="610" ht="14.25" customHeight="1">
      <c r="A610" s="42" t="s">
        <v>1344</v>
      </c>
      <c r="B610" s="159" t="s">
        <v>720</v>
      </c>
      <c r="C610" s="42" t="s">
        <v>1302</v>
      </c>
      <c r="D610" s="160">
        <v>37438.0</v>
      </c>
      <c r="E610" s="161">
        <v>19.0</v>
      </c>
      <c r="F610" s="170">
        <v>54791.0</v>
      </c>
      <c r="G610" s="159">
        <v>1.0</v>
      </c>
      <c r="H610" s="161">
        <f t="array" ref="H610">IFS(G610=$K$4,$L$4,G610=$K$5,$L$5,G610=$K$6,$L$6,G610=$K$7,$L$7,G610=$K$8,$L$8)</f>
        <v>0</v>
      </c>
      <c r="I610" s="171"/>
    </row>
    <row r="611" ht="14.25" customHeight="1">
      <c r="A611" s="42" t="s">
        <v>1345</v>
      </c>
      <c r="B611" s="159" t="s">
        <v>724</v>
      </c>
      <c r="C611" s="42" t="s">
        <v>1302</v>
      </c>
      <c r="D611" s="160">
        <v>38160.0</v>
      </c>
      <c r="E611" s="161">
        <v>17.0</v>
      </c>
      <c r="F611" s="170">
        <v>78162.0</v>
      </c>
      <c r="G611" s="159">
        <v>2.0</v>
      </c>
      <c r="H611" s="161">
        <f t="array" ref="H611">IFS(G611=$K$4,$L$4,G611=$K$5,$L$5,G611=$K$6,$L$6,G611=$K$7,$L$7,G611=$K$8,$L$8)</f>
        <v>100</v>
      </c>
      <c r="I611" s="171"/>
    </row>
    <row r="612" ht="14.25" customHeight="1">
      <c r="A612" s="42" t="s">
        <v>1346</v>
      </c>
      <c r="B612" s="159" t="s">
        <v>740</v>
      </c>
      <c r="C612" s="42" t="s">
        <v>1302</v>
      </c>
      <c r="D612" s="160">
        <v>38893.0</v>
      </c>
      <c r="E612" s="161">
        <v>15.0</v>
      </c>
      <c r="F612" s="170">
        <v>43461.0</v>
      </c>
      <c r="G612" s="159">
        <v>1.0</v>
      </c>
      <c r="H612" s="161">
        <f t="array" ref="H612">IFS(G612=$K$4,$L$4,G612=$K$5,$L$5,G612=$K$6,$L$6,G612=$K$7,$L$7,G612=$K$8,$L$8)</f>
        <v>0</v>
      </c>
      <c r="I612" s="171"/>
    </row>
    <row r="613" ht="14.25" customHeight="1">
      <c r="A613" s="42" t="s">
        <v>1347</v>
      </c>
      <c r="B613" s="159" t="s">
        <v>728</v>
      </c>
      <c r="C613" s="42" t="s">
        <v>1302</v>
      </c>
      <c r="D613" s="160">
        <v>39980.0</v>
      </c>
      <c r="E613" s="161">
        <v>12.0</v>
      </c>
      <c r="F613" s="170">
        <v>65258.0</v>
      </c>
      <c r="G613" s="159">
        <v>3.0</v>
      </c>
      <c r="H613" s="161">
        <f t="array" ref="H613">IFS(G613=$K$4,$L$4,G613=$K$5,$L$5,G613=$K$6,$L$6,G613=$K$7,$L$7,G613=$K$8,$L$8)</f>
        <v>900</v>
      </c>
      <c r="I613" s="171"/>
    </row>
    <row r="614" ht="14.25" customHeight="1">
      <c r="A614" s="42" t="s">
        <v>1348</v>
      </c>
      <c r="B614" s="159" t="s">
        <v>724</v>
      </c>
      <c r="C614" s="42" t="s">
        <v>1302</v>
      </c>
      <c r="D614" s="160">
        <v>41837.0</v>
      </c>
      <c r="E614" s="161">
        <v>7.0</v>
      </c>
      <c r="F614" s="170">
        <v>78245.0</v>
      </c>
      <c r="G614" s="159">
        <v>4.0</v>
      </c>
      <c r="H614" s="161">
        <f t="array" ref="H614">IFS(G614=$K$4,$L$4,G614=$K$5,$L$5,G614=$K$6,$L$6,G614=$K$7,$L$7,G614=$K$8,$L$8)</f>
        <v>1500</v>
      </c>
      <c r="I614" s="171"/>
    </row>
    <row r="615" ht="14.25" customHeight="1">
      <c r="A615" s="42" t="s">
        <v>1349</v>
      </c>
      <c r="B615" s="159" t="s">
        <v>731</v>
      </c>
      <c r="C615" s="42" t="s">
        <v>1302</v>
      </c>
      <c r="D615" s="160">
        <v>37090.0</v>
      </c>
      <c r="E615" s="161">
        <v>20.0</v>
      </c>
      <c r="F615" s="170">
        <v>77028.0</v>
      </c>
      <c r="G615" s="159">
        <v>1.0</v>
      </c>
      <c r="H615" s="161">
        <f t="array" ref="H615">IFS(G615=$K$4,$L$4,G615=$K$5,$L$5,G615=$K$6,$L$6,G615=$K$7,$L$7,G615=$K$8,$L$8)</f>
        <v>0</v>
      </c>
      <c r="I615" s="171"/>
    </row>
    <row r="616" ht="14.25" customHeight="1">
      <c r="A616" s="42" t="s">
        <v>1350</v>
      </c>
      <c r="B616" s="159" t="s">
        <v>731</v>
      </c>
      <c r="C616" s="42" t="s">
        <v>1302</v>
      </c>
      <c r="D616" s="160">
        <v>42235.0</v>
      </c>
      <c r="E616" s="161">
        <v>6.0</v>
      </c>
      <c r="F616" s="170">
        <v>66268.0</v>
      </c>
      <c r="G616" s="159">
        <v>1.0</v>
      </c>
      <c r="H616" s="161">
        <f t="array" ref="H616">IFS(G616=$K$4,$L$4,G616=$K$5,$L$5,G616=$K$6,$L$6,G616=$K$7,$L$7,G616=$K$8,$L$8)</f>
        <v>0</v>
      </c>
      <c r="I616" s="171"/>
    </row>
    <row r="617" ht="14.25" customHeight="1">
      <c r="A617" s="42" t="s">
        <v>1351</v>
      </c>
      <c r="B617" s="159" t="s">
        <v>731</v>
      </c>
      <c r="C617" s="42" t="s">
        <v>1302</v>
      </c>
      <c r="D617" s="160">
        <v>40053.0</v>
      </c>
      <c r="E617" s="161">
        <v>12.0</v>
      </c>
      <c r="F617" s="170">
        <v>122400.0</v>
      </c>
      <c r="G617" s="159">
        <v>2.0</v>
      </c>
      <c r="H617" s="161">
        <f t="array" ref="H617">IFS(G617=$K$4,$L$4,G617=$K$5,$L$5,G617=$K$6,$L$6,G617=$K$7,$L$7,G617=$K$8,$L$8)</f>
        <v>100</v>
      </c>
      <c r="I617" s="171"/>
    </row>
    <row r="618" ht="14.25" customHeight="1">
      <c r="A618" s="42" t="s">
        <v>1352</v>
      </c>
      <c r="B618" s="159" t="s">
        <v>731</v>
      </c>
      <c r="C618" s="42" t="s">
        <v>1302</v>
      </c>
      <c r="D618" s="160">
        <v>37484.0</v>
      </c>
      <c r="E618" s="161">
        <v>19.0</v>
      </c>
      <c r="F618" s="170">
        <v>64141.0</v>
      </c>
      <c r="G618" s="159">
        <v>4.0</v>
      </c>
      <c r="H618" s="161">
        <f t="array" ref="H618">IFS(G618=$K$4,$L$4,G618=$K$5,$L$5,G618=$K$6,$L$6,G618=$K$7,$L$7,G618=$K$8,$L$8)</f>
        <v>1500</v>
      </c>
      <c r="I618" s="171"/>
    </row>
    <row r="619" ht="14.25" customHeight="1">
      <c r="A619" s="42" t="s">
        <v>1353</v>
      </c>
      <c r="B619" s="159" t="s">
        <v>728</v>
      </c>
      <c r="C619" s="42" t="s">
        <v>1302</v>
      </c>
      <c r="D619" s="160">
        <v>37485.0</v>
      </c>
      <c r="E619" s="161">
        <v>19.0</v>
      </c>
      <c r="F619" s="170">
        <v>101365.0</v>
      </c>
      <c r="G619" s="159">
        <v>5.0</v>
      </c>
      <c r="H619" s="161">
        <f t="array" ref="H619">IFS(G619=$K$4,$L$4,G619=$K$5,$L$5,G619=$K$6,$L$6,G619=$K$7,$L$7,G619=$K$8,$L$8)</f>
        <v>3000</v>
      </c>
      <c r="I619" s="171"/>
    </row>
    <row r="620" ht="14.25" customHeight="1">
      <c r="A620" s="42" t="s">
        <v>1354</v>
      </c>
      <c r="B620" s="159" t="s">
        <v>728</v>
      </c>
      <c r="C620" s="42" t="s">
        <v>1302</v>
      </c>
      <c r="D620" s="160">
        <v>37501.0</v>
      </c>
      <c r="E620" s="161">
        <v>19.0</v>
      </c>
      <c r="F620" s="170">
        <v>81635.0</v>
      </c>
      <c r="G620" s="159">
        <v>1.0</v>
      </c>
      <c r="H620" s="161">
        <f t="array" ref="H620">IFS(G620=$K$4,$L$4,G620=$K$5,$L$5,G620=$K$6,$L$6,G620=$K$7,$L$7,G620=$K$8,$L$8)</f>
        <v>0</v>
      </c>
      <c r="I620" s="171"/>
    </row>
    <row r="621" ht="14.25" customHeight="1">
      <c r="A621" s="42" t="s">
        <v>1355</v>
      </c>
      <c r="B621" s="159" t="s">
        <v>720</v>
      </c>
      <c r="C621" s="42" t="s">
        <v>1302</v>
      </c>
      <c r="D621" s="160">
        <v>39315.0</v>
      </c>
      <c r="E621" s="161">
        <v>14.0</v>
      </c>
      <c r="F621" s="170">
        <v>116549.0</v>
      </c>
      <c r="G621" s="159">
        <v>5.0</v>
      </c>
      <c r="H621" s="161">
        <f t="array" ref="H621">IFS(G621=$K$4,$L$4,G621=$K$5,$L$5,G621=$K$6,$L$6,G621=$K$7,$L$7,G621=$K$8,$L$8)</f>
        <v>3000</v>
      </c>
      <c r="I621" s="171"/>
    </row>
    <row r="622" ht="14.25" customHeight="1">
      <c r="A622" s="42" t="s">
        <v>1356</v>
      </c>
      <c r="B622" s="159" t="s">
        <v>728</v>
      </c>
      <c r="C622" s="42" t="s">
        <v>1302</v>
      </c>
      <c r="D622" s="160">
        <v>40798.0</v>
      </c>
      <c r="E622" s="161">
        <v>10.0</v>
      </c>
      <c r="F622" s="170">
        <v>97544.0</v>
      </c>
      <c r="G622" s="159">
        <v>5.0</v>
      </c>
      <c r="H622" s="161">
        <f t="array" ref="H622">IFS(G622=$K$4,$L$4,G622=$K$5,$L$5,G622=$K$6,$L$6,G622=$K$7,$L$7,G622=$K$8,$L$8)</f>
        <v>3000</v>
      </c>
      <c r="I622" s="171"/>
    </row>
    <row r="623" ht="14.25" customHeight="1">
      <c r="A623" s="42" t="s">
        <v>1357</v>
      </c>
      <c r="B623" s="159" t="s">
        <v>740</v>
      </c>
      <c r="C623" s="42" t="s">
        <v>1302</v>
      </c>
      <c r="D623" s="160">
        <v>41156.0</v>
      </c>
      <c r="E623" s="161">
        <v>9.0</v>
      </c>
      <c r="F623" s="170">
        <v>103256.0</v>
      </c>
      <c r="G623" s="159">
        <v>5.0</v>
      </c>
      <c r="H623" s="161">
        <f t="array" ref="H623">IFS(G623=$K$4,$L$4,G623=$K$5,$L$5,G623=$K$6,$L$6,G623=$K$7,$L$7,G623=$K$8,$L$8)</f>
        <v>3000</v>
      </c>
      <c r="I623" s="171"/>
    </row>
    <row r="624" ht="14.25" customHeight="1">
      <c r="A624" s="42" t="s">
        <v>1358</v>
      </c>
      <c r="B624" s="159" t="s">
        <v>726</v>
      </c>
      <c r="C624" s="42" t="s">
        <v>1302</v>
      </c>
      <c r="D624" s="160">
        <v>42273.0</v>
      </c>
      <c r="E624" s="161">
        <v>6.0</v>
      </c>
      <c r="F624" s="170">
        <v>57101.0</v>
      </c>
      <c r="G624" s="159">
        <v>5.0</v>
      </c>
      <c r="H624" s="161">
        <f t="array" ref="H624">IFS(G624=$K$4,$L$4,G624=$K$5,$L$5,G624=$K$6,$L$6,G624=$K$7,$L$7,G624=$K$8,$L$8)</f>
        <v>3000</v>
      </c>
      <c r="I624" s="171"/>
    </row>
    <row r="625" ht="14.25" customHeight="1">
      <c r="A625" s="42" t="s">
        <v>1359</v>
      </c>
      <c r="B625" s="159" t="s">
        <v>731</v>
      </c>
      <c r="C625" s="42" t="s">
        <v>1302</v>
      </c>
      <c r="D625" s="160">
        <v>41547.0</v>
      </c>
      <c r="E625" s="161">
        <v>8.0</v>
      </c>
      <c r="F625" s="170">
        <v>62673.0</v>
      </c>
      <c r="G625" s="159">
        <v>1.0</v>
      </c>
      <c r="H625" s="161">
        <f t="array" ref="H625">IFS(G625=$K$4,$L$4,G625=$K$5,$L$5,G625=$K$6,$L$6,G625=$K$7,$L$7,G625=$K$8,$L$8)</f>
        <v>0</v>
      </c>
      <c r="I625" s="171"/>
    </row>
    <row r="626" ht="14.25" customHeight="1">
      <c r="A626" s="42" t="s">
        <v>1360</v>
      </c>
      <c r="B626" s="159" t="s">
        <v>740</v>
      </c>
      <c r="C626" s="42" t="s">
        <v>1302</v>
      </c>
      <c r="D626" s="160">
        <v>40080.0</v>
      </c>
      <c r="E626" s="161">
        <v>12.0</v>
      </c>
      <c r="F626" s="170">
        <v>76284.0</v>
      </c>
      <c r="G626" s="159">
        <v>1.0</v>
      </c>
      <c r="H626" s="161">
        <f t="array" ref="H626">IFS(G626=$K$4,$L$4,G626=$K$5,$L$5,G626=$K$6,$L$6,G626=$K$7,$L$7,G626=$K$8,$L$8)</f>
        <v>0</v>
      </c>
      <c r="I626" s="171"/>
    </row>
    <row r="627" ht="14.25" customHeight="1">
      <c r="A627" s="42" t="s">
        <v>1361</v>
      </c>
      <c r="B627" s="159" t="s">
        <v>720</v>
      </c>
      <c r="C627" s="42" t="s">
        <v>1302</v>
      </c>
      <c r="D627" s="160">
        <v>37148.0</v>
      </c>
      <c r="E627" s="161">
        <v>20.0</v>
      </c>
      <c r="F627" s="170">
        <v>59899.0</v>
      </c>
      <c r="G627" s="159">
        <v>4.0</v>
      </c>
      <c r="H627" s="161">
        <f t="array" ref="H627">IFS(G627=$K$4,$L$4,G627=$K$5,$L$5,G627=$K$6,$L$6,G627=$K$7,$L$7,G627=$K$8,$L$8)</f>
        <v>1500</v>
      </c>
      <c r="I627" s="171"/>
    </row>
    <row r="628" ht="14.25" customHeight="1">
      <c r="A628" s="42" t="s">
        <v>1362</v>
      </c>
      <c r="B628" s="159" t="s">
        <v>731</v>
      </c>
      <c r="C628" s="42" t="s">
        <v>1302</v>
      </c>
      <c r="D628" s="160">
        <v>37156.0</v>
      </c>
      <c r="E628" s="161">
        <v>20.0</v>
      </c>
      <c r="F628" s="170">
        <v>83558.0</v>
      </c>
      <c r="G628" s="159">
        <v>2.0</v>
      </c>
      <c r="H628" s="161">
        <f t="array" ref="H628">IFS(G628=$K$4,$L$4,G628=$K$5,$L$5,G628=$K$6,$L$6,G628=$K$7,$L$7,G628=$K$8,$L$8)</f>
        <v>100</v>
      </c>
      <c r="I628" s="171"/>
    </row>
    <row r="629" ht="14.25" customHeight="1">
      <c r="A629" s="42" t="s">
        <v>1363</v>
      </c>
      <c r="B629" s="159" t="s">
        <v>720</v>
      </c>
      <c r="C629" s="42" t="s">
        <v>1302</v>
      </c>
      <c r="D629" s="160">
        <v>37159.0</v>
      </c>
      <c r="E629" s="161">
        <v>20.0</v>
      </c>
      <c r="F629" s="170">
        <v>112322.0</v>
      </c>
      <c r="G629" s="159">
        <v>5.0</v>
      </c>
      <c r="H629" s="161">
        <f t="array" ref="H629">IFS(G629=$K$4,$L$4,G629=$K$5,$L$5,G629=$K$6,$L$6,G629=$K$7,$L$7,G629=$K$8,$L$8)</f>
        <v>3000</v>
      </c>
      <c r="I629" s="171"/>
    </row>
    <row r="630" ht="14.25" customHeight="1">
      <c r="A630" s="42" t="s">
        <v>1364</v>
      </c>
      <c r="B630" s="159" t="s">
        <v>728</v>
      </c>
      <c r="C630" s="42" t="s">
        <v>1302</v>
      </c>
      <c r="D630" s="160">
        <v>40823.0</v>
      </c>
      <c r="E630" s="161">
        <v>10.0</v>
      </c>
      <c r="F630" s="170">
        <v>96603.0</v>
      </c>
      <c r="G630" s="159">
        <v>5.0</v>
      </c>
      <c r="H630" s="161">
        <f t="array" ref="H630">IFS(G630=$K$4,$L$4,G630=$K$5,$L$5,G630=$K$6,$L$6,G630=$K$7,$L$7,G630=$K$8,$L$8)</f>
        <v>3000</v>
      </c>
      <c r="I630" s="171"/>
    </row>
    <row r="631" ht="14.25" customHeight="1">
      <c r="A631" s="42" t="s">
        <v>1365</v>
      </c>
      <c r="B631" s="159" t="s">
        <v>726</v>
      </c>
      <c r="C631" s="42" t="s">
        <v>1302</v>
      </c>
      <c r="D631" s="160">
        <v>41931.0</v>
      </c>
      <c r="E631" s="161">
        <v>7.0</v>
      </c>
      <c r="F631" s="170">
        <v>92784.0</v>
      </c>
      <c r="G631" s="159">
        <v>3.0</v>
      </c>
      <c r="H631" s="161">
        <f t="array" ref="H631">IFS(G631=$K$4,$L$4,G631=$K$5,$L$5,G631=$K$6,$L$6,G631=$K$7,$L$7,G631=$K$8,$L$8)</f>
        <v>900</v>
      </c>
      <c r="I631" s="171"/>
    </row>
    <row r="632" ht="14.25" customHeight="1">
      <c r="A632" s="42" t="s">
        <v>1366</v>
      </c>
      <c r="B632" s="159" t="s">
        <v>728</v>
      </c>
      <c r="C632" s="42" t="s">
        <v>1302</v>
      </c>
      <c r="D632" s="160">
        <v>42297.0</v>
      </c>
      <c r="E632" s="161">
        <v>6.0</v>
      </c>
      <c r="F632" s="170">
        <v>73507.0</v>
      </c>
      <c r="G632" s="159">
        <v>2.0</v>
      </c>
      <c r="H632" s="161">
        <f t="array" ref="H632">IFS(G632=$K$4,$L$4,G632=$K$5,$L$5,G632=$K$6,$L$6,G632=$K$7,$L$7,G632=$K$8,$L$8)</f>
        <v>100</v>
      </c>
      <c r="I632" s="171"/>
    </row>
    <row r="633" ht="14.25" customHeight="1">
      <c r="A633" s="42" t="s">
        <v>1367</v>
      </c>
      <c r="B633" s="159" t="s">
        <v>731</v>
      </c>
      <c r="C633" s="42" t="s">
        <v>1302</v>
      </c>
      <c r="D633" s="160">
        <v>40476.0</v>
      </c>
      <c r="E633" s="161">
        <v>11.0</v>
      </c>
      <c r="F633" s="170">
        <v>109943.0</v>
      </c>
      <c r="G633" s="159">
        <v>2.0</v>
      </c>
      <c r="H633" s="161">
        <f t="array" ref="H633">IFS(G633=$K$4,$L$4,G633=$K$5,$L$5,G633=$K$6,$L$6,G633=$K$7,$L$7,G633=$K$8,$L$8)</f>
        <v>100</v>
      </c>
      <c r="I633" s="171"/>
    </row>
    <row r="634" ht="14.25" customHeight="1">
      <c r="A634" s="42" t="s">
        <v>1368</v>
      </c>
      <c r="B634" s="159" t="s">
        <v>731</v>
      </c>
      <c r="C634" s="42" t="s">
        <v>1302</v>
      </c>
      <c r="D634" s="160">
        <v>41564.0</v>
      </c>
      <c r="E634" s="161">
        <v>8.0</v>
      </c>
      <c r="F634" s="170">
        <v>52306.0</v>
      </c>
      <c r="G634" s="159">
        <v>3.0</v>
      </c>
      <c r="H634" s="161">
        <f t="array" ref="H634">IFS(G634=$K$4,$L$4,G634=$K$5,$L$5,G634=$K$6,$L$6,G634=$K$7,$L$7,G634=$K$8,$L$8)</f>
        <v>900</v>
      </c>
      <c r="I634" s="171"/>
    </row>
    <row r="635" ht="14.25" customHeight="1">
      <c r="A635" s="42" t="s">
        <v>1369</v>
      </c>
      <c r="B635" s="159" t="s">
        <v>728</v>
      </c>
      <c r="C635" s="42" t="s">
        <v>1302</v>
      </c>
      <c r="D635" s="160">
        <v>37557.0</v>
      </c>
      <c r="E635" s="161">
        <v>19.0</v>
      </c>
      <c r="F635" s="170">
        <v>67772.0</v>
      </c>
      <c r="G635" s="159">
        <v>4.0</v>
      </c>
      <c r="H635" s="161">
        <f t="array" ref="H635">IFS(G635=$K$4,$L$4,G635=$K$5,$L$5,G635=$K$6,$L$6,G635=$K$7,$L$7,G635=$K$8,$L$8)</f>
        <v>1500</v>
      </c>
      <c r="I635" s="171"/>
    </row>
    <row r="636" ht="14.25" customHeight="1">
      <c r="A636" s="42" t="s">
        <v>1370</v>
      </c>
      <c r="B636" s="159" t="s">
        <v>728</v>
      </c>
      <c r="C636" s="42" t="s">
        <v>1302</v>
      </c>
      <c r="D636" s="160">
        <v>40875.0</v>
      </c>
      <c r="E636" s="161">
        <v>10.0</v>
      </c>
      <c r="F636" s="170">
        <v>111454.0</v>
      </c>
      <c r="G636" s="159">
        <v>5.0</v>
      </c>
      <c r="H636" s="161">
        <f t="array" ref="H636">IFS(G636=$K$4,$L$4,G636=$K$5,$L$5,G636=$K$6,$L$6,G636=$K$7,$L$7,G636=$K$8,$L$8)</f>
        <v>3000</v>
      </c>
      <c r="I636" s="171"/>
    </row>
    <row r="637" ht="14.25" customHeight="1">
      <c r="A637" s="42" t="s">
        <v>1371</v>
      </c>
      <c r="B637" s="159" t="s">
        <v>726</v>
      </c>
      <c r="C637" s="42" t="s">
        <v>1302</v>
      </c>
      <c r="D637" s="160">
        <v>40495.0</v>
      </c>
      <c r="E637" s="161">
        <v>11.0</v>
      </c>
      <c r="F637" s="170">
        <v>102322.0</v>
      </c>
      <c r="G637" s="159">
        <v>4.0</v>
      </c>
      <c r="H637" s="161">
        <f t="array" ref="H637">IFS(G637=$K$4,$L$4,G637=$K$5,$L$5,G637=$K$6,$L$6,G637=$K$7,$L$7,G637=$K$8,$L$8)</f>
        <v>1500</v>
      </c>
      <c r="I637" s="171"/>
    </row>
    <row r="638" ht="14.25" customHeight="1">
      <c r="A638" s="42" t="s">
        <v>1372</v>
      </c>
      <c r="B638" s="159" t="s">
        <v>731</v>
      </c>
      <c r="C638" s="42" t="s">
        <v>1302</v>
      </c>
      <c r="D638" s="160">
        <v>41593.0</v>
      </c>
      <c r="E638" s="161">
        <v>8.0</v>
      </c>
      <c r="F638" s="170">
        <v>55997.0</v>
      </c>
      <c r="G638" s="159">
        <v>4.0</v>
      </c>
      <c r="H638" s="161">
        <f t="array" ref="H638">IFS(G638=$K$4,$L$4,G638=$K$5,$L$5,G638=$K$6,$L$6,G638=$K$7,$L$7,G638=$K$8,$L$8)</f>
        <v>1500</v>
      </c>
      <c r="I638" s="171"/>
    </row>
    <row r="639" ht="14.25" customHeight="1">
      <c r="A639" s="42" t="s">
        <v>1373</v>
      </c>
      <c r="B639" s="159" t="s">
        <v>728</v>
      </c>
      <c r="C639" s="42" t="s">
        <v>1302</v>
      </c>
      <c r="D639" s="160">
        <v>41599.0</v>
      </c>
      <c r="E639" s="161">
        <v>8.0</v>
      </c>
      <c r="F639" s="170">
        <v>97922.0</v>
      </c>
      <c r="G639" s="159">
        <v>3.0</v>
      </c>
      <c r="H639" s="161">
        <f t="array" ref="H639">IFS(G639=$K$4,$L$4,G639=$K$5,$L$5,G639=$K$6,$L$6,G639=$K$7,$L$7,G639=$K$8,$L$8)</f>
        <v>900</v>
      </c>
      <c r="I639" s="171"/>
    </row>
    <row r="640" ht="14.25" customHeight="1">
      <c r="A640" s="42" t="s">
        <v>1374</v>
      </c>
      <c r="B640" s="159" t="s">
        <v>726</v>
      </c>
      <c r="C640" s="42" t="s">
        <v>1302</v>
      </c>
      <c r="D640" s="160">
        <v>37592.0</v>
      </c>
      <c r="E640" s="161">
        <v>19.0</v>
      </c>
      <c r="F640" s="170">
        <v>51208.0</v>
      </c>
      <c r="G640" s="159">
        <v>3.0</v>
      </c>
      <c r="H640" s="161">
        <f t="array" ref="H640">IFS(G640=$K$4,$L$4,G640=$K$5,$L$5,G640=$K$6,$L$6,G640=$K$7,$L$7,G640=$K$8,$L$8)</f>
        <v>900</v>
      </c>
      <c r="I640" s="171"/>
    </row>
    <row r="641" ht="14.25" customHeight="1">
      <c r="A641" s="42" t="s">
        <v>1375</v>
      </c>
      <c r="B641" s="159" t="s">
        <v>728</v>
      </c>
      <c r="C641" s="42" t="s">
        <v>1376</v>
      </c>
      <c r="D641" s="160">
        <v>40165.0</v>
      </c>
      <c r="E641" s="161">
        <v>12.0</v>
      </c>
      <c r="F641" s="170">
        <v>111834.0</v>
      </c>
      <c r="G641" s="159">
        <v>2.0</v>
      </c>
      <c r="H641" s="161">
        <f t="array" ref="H641">IFS(G641=$K$4,$L$4,G641=$K$5,$L$5,G641=$K$6,$L$6,G641=$K$7,$L$7,G641=$K$8,$L$8)</f>
        <v>100</v>
      </c>
      <c r="I641" s="171"/>
    </row>
    <row r="642" ht="14.25" customHeight="1">
      <c r="A642" s="42" t="s">
        <v>1377</v>
      </c>
      <c r="B642" s="159" t="s">
        <v>731</v>
      </c>
      <c r="C642" s="42" t="s">
        <v>1376</v>
      </c>
      <c r="D642" s="160">
        <v>40168.0</v>
      </c>
      <c r="E642" s="161">
        <v>12.0</v>
      </c>
      <c r="F642" s="170">
        <v>97801.0</v>
      </c>
      <c r="G642" s="159">
        <v>5.0</v>
      </c>
      <c r="H642" s="161">
        <f t="array" ref="H642">IFS(G642=$K$4,$L$4,G642=$K$5,$L$5,G642=$K$6,$L$6,G642=$K$7,$L$7,G642=$K$8,$L$8)</f>
        <v>3000</v>
      </c>
      <c r="I642" s="171"/>
    </row>
    <row r="643" ht="14.25" customHeight="1">
      <c r="A643" s="42" t="s">
        <v>1378</v>
      </c>
      <c r="B643" s="159" t="s">
        <v>740</v>
      </c>
      <c r="C643" s="42" t="s">
        <v>1376</v>
      </c>
      <c r="D643" s="160">
        <v>40169.0</v>
      </c>
      <c r="E643" s="161">
        <v>12.0</v>
      </c>
      <c r="F643" s="170">
        <v>57318.0</v>
      </c>
      <c r="G643" s="159">
        <v>2.0</v>
      </c>
      <c r="H643" s="161">
        <f t="array" ref="H643">IFS(G643=$K$4,$L$4,G643=$K$5,$L$5,G643=$K$6,$L$6,G643=$K$7,$L$7,G643=$K$8,$L$8)</f>
        <v>100</v>
      </c>
      <c r="I643" s="171"/>
    </row>
    <row r="644" ht="14.25" customHeight="1">
      <c r="A644" s="42" t="s">
        <v>1379</v>
      </c>
      <c r="B644" s="159" t="s">
        <v>731</v>
      </c>
      <c r="C644" s="42" t="s">
        <v>1376</v>
      </c>
      <c r="D644" s="160">
        <v>40184.0</v>
      </c>
      <c r="E644" s="161">
        <v>12.0</v>
      </c>
      <c r="F644" s="170">
        <v>75536.0</v>
      </c>
      <c r="G644" s="159">
        <v>3.0</v>
      </c>
      <c r="H644" s="161">
        <f t="array" ref="H644">IFS(G644=$K$4,$L$4,G644=$K$5,$L$5,G644=$K$6,$L$6,G644=$K$7,$L$7,G644=$K$8,$L$8)</f>
        <v>900</v>
      </c>
      <c r="I644" s="171"/>
    </row>
    <row r="645" ht="14.25" customHeight="1">
      <c r="A645" s="42" t="s">
        <v>1380</v>
      </c>
      <c r="B645" s="159" t="s">
        <v>728</v>
      </c>
      <c r="C645" s="42" t="s">
        <v>1376</v>
      </c>
      <c r="D645" s="160">
        <v>36904.0</v>
      </c>
      <c r="E645" s="161">
        <v>21.0</v>
      </c>
      <c r="F645" s="170">
        <v>95461.0</v>
      </c>
      <c r="G645" s="159">
        <v>3.0</v>
      </c>
      <c r="H645" s="161">
        <f t="array" ref="H645">IFS(G645=$K$4,$L$4,G645=$K$5,$L$5,G645=$K$6,$L$6,G645=$K$7,$L$7,G645=$K$8,$L$8)</f>
        <v>900</v>
      </c>
      <c r="I645" s="171"/>
    </row>
    <row r="646" ht="14.25" customHeight="1">
      <c r="A646" s="42" t="s">
        <v>1381</v>
      </c>
      <c r="B646" s="159" t="s">
        <v>728</v>
      </c>
      <c r="C646" s="42" t="s">
        <v>1376</v>
      </c>
      <c r="D646" s="160">
        <v>37627.0</v>
      </c>
      <c r="E646" s="161">
        <v>19.0</v>
      </c>
      <c r="F646" s="170">
        <v>45843.0</v>
      </c>
      <c r="G646" s="159">
        <v>1.0</v>
      </c>
      <c r="H646" s="161">
        <f t="array" ref="H646">IFS(G646=$K$4,$L$4,G646=$K$5,$L$5,G646=$K$6,$L$6,G646=$K$7,$L$7,G646=$K$8,$L$8)</f>
        <v>0</v>
      </c>
      <c r="I646" s="171"/>
    </row>
    <row r="647" ht="14.25" customHeight="1">
      <c r="A647" s="42" t="s">
        <v>1382</v>
      </c>
      <c r="B647" s="159" t="s">
        <v>728</v>
      </c>
      <c r="C647" s="42" t="s">
        <v>1376</v>
      </c>
      <c r="D647" s="160">
        <v>37996.0</v>
      </c>
      <c r="E647" s="161">
        <v>18.0</v>
      </c>
      <c r="F647" s="170">
        <v>73248.0</v>
      </c>
      <c r="G647" s="159">
        <v>5.0</v>
      </c>
      <c r="H647" s="161">
        <f t="array" ref="H647">IFS(G647=$K$4,$L$4,G647=$K$5,$L$5,G647=$K$6,$L$6,G647=$K$7,$L$7,G647=$K$8,$L$8)</f>
        <v>3000</v>
      </c>
      <c r="I647" s="171"/>
    </row>
    <row r="648" ht="14.25" customHeight="1">
      <c r="A648" s="42" t="s">
        <v>1383</v>
      </c>
      <c r="B648" s="159" t="s">
        <v>728</v>
      </c>
      <c r="C648" s="42" t="s">
        <v>1376</v>
      </c>
      <c r="D648" s="160">
        <v>41641.0</v>
      </c>
      <c r="E648" s="161">
        <v>8.0</v>
      </c>
      <c r="F648" s="170">
        <v>76163.0</v>
      </c>
      <c r="G648" s="159">
        <v>3.0</v>
      </c>
      <c r="H648" s="161">
        <f t="array" ref="H648">IFS(G648=$K$4,$L$4,G648=$K$5,$L$5,G648=$K$6,$L$6,G648=$K$7,$L$7,G648=$K$8,$L$8)</f>
        <v>900</v>
      </c>
      <c r="I648" s="171"/>
    </row>
    <row r="649" ht="14.25" customHeight="1">
      <c r="A649" s="42" t="s">
        <v>1384</v>
      </c>
      <c r="B649" s="159" t="s">
        <v>728</v>
      </c>
      <c r="C649" s="42" t="s">
        <v>1376</v>
      </c>
      <c r="D649" s="160">
        <v>41646.0</v>
      </c>
      <c r="E649" s="161">
        <v>8.0</v>
      </c>
      <c r="F649" s="170">
        <v>62335.0</v>
      </c>
      <c r="G649" s="159">
        <v>5.0</v>
      </c>
      <c r="H649" s="161">
        <f t="array" ref="H649">IFS(G649=$K$4,$L$4,G649=$K$5,$L$5,G649=$K$6,$L$6,G649=$K$7,$L$7,G649=$K$8,$L$8)</f>
        <v>3000</v>
      </c>
      <c r="I649" s="171"/>
    </row>
    <row r="650" ht="14.25" customHeight="1">
      <c r="A650" s="42" t="s">
        <v>1385</v>
      </c>
      <c r="B650" s="159" t="s">
        <v>731</v>
      </c>
      <c r="C650" s="42" t="s">
        <v>1376</v>
      </c>
      <c r="D650" s="160">
        <v>41662.0</v>
      </c>
      <c r="E650" s="161">
        <v>7.0</v>
      </c>
      <c r="F650" s="170">
        <v>77015.0</v>
      </c>
      <c r="G650" s="159">
        <v>5.0</v>
      </c>
      <c r="H650" s="161">
        <f t="array" ref="H650">IFS(G650=$K$4,$L$4,G650=$K$5,$L$5,G650=$K$6,$L$6,G650=$K$7,$L$7,G650=$K$8,$L$8)</f>
        <v>3000</v>
      </c>
      <c r="I650" s="171"/>
    </row>
    <row r="651" ht="14.25" customHeight="1">
      <c r="A651" s="42" t="s">
        <v>1386</v>
      </c>
      <c r="B651" s="159" t="s">
        <v>728</v>
      </c>
      <c r="C651" s="42" t="s">
        <v>1376</v>
      </c>
      <c r="D651" s="160">
        <v>40196.0</v>
      </c>
      <c r="E651" s="161">
        <v>12.0</v>
      </c>
      <c r="F651" s="170">
        <v>120355.0</v>
      </c>
      <c r="G651" s="159">
        <v>1.0</v>
      </c>
      <c r="H651" s="161">
        <f t="array" ref="H651">IFS(G651=$K$4,$L$4,G651=$K$5,$L$5,G651=$K$6,$L$6,G651=$K$7,$L$7,G651=$K$8,$L$8)</f>
        <v>0</v>
      </c>
      <c r="I651" s="171"/>
    </row>
    <row r="652" ht="14.25" customHeight="1">
      <c r="A652" s="42" t="s">
        <v>1387</v>
      </c>
      <c r="B652" s="159" t="s">
        <v>728</v>
      </c>
      <c r="C652" s="42" t="s">
        <v>1376</v>
      </c>
      <c r="D652" s="160">
        <v>39831.0</v>
      </c>
      <c r="E652" s="161">
        <v>13.0</v>
      </c>
      <c r="F652" s="170">
        <v>102208.0</v>
      </c>
      <c r="G652" s="159">
        <v>4.0</v>
      </c>
      <c r="H652" s="161">
        <f t="array" ref="H652">IFS(G652=$K$4,$L$4,G652=$K$5,$L$5,G652=$K$6,$L$6,G652=$K$7,$L$7,G652=$K$8,$L$8)</f>
        <v>1500</v>
      </c>
      <c r="I652" s="171"/>
    </row>
    <row r="653" ht="14.25" customHeight="1">
      <c r="A653" s="42" t="s">
        <v>1388</v>
      </c>
      <c r="B653" s="159" t="s">
        <v>720</v>
      </c>
      <c r="C653" s="42" t="s">
        <v>1376</v>
      </c>
      <c r="D653" s="160">
        <v>37271.0</v>
      </c>
      <c r="E653" s="161">
        <v>20.0</v>
      </c>
      <c r="F653" s="170">
        <v>66474.0</v>
      </c>
      <c r="G653" s="159">
        <v>2.0</v>
      </c>
      <c r="H653" s="161">
        <f t="array" ref="H653">IFS(G653=$K$4,$L$4,G653=$K$5,$L$5,G653=$K$6,$L$6,G653=$K$7,$L$7,G653=$K$8,$L$8)</f>
        <v>100</v>
      </c>
      <c r="I653" s="171"/>
    </row>
    <row r="654" ht="14.25" customHeight="1">
      <c r="A654" s="42" t="s">
        <v>1389</v>
      </c>
      <c r="B654" s="159" t="s">
        <v>728</v>
      </c>
      <c r="C654" s="42" t="s">
        <v>1376</v>
      </c>
      <c r="D654" s="160">
        <v>41313.0</v>
      </c>
      <c r="E654" s="161">
        <v>8.0</v>
      </c>
      <c r="F654" s="170">
        <v>59082.0</v>
      </c>
      <c r="G654" s="159">
        <v>3.0</v>
      </c>
      <c r="H654" s="161">
        <f t="array" ref="H654">IFS(G654=$K$4,$L$4,G654=$K$5,$L$5,G654=$K$6,$L$6,G654=$K$7,$L$7,G654=$K$8,$L$8)</f>
        <v>900</v>
      </c>
      <c r="I654" s="171"/>
    </row>
    <row r="655" ht="14.25" customHeight="1">
      <c r="A655" s="42" t="s">
        <v>1390</v>
      </c>
      <c r="B655" s="159" t="s">
        <v>728</v>
      </c>
      <c r="C655" s="42" t="s">
        <v>1376</v>
      </c>
      <c r="D655" s="160">
        <v>42064.0</v>
      </c>
      <c r="E655" s="161">
        <v>6.0</v>
      </c>
      <c r="F655" s="170">
        <v>63884.0</v>
      </c>
      <c r="G655" s="159">
        <v>4.0</v>
      </c>
      <c r="H655" s="161">
        <f t="array" ref="H655">IFS(G655=$K$4,$L$4,G655=$K$5,$L$5,G655=$K$6,$L$6,G655=$K$7,$L$7,G655=$K$8,$L$8)</f>
        <v>1500</v>
      </c>
      <c r="I655" s="171"/>
    </row>
    <row r="656" ht="14.25" customHeight="1">
      <c r="A656" s="42" t="s">
        <v>1391</v>
      </c>
      <c r="B656" s="159" t="s">
        <v>731</v>
      </c>
      <c r="C656" s="42" t="s">
        <v>1376</v>
      </c>
      <c r="D656" s="160">
        <v>40233.0</v>
      </c>
      <c r="E656" s="161">
        <v>11.0</v>
      </c>
      <c r="F656" s="170">
        <v>89510.0</v>
      </c>
      <c r="G656" s="159">
        <v>3.0</v>
      </c>
      <c r="H656" s="161">
        <f t="array" ref="H656">IFS(G656=$K$4,$L$4,G656=$K$5,$L$5,G656=$K$6,$L$6,G656=$K$7,$L$7,G656=$K$8,$L$8)</f>
        <v>900</v>
      </c>
      <c r="I656" s="171"/>
    </row>
    <row r="657" ht="14.25" customHeight="1">
      <c r="A657" s="42" t="s">
        <v>1392</v>
      </c>
      <c r="B657" s="159" t="s">
        <v>728</v>
      </c>
      <c r="C657" s="42" t="s">
        <v>1376</v>
      </c>
      <c r="D657" s="160">
        <v>41328.0</v>
      </c>
      <c r="E657" s="161">
        <v>8.0</v>
      </c>
      <c r="F657" s="170">
        <v>47567.0</v>
      </c>
      <c r="G657" s="159">
        <v>5.0</v>
      </c>
      <c r="H657" s="161">
        <f t="array" ref="H657">IFS(G657=$K$4,$L$4,G657=$K$5,$L$5,G657=$K$6,$L$6,G657=$K$7,$L$7,G657=$K$8,$L$8)</f>
        <v>3000</v>
      </c>
      <c r="I657" s="171"/>
    </row>
    <row r="658" ht="14.25" customHeight="1">
      <c r="A658" s="42" t="s">
        <v>1393</v>
      </c>
      <c r="B658" s="159" t="s">
        <v>720</v>
      </c>
      <c r="C658" s="42" t="s">
        <v>1376</v>
      </c>
      <c r="D658" s="160">
        <v>39883.0</v>
      </c>
      <c r="E658" s="161">
        <v>12.0</v>
      </c>
      <c r="F658" s="170">
        <v>115607.0</v>
      </c>
      <c r="G658" s="159">
        <v>5.0</v>
      </c>
      <c r="H658" s="161">
        <f t="array" ref="H658">IFS(G658=$K$4,$L$4,G658=$K$5,$L$5,G658=$K$6,$L$6,G658=$K$7,$L$7,G658=$K$8,$L$8)</f>
        <v>3000</v>
      </c>
      <c r="I658" s="171"/>
    </row>
    <row r="659" ht="14.25" customHeight="1">
      <c r="A659" s="42" t="s">
        <v>1394</v>
      </c>
      <c r="B659" s="159" t="s">
        <v>740</v>
      </c>
      <c r="C659" s="42" t="s">
        <v>1376</v>
      </c>
      <c r="D659" s="160">
        <v>37321.0</v>
      </c>
      <c r="E659" s="161">
        <v>19.0</v>
      </c>
      <c r="F659" s="170">
        <v>47052.0</v>
      </c>
      <c r="G659" s="159">
        <v>3.0</v>
      </c>
      <c r="H659" s="161">
        <f t="array" ref="H659">IFS(G659=$K$4,$L$4,G659=$K$5,$L$5,G659=$K$6,$L$6,G659=$K$7,$L$7,G659=$K$8,$L$8)</f>
        <v>900</v>
      </c>
      <c r="I659" s="171"/>
    </row>
    <row r="660" ht="14.25" customHeight="1">
      <c r="A660" s="42" t="s">
        <v>1395</v>
      </c>
      <c r="B660" s="159" t="s">
        <v>728</v>
      </c>
      <c r="C660" s="42" t="s">
        <v>1376</v>
      </c>
      <c r="D660" s="160">
        <v>38034.0</v>
      </c>
      <c r="E660" s="161">
        <v>17.0</v>
      </c>
      <c r="F660" s="170">
        <v>69179.0</v>
      </c>
      <c r="G660" s="159">
        <v>1.0</v>
      </c>
      <c r="H660" s="161">
        <f t="array" ref="H660">IFS(G660=$K$4,$L$4,G660=$K$5,$L$5,G660=$K$6,$L$6,G660=$K$7,$L$7,G660=$K$8,$L$8)</f>
        <v>0</v>
      </c>
      <c r="I660" s="171"/>
    </row>
    <row r="661" ht="14.25" customHeight="1">
      <c r="A661" s="42" t="s">
        <v>1396</v>
      </c>
      <c r="B661" s="159" t="s">
        <v>728</v>
      </c>
      <c r="C661" s="42" t="s">
        <v>1376</v>
      </c>
      <c r="D661" s="160">
        <v>38045.0</v>
      </c>
      <c r="E661" s="161">
        <v>17.0</v>
      </c>
      <c r="F661" s="170">
        <v>88143.0</v>
      </c>
      <c r="G661" s="159">
        <v>4.0</v>
      </c>
      <c r="H661" s="161">
        <f t="array" ref="H661">IFS(G661=$K$4,$L$4,G661=$K$5,$L$5,G661=$K$6,$L$6,G661=$K$7,$L$7,G661=$K$8,$L$8)</f>
        <v>1500</v>
      </c>
      <c r="I661" s="171"/>
    </row>
    <row r="662" ht="14.25" customHeight="1">
      <c r="A662" s="42" t="s">
        <v>1397</v>
      </c>
      <c r="B662" s="159" t="s">
        <v>740</v>
      </c>
      <c r="C662" s="42" t="s">
        <v>1376</v>
      </c>
      <c r="D662" s="160">
        <v>40612.0</v>
      </c>
      <c r="E662" s="161">
        <v>10.0</v>
      </c>
      <c r="F662" s="170">
        <v>53353.0</v>
      </c>
      <c r="G662" s="159">
        <v>3.0</v>
      </c>
      <c r="H662" s="161">
        <f t="array" ref="H662">IFS(G662=$K$4,$L$4,G662=$K$5,$L$5,G662=$K$6,$L$6,G662=$K$7,$L$7,G662=$K$8,$L$8)</f>
        <v>900</v>
      </c>
      <c r="I662" s="171"/>
    </row>
    <row r="663" ht="14.25" customHeight="1">
      <c r="A663" s="42" t="s">
        <v>1398</v>
      </c>
      <c r="B663" s="159" t="s">
        <v>740</v>
      </c>
      <c r="C663" s="42" t="s">
        <v>1376</v>
      </c>
      <c r="D663" s="160">
        <v>40249.0</v>
      </c>
      <c r="E663" s="161">
        <v>11.0</v>
      </c>
      <c r="F663" s="170">
        <v>106727.0</v>
      </c>
      <c r="G663" s="159">
        <v>2.0</v>
      </c>
      <c r="H663" s="161">
        <f t="array" ref="H663">IFS(G663=$K$4,$L$4,G663=$K$5,$L$5,G663=$K$6,$L$6,G663=$K$7,$L$7,G663=$K$8,$L$8)</f>
        <v>100</v>
      </c>
      <c r="I663" s="171"/>
    </row>
    <row r="664" ht="14.25" customHeight="1">
      <c r="A664" s="42" t="s">
        <v>1399</v>
      </c>
      <c r="B664" s="159" t="s">
        <v>740</v>
      </c>
      <c r="C664" s="42" t="s">
        <v>1376</v>
      </c>
      <c r="D664" s="160">
        <v>40613.0</v>
      </c>
      <c r="E664" s="161">
        <v>10.0</v>
      </c>
      <c r="F664" s="170">
        <v>112486.0</v>
      </c>
      <c r="G664" s="159">
        <v>5.0</v>
      </c>
      <c r="H664" s="161">
        <f t="array" ref="H664">IFS(G664=$K$4,$L$4,G664=$K$5,$L$5,G664=$K$6,$L$6,G664=$K$7,$L$7,G664=$K$8,$L$8)</f>
        <v>3000</v>
      </c>
      <c r="I664" s="171"/>
    </row>
    <row r="665" ht="14.25" customHeight="1">
      <c r="A665" s="42" t="s">
        <v>1400</v>
      </c>
      <c r="B665" s="159" t="s">
        <v>731</v>
      </c>
      <c r="C665" s="42" t="s">
        <v>1376</v>
      </c>
      <c r="D665" s="160">
        <v>40617.0</v>
      </c>
      <c r="E665" s="161">
        <v>10.0</v>
      </c>
      <c r="F665" s="170">
        <v>43940.0</v>
      </c>
      <c r="G665" s="159">
        <v>2.0</v>
      </c>
      <c r="H665" s="161">
        <f t="array" ref="H665">IFS(G665=$K$4,$L$4,G665=$K$5,$L$5,G665=$K$6,$L$6,G665=$K$7,$L$7,G665=$K$8,$L$8)</f>
        <v>100</v>
      </c>
      <c r="I665" s="171"/>
    </row>
    <row r="666" ht="14.25" customHeight="1">
      <c r="A666" s="42" t="s">
        <v>1401</v>
      </c>
      <c r="B666" s="159" t="s">
        <v>728</v>
      </c>
      <c r="C666" s="42" t="s">
        <v>1376</v>
      </c>
      <c r="D666" s="160">
        <v>37697.0</v>
      </c>
      <c r="E666" s="161">
        <v>18.0</v>
      </c>
      <c r="F666" s="170">
        <v>92962.0</v>
      </c>
      <c r="G666" s="159">
        <v>4.0</v>
      </c>
      <c r="H666" s="161">
        <f t="array" ref="H666">IFS(G666=$K$4,$L$4,G666=$K$5,$L$5,G666=$K$6,$L$6,G666=$K$7,$L$7,G666=$K$8,$L$8)</f>
        <v>1500</v>
      </c>
      <c r="I666" s="171"/>
    </row>
    <row r="667" ht="14.25" customHeight="1">
      <c r="A667" s="42" t="s">
        <v>1402</v>
      </c>
      <c r="B667" s="159" t="s">
        <v>724</v>
      </c>
      <c r="C667" s="42" t="s">
        <v>1376</v>
      </c>
      <c r="D667" s="160">
        <v>38087.0</v>
      </c>
      <c r="E667" s="161">
        <v>17.0</v>
      </c>
      <c r="F667" s="170">
        <v>45981.0</v>
      </c>
      <c r="G667" s="159">
        <v>2.0</v>
      </c>
      <c r="H667" s="161">
        <f t="array" ref="H667">IFS(G667=$K$4,$L$4,G667=$K$5,$L$5,G667=$K$6,$L$6,G667=$K$7,$L$7,G667=$K$8,$L$8)</f>
        <v>100</v>
      </c>
      <c r="I667" s="171"/>
    </row>
    <row r="668" ht="14.25" customHeight="1">
      <c r="A668" s="42" t="s">
        <v>1403</v>
      </c>
      <c r="B668" s="159" t="s">
        <v>731</v>
      </c>
      <c r="C668" s="42" t="s">
        <v>1376</v>
      </c>
      <c r="D668" s="160">
        <v>41715.0</v>
      </c>
      <c r="E668" s="161">
        <v>7.0</v>
      </c>
      <c r="F668" s="170">
        <v>52842.0</v>
      </c>
      <c r="G668" s="159">
        <v>3.0</v>
      </c>
      <c r="H668" s="161">
        <f t="array" ref="H668">IFS(G668=$K$4,$L$4,G668=$K$5,$L$5,G668=$K$6,$L$6,G668=$K$7,$L$7,G668=$K$8,$L$8)</f>
        <v>900</v>
      </c>
      <c r="I668" s="171"/>
    </row>
    <row r="669" ht="14.25" customHeight="1">
      <c r="A669" s="42" t="s">
        <v>1404</v>
      </c>
      <c r="B669" s="159" t="s">
        <v>724</v>
      </c>
      <c r="C669" s="42" t="s">
        <v>1376</v>
      </c>
      <c r="D669" s="160">
        <v>41716.0</v>
      </c>
      <c r="E669" s="161">
        <v>7.0</v>
      </c>
      <c r="F669" s="170">
        <v>125788.0</v>
      </c>
      <c r="G669" s="159">
        <v>4.0</v>
      </c>
      <c r="H669" s="161">
        <f t="array" ref="H669">IFS(G669=$K$4,$L$4,G669=$K$5,$L$5,G669=$K$6,$L$6,G669=$K$7,$L$7,G669=$K$8,$L$8)</f>
        <v>1500</v>
      </c>
      <c r="I669" s="171"/>
    </row>
    <row r="670" ht="14.25" customHeight="1">
      <c r="A670" s="42" t="s">
        <v>1405</v>
      </c>
      <c r="B670" s="159" t="s">
        <v>728</v>
      </c>
      <c r="C670" s="42" t="s">
        <v>1376</v>
      </c>
      <c r="D670" s="160">
        <v>40286.0</v>
      </c>
      <c r="E670" s="161">
        <v>11.0</v>
      </c>
      <c r="F670" s="170">
        <v>125339.0</v>
      </c>
      <c r="G670" s="159">
        <v>4.0</v>
      </c>
      <c r="H670" s="161">
        <f t="array" ref="H670">IFS(G670=$K$4,$L$4,G670=$K$5,$L$5,G670=$K$6,$L$6,G670=$K$7,$L$7,G670=$K$8,$L$8)</f>
        <v>1500</v>
      </c>
      <c r="I670" s="171"/>
    </row>
    <row r="671" ht="14.25" customHeight="1">
      <c r="A671" s="42" t="s">
        <v>1406</v>
      </c>
      <c r="B671" s="159" t="s">
        <v>728</v>
      </c>
      <c r="C671" s="42" t="s">
        <v>1376</v>
      </c>
      <c r="D671" s="160">
        <v>39941.0</v>
      </c>
      <c r="E671" s="161">
        <v>12.0</v>
      </c>
      <c r="F671" s="170">
        <v>46564.0</v>
      </c>
      <c r="G671" s="159">
        <v>3.0</v>
      </c>
      <c r="H671" s="161">
        <f t="array" ref="H671">IFS(G671=$K$4,$L$4,G671=$K$5,$L$5,G671=$K$6,$L$6,G671=$K$7,$L$7,G671=$K$8,$L$8)</f>
        <v>900</v>
      </c>
      <c r="I671" s="171"/>
    </row>
    <row r="672" ht="14.25" customHeight="1">
      <c r="A672" s="42" t="s">
        <v>1407</v>
      </c>
      <c r="B672" s="159" t="s">
        <v>728</v>
      </c>
      <c r="C672" s="42" t="s">
        <v>1376</v>
      </c>
      <c r="D672" s="160">
        <v>37750.0</v>
      </c>
      <c r="E672" s="161">
        <v>18.0</v>
      </c>
      <c r="F672" s="170">
        <v>59750.0</v>
      </c>
      <c r="G672" s="159">
        <v>5.0</v>
      </c>
      <c r="H672" s="161">
        <f t="array" ref="H672">IFS(G672=$K$4,$L$4,G672=$K$5,$L$5,G672=$K$6,$L$6,G672=$K$7,$L$7,G672=$K$8,$L$8)</f>
        <v>3000</v>
      </c>
      <c r="I672" s="171"/>
    </row>
    <row r="673" ht="14.25" customHeight="1">
      <c r="A673" s="42" t="s">
        <v>1408</v>
      </c>
      <c r="B673" s="159" t="s">
        <v>731</v>
      </c>
      <c r="C673" s="42" t="s">
        <v>1376</v>
      </c>
      <c r="D673" s="160">
        <v>41758.0</v>
      </c>
      <c r="E673" s="161">
        <v>7.0</v>
      </c>
      <c r="F673" s="170">
        <v>48436.0</v>
      </c>
      <c r="G673" s="159">
        <v>4.0</v>
      </c>
      <c r="H673" s="161">
        <f t="array" ref="H673">IFS(G673=$K$4,$L$4,G673=$K$5,$L$5,G673=$K$6,$L$6,G673=$K$7,$L$7,G673=$K$8,$L$8)</f>
        <v>1500</v>
      </c>
      <c r="I673" s="171"/>
    </row>
    <row r="674" ht="14.25" customHeight="1">
      <c r="A674" s="42" t="s">
        <v>1409</v>
      </c>
      <c r="B674" s="159" t="s">
        <v>731</v>
      </c>
      <c r="C674" s="42" t="s">
        <v>1376</v>
      </c>
      <c r="D674" s="160">
        <v>41758.0</v>
      </c>
      <c r="E674" s="161">
        <v>7.0</v>
      </c>
      <c r="F674" s="170">
        <v>90823.0</v>
      </c>
      <c r="G674" s="159">
        <v>5.0</v>
      </c>
      <c r="H674" s="161">
        <f t="array" ref="H674">IFS(G674=$K$4,$L$4,G674=$K$5,$L$5,G674=$K$6,$L$6,G674=$K$7,$L$7,G674=$K$8,$L$8)</f>
        <v>3000</v>
      </c>
      <c r="I674" s="171"/>
    </row>
    <row r="675" ht="14.25" customHeight="1">
      <c r="A675" s="42" t="s">
        <v>1410</v>
      </c>
      <c r="B675" s="159" t="s">
        <v>728</v>
      </c>
      <c r="C675" s="42" t="s">
        <v>1376</v>
      </c>
      <c r="D675" s="160">
        <v>41774.0</v>
      </c>
      <c r="E675" s="161">
        <v>7.0</v>
      </c>
      <c r="F675" s="170">
        <v>111002.0</v>
      </c>
      <c r="G675" s="159">
        <v>2.0</v>
      </c>
      <c r="H675" s="161">
        <f t="array" ref="H675">IFS(G675=$K$4,$L$4,G675=$K$5,$L$5,G675=$K$6,$L$6,G675=$K$7,$L$7,G675=$K$8,$L$8)</f>
        <v>100</v>
      </c>
      <c r="I675" s="171"/>
    </row>
    <row r="676" ht="14.25" customHeight="1">
      <c r="A676" s="42" t="s">
        <v>1411</v>
      </c>
      <c r="B676" s="159" t="s">
        <v>720</v>
      </c>
      <c r="C676" s="42" t="s">
        <v>1376</v>
      </c>
      <c r="D676" s="160">
        <v>41784.0</v>
      </c>
      <c r="E676" s="161">
        <v>7.0</v>
      </c>
      <c r="F676" s="170">
        <v>86169.0</v>
      </c>
      <c r="G676" s="159">
        <v>5.0</v>
      </c>
      <c r="H676" s="161">
        <f t="array" ref="H676">IFS(G676=$K$4,$L$4,G676=$K$5,$L$5,G676=$K$6,$L$6,G676=$K$7,$L$7,G676=$K$8,$L$8)</f>
        <v>3000</v>
      </c>
      <c r="I676" s="171"/>
    </row>
    <row r="677" ht="14.25" customHeight="1">
      <c r="A677" s="42" t="s">
        <v>1412</v>
      </c>
      <c r="B677" s="159" t="s">
        <v>740</v>
      </c>
      <c r="C677" s="42" t="s">
        <v>1376</v>
      </c>
      <c r="D677" s="160">
        <v>41796.0</v>
      </c>
      <c r="E677" s="161">
        <v>7.0</v>
      </c>
      <c r="F677" s="170">
        <v>55058.0</v>
      </c>
      <c r="G677" s="159">
        <v>5.0</v>
      </c>
      <c r="H677" s="161">
        <f t="array" ref="H677">IFS(G677=$K$4,$L$4,G677=$K$5,$L$5,G677=$K$6,$L$6,G677=$K$7,$L$7,G677=$K$8,$L$8)</f>
        <v>3000</v>
      </c>
      <c r="I677" s="171"/>
    </row>
    <row r="678" ht="14.25" customHeight="1">
      <c r="A678" s="42" t="s">
        <v>1413</v>
      </c>
      <c r="B678" s="159" t="s">
        <v>728</v>
      </c>
      <c r="C678" s="42" t="s">
        <v>1376</v>
      </c>
      <c r="D678" s="160">
        <v>40317.0</v>
      </c>
      <c r="E678" s="161">
        <v>11.0</v>
      </c>
      <c r="F678" s="170">
        <v>59922.0</v>
      </c>
      <c r="G678" s="159">
        <v>3.0</v>
      </c>
      <c r="H678" s="161">
        <f t="array" ref="H678">IFS(G678=$K$4,$L$4,G678=$K$5,$L$5,G678=$K$6,$L$6,G678=$K$7,$L$7,G678=$K$8,$L$8)</f>
        <v>900</v>
      </c>
      <c r="I678" s="171"/>
    </row>
    <row r="679" ht="14.25" customHeight="1">
      <c r="A679" s="42" t="s">
        <v>1414</v>
      </c>
      <c r="B679" s="159" t="s">
        <v>740</v>
      </c>
      <c r="C679" s="42" t="s">
        <v>1376</v>
      </c>
      <c r="D679" s="160">
        <v>40326.0</v>
      </c>
      <c r="E679" s="161">
        <v>11.0</v>
      </c>
      <c r="F679" s="170">
        <v>80964.0</v>
      </c>
      <c r="G679" s="159">
        <v>1.0</v>
      </c>
      <c r="H679" s="161">
        <f t="array" ref="H679">IFS(G679=$K$4,$L$4,G679=$K$5,$L$5,G679=$K$6,$L$6,G679=$K$7,$L$7,G679=$K$8,$L$8)</f>
        <v>0</v>
      </c>
      <c r="I679" s="171"/>
    </row>
    <row r="680" ht="14.25" customHeight="1">
      <c r="A680" s="42" t="s">
        <v>1415</v>
      </c>
      <c r="B680" s="159" t="s">
        <v>728</v>
      </c>
      <c r="C680" s="42" t="s">
        <v>1376</v>
      </c>
      <c r="D680" s="160">
        <v>40331.0</v>
      </c>
      <c r="E680" s="161">
        <v>11.0</v>
      </c>
      <c r="F680" s="170">
        <v>68347.0</v>
      </c>
      <c r="G680" s="159">
        <v>4.0</v>
      </c>
      <c r="H680" s="161">
        <f t="array" ref="H680">IFS(G680=$K$4,$L$4,G680=$K$5,$L$5,G680=$K$6,$L$6,G680=$K$7,$L$7,G680=$K$8,$L$8)</f>
        <v>1500</v>
      </c>
      <c r="I680" s="171"/>
    </row>
    <row r="681" ht="14.25" customHeight="1">
      <c r="A681" s="42" t="s">
        <v>1416</v>
      </c>
      <c r="B681" s="159" t="s">
        <v>731</v>
      </c>
      <c r="C681" s="42" t="s">
        <v>1376</v>
      </c>
      <c r="D681" s="160">
        <v>37408.0</v>
      </c>
      <c r="E681" s="161">
        <v>19.0</v>
      </c>
      <c r="F681" s="170">
        <v>90273.0</v>
      </c>
      <c r="G681" s="159">
        <v>2.0</v>
      </c>
      <c r="H681" s="161">
        <f t="array" ref="H681">IFS(G681=$K$4,$L$4,G681=$K$5,$L$5,G681=$K$6,$L$6,G681=$K$7,$L$7,G681=$K$8,$L$8)</f>
        <v>100</v>
      </c>
      <c r="I681" s="171"/>
    </row>
    <row r="682" ht="14.25" customHeight="1">
      <c r="A682" s="42" t="s">
        <v>1417</v>
      </c>
      <c r="B682" s="159" t="s">
        <v>726</v>
      </c>
      <c r="C682" s="42" t="s">
        <v>1376</v>
      </c>
      <c r="D682" s="160">
        <v>38143.0</v>
      </c>
      <c r="E682" s="161">
        <v>17.0</v>
      </c>
      <c r="F682" s="170">
        <v>79612.0</v>
      </c>
      <c r="G682" s="159">
        <v>5.0</v>
      </c>
      <c r="H682" s="161">
        <f t="array" ref="H682">IFS(G682=$K$4,$L$4,G682=$K$5,$L$5,G682=$K$6,$L$6,G682=$K$7,$L$7,G682=$K$8,$L$8)</f>
        <v>3000</v>
      </c>
      <c r="I682" s="171"/>
    </row>
    <row r="683" ht="14.25" customHeight="1">
      <c r="A683" s="42" t="s">
        <v>1418</v>
      </c>
      <c r="B683" s="159" t="s">
        <v>720</v>
      </c>
      <c r="C683" s="42" t="s">
        <v>1376</v>
      </c>
      <c r="D683" s="160">
        <v>40680.0</v>
      </c>
      <c r="E683" s="161">
        <v>10.0</v>
      </c>
      <c r="F683" s="170">
        <v>101128.0</v>
      </c>
      <c r="G683" s="159">
        <v>5.0</v>
      </c>
      <c r="H683" s="161">
        <f t="array" ref="H683">IFS(G683=$K$4,$L$4,G683=$K$5,$L$5,G683=$K$6,$L$6,G683=$K$7,$L$7,G683=$K$8,$L$8)</f>
        <v>3000</v>
      </c>
      <c r="I683" s="171"/>
    </row>
    <row r="684" ht="14.25" customHeight="1">
      <c r="A684" s="42" t="s">
        <v>1419</v>
      </c>
      <c r="B684" s="159" t="s">
        <v>726</v>
      </c>
      <c r="C684" s="42" t="s">
        <v>1376</v>
      </c>
      <c r="D684" s="160">
        <v>41412.0</v>
      </c>
      <c r="E684" s="161">
        <v>8.0</v>
      </c>
      <c r="F684" s="170">
        <v>117261.0</v>
      </c>
      <c r="G684" s="159">
        <v>1.0</v>
      </c>
      <c r="H684" s="161">
        <f t="array" ref="H684">IFS(G684=$K$4,$L$4,G684=$K$5,$L$5,G684=$K$6,$L$6,G684=$K$7,$L$7,G684=$K$8,$L$8)</f>
        <v>0</v>
      </c>
      <c r="I684" s="171"/>
    </row>
    <row r="685" ht="14.25" customHeight="1">
      <c r="A685" s="42" t="s">
        <v>1420</v>
      </c>
      <c r="B685" s="159" t="s">
        <v>720</v>
      </c>
      <c r="C685" s="42" t="s">
        <v>1376</v>
      </c>
      <c r="D685" s="160">
        <v>42172.0</v>
      </c>
      <c r="E685" s="161">
        <v>6.0</v>
      </c>
      <c r="F685" s="170">
        <v>69745.0</v>
      </c>
      <c r="G685" s="159">
        <v>4.0</v>
      </c>
      <c r="H685" s="161">
        <f t="array" ref="H685">IFS(G685=$K$4,$L$4,G685=$K$5,$L$5,G685=$K$6,$L$6,G685=$K$7,$L$7,G685=$K$8,$L$8)</f>
        <v>1500</v>
      </c>
      <c r="I685" s="171"/>
    </row>
    <row r="686" ht="14.25" customHeight="1">
      <c r="A686" s="42" t="s">
        <v>1421</v>
      </c>
      <c r="B686" s="159" t="s">
        <v>731</v>
      </c>
      <c r="C686" s="42" t="s">
        <v>1376</v>
      </c>
      <c r="D686" s="160">
        <v>42189.0</v>
      </c>
      <c r="E686" s="161">
        <v>6.0</v>
      </c>
      <c r="F686" s="170">
        <v>84580.0</v>
      </c>
      <c r="G686" s="159">
        <v>3.0</v>
      </c>
      <c r="H686" s="161">
        <f t="array" ref="H686">IFS(G686=$K$4,$L$4,G686=$K$5,$L$5,G686=$K$6,$L$6,G686=$K$7,$L$7,G686=$K$8,$L$8)</f>
        <v>900</v>
      </c>
      <c r="I686" s="171"/>
    </row>
    <row r="687" ht="14.25" customHeight="1">
      <c r="A687" s="42" t="s">
        <v>1422</v>
      </c>
      <c r="B687" s="159" t="s">
        <v>731</v>
      </c>
      <c r="C687" s="42" t="s">
        <v>1376</v>
      </c>
      <c r="D687" s="160">
        <v>40345.0</v>
      </c>
      <c r="E687" s="161">
        <v>11.0</v>
      </c>
      <c r="F687" s="170">
        <v>125113.0</v>
      </c>
      <c r="G687" s="159">
        <v>2.0</v>
      </c>
      <c r="H687" s="161">
        <f t="array" ref="H687">IFS(G687=$K$4,$L$4,G687=$K$5,$L$5,G687=$K$6,$L$6,G687=$K$7,$L$7,G687=$K$8,$L$8)</f>
        <v>100</v>
      </c>
      <c r="I687" s="171"/>
    </row>
    <row r="688" ht="14.25" customHeight="1">
      <c r="A688" s="42" t="s">
        <v>1423</v>
      </c>
      <c r="B688" s="159" t="s">
        <v>740</v>
      </c>
      <c r="C688" s="42" t="s">
        <v>1376</v>
      </c>
      <c r="D688" s="160">
        <v>40350.0</v>
      </c>
      <c r="E688" s="161">
        <v>11.0</v>
      </c>
      <c r="F688" s="170">
        <v>70130.0</v>
      </c>
      <c r="G688" s="159">
        <v>3.0</v>
      </c>
      <c r="H688" s="161">
        <f t="array" ref="H688">IFS(G688=$K$4,$L$4,G688=$K$5,$L$5,G688=$K$6,$L$6,G688=$K$7,$L$7,G688=$K$8,$L$8)</f>
        <v>900</v>
      </c>
      <c r="I688" s="171"/>
    </row>
    <row r="689" ht="14.25" customHeight="1">
      <c r="A689" s="42" t="s">
        <v>1424</v>
      </c>
      <c r="B689" s="159" t="s">
        <v>728</v>
      </c>
      <c r="C689" s="42" t="s">
        <v>1376</v>
      </c>
      <c r="D689" s="160">
        <v>40726.0</v>
      </c>
      <c r="E689" s="161">
        <v>10.0</v>
      </c>
      <c r="F689" s="170">
        <v>66946.0</v>
      </c>
      <c r="G689" s="159">
        <v>1.0</v>
      </c>
      <c r="H689" s="161">
        <f t="array" ref="H689">IFS(G689=$K$4,$L$4,G689=$K$5,$L$5,G689=$K$6,$L$6,G689=$K$7,$L$7,G689=$K$8,$L$8)</f>
        <v>0</v>
      </c>
      <c r="I689" s="171"/>
    </row>
    <row r="690" ht="14.25" customHeight="1">
      <c r="A690" s="42" t="s">
        <v>1425</v>
      </c>
      <c r="B690" s="159" t="s">
        <v>728</v>
      </c>
      <c r="C690" s="42" t="s">
        <v>1376</v>
      </c>
      <c r="D690" s="160">
        <v>41438.0</v>
      </c>
      <c r="E690" s="161">
        <v>8.0</v>
      </c>
      <c r="F690" s="170">
        <v>52272.0</v>
      </c>
      <c r="G690" s="159">
        <v>3.0</v>
      </c>
      <c r="H690" s="161">
        <f t="array" ref="H690">IFS(G690=$K$4,$L$4,G690=$K$5,$L$5,G690=$K$6,$L$6,G690=$K$7,$L$7,G690=$K$8,$L$8)</f>
        <v>900</v>
      </c>
      <c r="I690" s="171"/>
    </row>
    <row r="691" ht="14.25" customHeight="1">
      <c r="A691" s="42" t="s">
        <v>1426</v>
      </c>
      <c r="B691" s="159" t="s">
        <v>728</v>
      </c>
      <c r="C691" s="42" t="s">
        <v>1376</v>
      </c>
      <c r="D691" s="160">
        <v>41467.0</v>
      </c>
      <c r="E691" s="161">
        <v>8.0</v>
      </c>
      <c r="F691" s="170">
        <v>107695.0</v>
      </c>
      <c r="G691" s="159">
        <v>5.0</v>
      </c>
      <c r="H691" s="161">
        <f t="array" ref="H691">IFS(G691=$K$4,$L$4,G691=$K$5,$L$5,G691=$K$6,$L$6,G691=$K$7,$L$7,G691=$K$8,$L$8)</f>
        <v>3000</v>
      </c>
      <c r="I691" s="171"/>
    </row>
    <row r="692" ht="14.25" customHeight="1">
      <c r="A692" s="42" t="s">
        <v>1427</v>
      </c>
      <c r="B692" s="159" t="s">
        <v>728</v>
      </c>
      <c r="C692" s="42" t="s">
        <v>1376</v>
      </c>
      <c r="D692" s="160">
        <v>39992.0</v>
      </c>
      <c r="E692" s="161">
        <v>12.0</v>
      </c>
      <c r="F692" s="170">
        <v>60730.0</v>
      </c>
      <c r="G692" s="159">
        <v>2.0</v>
      </c>
      <c r="H692" s="161">
        <f t="array" ref="H692">IFS(G692=$K$4,$L$4,G692=$K$5,$L$5,G692=$K$6,$L$6,G692=$K$7,$L$7,G692=$K$8,$L$8)</f>
        <v>100</v>
      </c>
      <c r="I692" s="171"/>
    </row>
    <row r="693" ht="14.25" customHeight="1">
      <c r="A693" s="42" t="s">
        <v>1428</v>
      </c>
      <c r="B693" s="159" t="s">
        <v>724</v>
      </c>
      <c r="C693" s="42" t="s">
        <v>1376</v>
      </c>
      <c r="D693" s="160">
        <v>37443.0</v>
      </c>
      <c r="E693" s="161">
        <v>19.0</v>
      </c>
      <c r="F693" s="170">
        <v>65753.0</v>
      </c>
      <c r="G693" s="159">
        <v>2.0</v>
      </c>
      <c r="H693" s="161">
        <f t="array" ref="H693">IFS(G693=$K$4,$L$4,G693=$K$5,$L$5,G693=$K$6,$L$6,G693=$K$7,$L$7,G693=$K$8,$L$8)</f>
        <v>100</v>
      </c>
      <c r="I693" s="171"/>
    </row>
    <row r="694" ht="14.25" customHeight="1">
      <c r="A694" s="42" t="s">
        <v>1429</v>
      </c>
      <c r="B694" s="159" t="s">
        <v>731</v>
      </c>
      <c r="C694" s="42" t="s">
        <v>1376</v>
      </c>
      <c r="D694" s="160">
        <v>38177.0</v>
      </c>
      <c r="E694" s="161">
        <v>17.0</v>
      </c>
      <c r="F694" s="170">
        <v>92000.0</v>
      </c>
      <c r="G694" s="159">
        <v>5.0</v>
      </c>
      <c r="H694" s="161">
        <f t="array" ref="H694">IFS(G694=$K$4,$L$4,G694=$K$5,$L$5,G694=$K$6,$L$6,G694=$K$7,$L$7,G694=$K$8,$L$8)</f>
        <v>3000</v>
      </c>
      <c r="I694" s="171"/>
    </row>
    <row r="695" ht="14.25" customHeight="1">
      <c r="A695" s="42" t="s">
        <v>1430</v>
      </c>
      <c r="B695" s="159" t="s">
        <v>726</v>
      </c>
      <c r="C695" s="42" t="s">
        <v>1376</v>
      </c>
      <c r="D695" s="160">
        <v>38531.0</v>
      </c>
      <c r="E695" s="161">
        <v>16.0</v>
      </c>
      <c r="F695" s="170">
        <v>120325.0</v>
      </c>
      <c r="G695" s="159">
        <v>4.0</v>
      </c>
      <c r="H695" s="161">
        <f t="array" ref="H695">IFS(G695=$K$4,$L$4,G695=$K$5,$L$5,G695=$K$6,$L$6,G695=$K$7,$L$7,G695=$K$8,$L$8)</f>
        <v>1500</v>
      </c>
      <c r="I695" s="171"/>
    </row>
    <row r="696" ht="14.25" customHeight="1">
      <c r="A696" s="42" t="s">
        <v>1431</v>
      </c>
      <c r="B696" s="159" t="s">
        <v>728</v>
      </c>
      <c r="C696" s="42" t="s">
        <v>1376</v>
      </c>
      <c r="D696" s="160">
        <v>38888.0</v>
      </c>
      <c r="E696" s="161">
        <v>15.0</v>
      </c>
      <c r="F696" s="170">
        <v>109251.0</v>
      </c>
      <c r="G696" s="159">
        <v>3.0</v>
      </c>
      <c r="H696" s="161">
        <f t="array" ref="H696">IFS(G696=$K$4,$L$4,G696=$K$5,$L$5,G696=$K$6,$L$6,G696=$K$7,$L$7,G696=$K$8,$L$8)</f>
        <v>900</v>
      </c>
      <c r="I696" s="171"/>
    </row>
    <row r="697" ht="14.25" customHeight="1">
      <c r="A697" s="42" t="s">
        <v>1432</v>
      </c>
      <c r="B697" s="159" t="s">
        <v>728</v>
      </c>
      <c r="C697" s="42" t="s">
        <v>1376</v>
      </c>
      <c r="D697" s="160">
        <v>40361.0</v>
      </c>
      <c r="E697" s="161">
        <v>11.0</v>
      </c>
      <c r="F697" s="170">
        <v>98485.0</v>
      </c>
      <c r="G697" s="159">
        <v>3.0</v>
      </c>
      <c r="H697" s="161">
        <f t="array" ref="H697">IFS(G697=$K$4,$L$4,G697=$K$5,$L$5,G697=$K$6,$L$6,G697=$K$7,$L$7,G697=$K$8,$L$8)</f>
        <v>900</v>
      </c>
      <c r="I697" s="171"/>
    </row>
    <row r="698" ht="14.25" customHeight="1">
      <c r="A698" s="42" t="s">
        <v>1433</v>
      </c>
      <c r="B698" s="159" t="s">
        <v>731</v>
      </c>
      <c r="C698" s="42" t="s">
        <v>1376</v>
      </c>
      <c r="D698" s="160">
        <v>41096.0</v>
      </c>
      <c r="E698" s="161">
        <v>9.0</v>
      </c>
      <c r="F698" s="170">
        <v>121824.0</v>
      </c>
      <c r="G698" s="159">
        <v>3.0</v>
      </c>
      <c r="H698" s="161">
        <f t="array" ref="H698">IFS(G698=$K$4,$L$4,G698=$K$5,$L$5,G698=$K$6,$L$6,G698=$K$7,$L$7,G698=$K$8,$L$8)</f>
        <v>900</v>
      </c>
      <c r="I698" s="171"/>
    </row>
    <row r="699" ht="14.25" customHeight="1">
      <c r="A699" s="42" t="s">
        <v>1434</v>
      </c>
      <c r="B699" s="159" t="s">
        <v>720</v>
      </c>
      <c r="C699" s="42" t="s">
        <v>1376</v>
      </c>
      <c r="D699" s="160">
        <v>42203.0</v>
      </c>
      <c r="E699" s="161">
        <v>6.0</v>
      </c>
      <c r="F699" s="170">
        <v>87932.0</v>
      </c>
      <c r="G699" s="159">
        <v>3.0</v>
      </c>
      <c r="H699" s="161">
        <f t="array" ref="H699">IFS(G699=$K$4,$L$4,G699=$K$5,$L$5,G699=$K$6,$L$6,G699=$K$7,$L$7,G699=$K$8,$L$8)</f>
        <v>900</v>
      </c>
      <c r="I699" s="171"/>
    </row>
    <row r="700" ht="14.25" customHeight="1">
      <c r="A700" s="42" t="s">
        <v>1435</v>
      </c>
      <c r="B700" s="159" t="s">
        <v>740</v>
      </c>
      <c r="C700" s="42" t="s">
        <v>1376</v>
      </c>
      <c r="D700" s="160">
        <v>41471.0</v>
      </c>
      <c r="E700" s="161">
        <v>8.0</v>
      </c>
      <c r="F700" s="170">
        <v>78997.0</v>
      </c>
      <c r="G700" s="159">
        <v>5.0</v>
      </c>
      <c r="H700" s="161">
        <f t="array" ref="H700">IFS(G700=$K$4,$L$4,G700=$K$5,$L$5,G700=$K$6,$L$6,G700=$K$7,$L$7,G700=$K$8,$L$8)</f>
        <v>3000</v>
      </c>
      <c r="I700" s="171"/>
    </row>
    <row r="701" ht="14.25" customHeight="1">
      <c r="A701" s="42" t="s">
        <v>1436</v>
      </c>
      <c r="B701" s="159" t="s">
        <v>726</v>
      </c>
      <c r="C701" s="42" t="s">
        <v>1376</v>
      </c>
      <c r="D701" s="160">
        <v>41488.0</v>
      </c>
      <c r="E701" s="161">
        <v>8.0</v>
      </c>
      <c r="F701" s="170">
        <v>45391.0</v>
      </c>
      <c r="G701" s="159">
        <v>2.0</v>
      </c>
      <c r="H701" s="161">
        <f t="array" ref="H701">IFS(G701=$K$4,$L$4,G701=$K$5,$L$5,G701=$K$6,$L$6,G701=$K$7,$L$7,G701=$K$8,$L$8)</f>
        <v>100</v>
      </c>
      <c r="I701" s="171"/>
    </row>
    <row r="702" ht="14.25" customHeight="1">
      <c r="A702" s="42" t="s">
        <v>1437</v>
      </c>
      <c r="B702" s="159" t="s">
        <v>724</v>
      </c>
      <c r="C702" s="42" t="s">
        <v>1376</v>
      </c>
      <c r="D702" s="160">
        <v>41498.0</v>
      </c>
      <c r="E702" s="161">
        <v>8.0</v>
      </c>
      <c r="F702" s="170">
        <v>43394.0</v>
      </c>
      <c r="G702" s="159">
        <v>4.0</v>
      </c>
      <c r="H702" s="161">
        <f t="array" ref="H702">IFS(G702=$K$4,$L$4,G702=$K$5,$L$5,G702=$K$6,$L$6,G702=$K$7,$L$7,G702=$K$8,$L$8)</f>
        <v>1500</v>
      </c>
      <c r="I702" s="171"/>
    </row>
    <row r="703" ht="14.25" customHeight="1">
      <c r="A703" s="42" t="s">
        <v>1438</v>
      </c>
      <c r="B703" s="159" t="s">
        <v>728</v>
      </c>
      <c r="C703" s="42" t="s">
        <v>1376</v>
      </c>
      <c r="D703" s="160">
        <v>37103.0</v>
      </c>
      <c r="E703" s="161">
        <v>20.0</v>
      </c>
      <c r="F703" s="170">
        <v>107900.0</v>
      </c>
      <c r="G703" s="159">
        <v>5.0</v>
      </c>
      <c r="H703" s="161">
        <f t="array" ref="H703">IFS(G703=$K$4,$L$4,G703=$K$5,$L$5,G703=$K$6,$L$6,G703=$K$7,$L$7,G703=$K$8,$L$8)</f>
        <v>3000</v>
      </c>
      <c r="I703" s="171"/>
    </row>
    <row r="704" ht="14.25" customHeight="1">
      <c r="A704" s="42" t="s">
        <v>1439</v>
      </c>
      <c r="B704" s="159" t="s">
        <v>724</v>
      </c>
      <c r="C704" s="42" t="s">
        <v>1376</v>
      </c>
      <c r="D704" s="160">
        <v>38573.0</v>
      </c>
      <c r="E704" s="161">
        <v>16.0</v>
      </c>
      <c r="F704" s="170">
        <v>61685.0</v>
      </c>
      <c r="G704" s="159">
        <v>2.0</v>
      </c>
      <c r="H704" s="161">
        <f t="array" ref="H704">IFS(G704=$K$4,$L$4,G704=$K$5,$L$5,G704=$K$6,$L$6,G704=$K$7,$L$7,G704=$K$8,$L$8)</f>
        <v>100</v>
      </c>
      <c r="I704" s="171"/>
    </row>
    <row r="705" ht="14.25" customHeight="1">
      <c r="A705" s="42" t="s">
        <v>1440</v>
      </c>
      <c r="B705" s="159" t="s">
        <v>740</v>
      </c>
      <c r="C705" s="42" t="s">
        <v>1376</v>
      </c>
      <c r="D705" s="160">
        <v>40757.0</v>
      </c>
      <c r="E705" s="161">
        <v>10.0</v>
      </c>
      <c r="F705" s="170">
        <v>89144.0</v>
      </c>
      <c r="G705" s="159">
        <v>5.0</v>
      </c>
      <c r="H705" s="161">
        <f t="array" ref="H705">IFS(G705=$K$4,$L$4,G705=$K$5,$L$5,G705=$K$6,$L$6,G705=$K$7,$L$7,G705=$K$8,$L$8)</f>
        <v>3000</v>
      </c>
      <c r="I705" s="171"/>
    </row>
    <row r="706" ht="14.25" customHeight="1">
      <c r="A706" s="42" t="s">
        <v>1441</v>
      </c>
      <c r="B706" s="159" t="s">
        <v>728</v>
      </c>
      <c r="C706" s="42" t="s">
        <v>1376</v>
      </c>
      <c r="D706" s="160">
        <v>40797.0</v>
      </c>
      <c r="E706" s="161">
        <v>10.0</v>
      </c>
      <c r="F706" s="170">
        <v>113344.0</v>
      </c>
      <c r="G706" s="159">
        <v>4.0</v>
      </c>
      <c r="H706" s="161">
        <f t="array" ref="H706">IFS(G706=$K$4,$L$4,G706=$K$5,$L$5,G706=$K$6,$L$6,G706=$K$7,$L$7,G706=$K$8,$L$8)</f>
        <v>1500</v>
      </c>
      <c r="I706" s="171"/>
    </row>
    <row r="707" ht="14.25" customHeight="1">
      <c r="A707" s="42" t="s">
        <v>1442</v>
      </c>
      <c r="B707" s="159" t="s">
        <v>728</v>
      </c>
      <c r="C707" s="42" t="s">
        <v>1376</v>
      </c>
      <c r="D707" s="160">
        <v>41878.0</v>
      </c>
      <c r="E707" s="161">
        <v>7.0</v>
      </c>
      <c r="F707" s="170">
        <v>81059.0</v>
      </c>
      <c r="G707" s="159">
        <v>5.0</v>
      </c>
      <c r="H707" s="161">
        <f t="array" ref="H707">IFS(G707=$K$4,$L$4,G707=$K$5,$L$5,G707=$K$6,$L$6,G707=$K$7,$L$7,G707=$K$8,$L$8)</f>
        <v>3000</v>
      </c>
      <c r="I707" s="171"/>
    </row>
    <row r="708" ht="14.25" customHeight="1">
      <c r="A708" s="42" t="s">
        <v>1443</v>
      </c>
      <c r="B708" s="159" t="s">
        <v>731</v>
      </c>
      <c r="C708" s="42" t="s">
        <v>1376</v>
      </c>
      <c r="D708" s="160">
        <v>41889.0</v>
      </c>
      <c r="E708" s="161">
        <v>7.0</v>
      </c>
      <c r="F708" s="170">
        <v>85067.0</v>
      </c>
      <c r="G708" s="159">
        <v>4.0</v>
      </c>
      <c r="H708" s="161">
        <f t="array" ref="H708">IFS(G708=$K$4,$L$4,G708=$K$5,$L$5,G708=$K$6,$L$6,G708=$K$7,$L$7,G708=$K$8,$L$8)</f>
        <v>1500</v>
      </c>
      <c r="I708" s="171"/>
    </row>
    <row r="709" ht="14.25" customHeight="1">
      <c r="A709" s="42" t="s">
        <v>1444</v>
      </c>
      <c r="B709" s="159" t="s">
        <v>720</v>
      </c>
      <c r="C709" s="42" t="s">
        <v>1376</v>
      </c>
      <c r="D709" s="160">
        <v>40421.0</v>
      </c>
      <c r="E709" s="161">
        <v>11.0</v>
      </c>
      <c r="F709" s="170">
        <v>107127.0</v>
      </c>
      <c r="G709" s="159">
        <v>4.0</v>
      </c>
      <c r="H709" s="161">
        <f t="array" ref="H709">IFS(G709=$K$4,$L$4,G709=$K$5,$L$5,G709=$K$6,$L$6,G709=$K$7,$L$7,G709=$K$8,$L$8)</f>
        <v>1500</v>
      </c>
      <c r="I709" s="171"/>
    </row>
    <row r="710" ht="14.25" customHeight="1">
      <c r="A710" s="42" t="s">
        <v>1445</v>
      </c>
      <c r="B710" s="159" t="s">
        <v>740</v>
      </c>
      <c r="C710" s="42" t="s">
        <v>1376</v>
      </c>
      <c r="D710" s="160">
        <v>41529.0</v>
      </c>
      <c r="E710" s="161">
        <v>8.0</v>
      </c>
      <c r="F710" s="170">
        <v>99340.0</v>
      </c>
      <c r="G710" s="159">
        <v>2.0</v>
      </c>
      <c r="H710" s="161">
        <f t="array" ref="H710">IFS(G710=$K$4,$L$4,G710=$K$5,$L$5,G710=$K$6,$L$6,G710=$K$7,$L$7,G710=$K$8,$L$8)</f>
        <v>100</v>
      </c>
      <c r="I710" s="171"/>
    </row>
    <row r="711" ht="14.25" customHeight="1">
      <c r="A711" s="42" t="s">
        <v>1446</v>
      </c>
      <c r="B711" s="159" t="s">
        <v>740</v>
      </c>
      <c r="C711" s="42" t="s">
        <v>1376</v>
      </c>
      <c r="D711" s="160">
        <v>37131.0</v>
      </c>
      <c r="E711" s="161">
        <v>20.0</v>
      </c>
      <c r="F711" s="170">
        <v>49683.0</v>
      </c>
      <c r="G711" s="159">
        <v>5.0</v>
      </c>
      <c r="H711" s="161">
        <f t="array" ref="H711">IFS(G711=$K$4,$L$4,G711=$K$5,$L$5,G711=$K$6,$L$6,G711=$K$7,$L$7,G711=$K$8,$L$8)</f>
        <v>3000</v>
      </c>
      <c r="I711" s="171"/>
    </row>
    <row r="712" ht="14.25" customHeight="1">
      <c r="A712" s="42" t="s">
        <v>1447</v>
      </c>
      <c r="B712" s="159" t="s">
        <v>726</v>
      </c>
      <c r="C712" s="42" t="s">
        <v>1376</v>
      </c>
      <c r="D712" s="160">
        <v>38219.0</v>
      </c>
      <c r="E712" s="161">
        <v>17.0</v>
      </c>
      <c r="F712" s="170">
        <v>71758.0</v>
      </c>
      <c r="G712" s="159">
        <v>3.0</v>
      </c>
      <c r="H712" s="161">
        <f t="array" ref="H712">IFS(G712=$K$4,$L$4,G712=$K$5,$L$5,G712=$K$6,$L$6,G712=$K$7,$L$7,G712=$K$8,$L$8)</f>
        <v>900</v>
      </c>
      <c r="I712" s="171"/>
    </row>
    <row r="713" ht="14.25" customHeight="1">
      <c r="A713" s="42" t="s">
        <v>1448</v>
      </c>
      <c r="B713" s="159" t="s">
        <v>731</v>
      </c>
      <c r="C713" s="42" t="s">
        <v>1376</v>
      </c>
      <c r="D713" s="160">
        <v>41555.0</v>
      </c>
      <c r="E713" s="161">
        <v>8.0</v>
      </c>
      <c r="F713" s="170">
        <v>94817.0</v>
      </c>
      <c r="G713" s="159">
        <v>5.0</v>
      </c>
      <c r="H713" s="161">
        <f t="array" ref="H713">IFS(G713=$K$4,$L$4,G713=$K$5,$L$5,G713=$K$6,$L$6,G713=$K$7,$L$7,G713=$K$8,$L$8)</f>
        <v>3000</v>
      </c>
      <c r="I713" s="171"/>
    </row>
    <row r="714" ht="14.25" customHeight="1">
      <c r="A714" s="42" t="s">
        <v>1449</v>
      </c>
      <c r="B714" s="159" t="s">
        <v>724</v>
      </c>
      <c r="C714" s="42" t="s">
        <v>1376</v>
      </c>
      <c r="D714" s="160">
        <v>37158.0</v>
      </c>
      <c r="E714" s="161">
        <v>20.0</v>
      </c>
      <c r="F714" s="170">
        <v>95259.0</v>
      </c>
      <c r="G714" s="159">
        <v>5.0</v>
      </c>
      <c r="H714" s="161">
        <f t="array" ref="H714">IFS(G714=$K$4,$L$4,G714=$K$5,$L$5,G714=$K$6,$L$6,G714=$K$7,$L$7,G714=$K$8,$L$8)</f>
        <v>3000</v>
      </c>
      <c r="I714" s="171"/>
    </row>
    <row r="715" ht="14.25" customHeight="1">
      <c r="A715" s="42" t="s">
        <v>1450</v>
      </c>
      <c r="B715" s="159" t="s">
        <v>726</v>
      </c>
      <c r="C715" s="42" t="s">
        <v>1376</v>
      </c>
      <c r="D715" s="160">
        <v>37536.0</v>
      </c>
      <c r="E715" s="161">
        <v>19.0</v>
      </c>
      <c r="F715" s="170">
        <v>122620.0</v>
      </c>
      <c r="G715" s="159">
        <v>2.0</v>
      </c>
      <c r="H715" s="161">
        <f t="array" ref="H715">IFS(G715=$K$4,$L$4,G715=$K$5,$L$5,G715=$K$6,$L$6,G715=$K$7,$L$7,G715=$K$8,$L$8)</f>
        <v>100</v>
      </c>
      <c r="I715" s="171"/>
    </row>
    <row r="716" ht="14.25" customHeight="1">
      <c r="A716" s="42" t="s">
        <v>1451</v>
      </c>
      <c r="B716" s="159" t="s">
        <v>728</v>
      </c>
      <c r="C716" s="42" t="s">
        <v>1376</v>
      </c>
      <c r="D716" s="160">
        <v>37540.0</v>
      </c>
      <c r="E716" s="161">
        <v>19.0</v>
      </c>
      <c r="F716" s="170">
        <v>84005.0</v>
      </c>
      <c r="G716" s="159">
        <v>5.0</v>
      </c>
      <c r="H716" s="161">
        <f t="array" ref="H716">IFS(G716=$K$4,$L$4,G716=$K$5,$L$5,G716=$K$6,$L$6,G716=$K$7,$L$7,G716=$K$8,$L$8)</f>
        <v>3000</v>
      </c>
      <c r="I716" s="171"/>
    </row>
    <row r="717" ht="14.25" customHeight="1">
      <c r="A717" s="42" t="s">
        <v>1452</v>
      </c>
      <c r="B717" s="159" t="s">
        <v>724</v>
      </c>
      <c r="C717" s="42" t="s">
        <v>1376</v>
      </c>
      <c r="D717" s="160">
        <v>40800.0</v>
      </c>
      <c r="E717" s="161">
        <v>10.0</v>
      </c>
      <c r="F717" s="170">
        <v>88801.0</v>
      </c>
      <c r="G717" s="159">
        <v>2.0</v>
      </c>
      <c r="H717" s="161">
        <f t="array" ref="H717">IFS(G717=$K$4,$L$4,G717=$K$5,$L$5,G717=$K$6,$L$6,G717=$K$7,$L$7,G717=$K$8,$L$8)</f>
        <v>100</v>
      </c>
      <c r="I717" s="171"/>
    </row>
    <row r="718" ht="14.25" customHeight="1">
      <c r="A718" s="42" t="s">
        <v>1453</v>
      </c>
      <c r="B718" s="159" t="s">
        <v>720</v>
      </c>
      <c r="C718" s="42" t="s">
        <v>1376</v>
      </c>
      <c r="D718" s="160">
        <v>40820.0</v>
      </c>
      <c r="E718" s="161">
        <v>10.0</v>
      </c>
      <c r="F718" s="170">
        <v>74122.0</v>
      </c>
      <c r="G718" s="159">
        <v>2.0</v>
      </c>
      <c r="H718" s="161">
        <f t="array" ref="H718">IFS(G718=$K$4,$L$4,G718=$K$5,$L$5,G718=$K$6,$L$6,G718=$K$7,$L$7,G718=$K$8,$L$8)</f>
        <v>100</v>
      </c>
      <c r="I718" s="171"/>
    </row>
    <row r="719" ht="14.25" customHeight="1">
      <c r="A719" s="42" t="s">
        <v>1454</v>
      </c>
      <c r="B719" s="159" t="s">
        <v>728</v>
      </c>
      <c r="C719" s="42" t="s">
        <v>1376</v>
      </c>
      <c r="D719" s="160">
        <v>40806.0</v>
      </c>
      <c r="E719" s="161">
        <v>10.0</v>
      </c>
      <c r="F719" s="170">
        <v>70695.0</v>
      </c>
      <c r="G719" s="159">
        <v>5.0</v>
      </c>
      <c r="H719" s="161">
        <f t="array" ref="H719">IFS(G719=$K$4,$L$4,G719=$K$5,$L$5,G719=$K$6,$L$6,G719=$K$7,$L$7,G719=$K$8,$L$8)</f>
        <v>3000</v>
      </c>
      <c r="I719" s="171"/>
    </row>
    <row r="720" ht="14.25" customHeight="1">
      <c r="A720" s="42" t="s">
        <v>1455</v>
      </c>
      <c r="B720" s="159" t="s">
        <v>720</v>
      </c>
      <c r="C720" s="42" t="s">
        <v>1376</v>
      </c>
      <c r="D720" s="160">
        <v>40806.0</v>
      </c>
      <c r="E720" s="161">
        <v>10.0</v>
      </c>
      <c r="F720" s="170">
        <v>68996.0</v>
      </c>
      <c r="G720" s="159">
        <v>5.0</v>
      </c>
      <c r="H720" s="161">
        <f t="array" ref="H720">IFS(G720=$K$4,$L$4,G720=$K$5,$L$5,G720=$K$6,$L$6,G720=$K$7,$L$7,G720=$K$8,$L$8)</f>
        <v>3000</v>
      </c>
      <c r="I720" s="171"/>
    </row>
    <row r="721" ht="14.25" customHeight="1">
      <c r="A721" s="42" t="s">
        <v>1456</v>
      </c>
      <c r="B721" s="159" t="s">
        <v>731</v>
      </c>
      <c r="C721" s="42" t="s">
        <v>1376</v>
      </c>
      <c r="D721" s="160">
        <v>40846.0</v>
      </c>
      <c r="E721" s="161">
        <v>10.0</v>
      </c>
      <c r="F721" s="170">
        <v>60068.0</v>
      </c>
      <c r="G721" s="159">
        <v>5.0</v>
      </c>
      <c r="H721" s="161">
        <f t="array" ref="H721">IFS(G721=$K$4,$L$4,G721=$K$5,$L$5,G721=$K$6,$L$6,G721=$K$7,$L$7,G721=$K$8,$L$8)</f>
        <v>3000</v>
      </c>
      <c r="I721" s="171"/>
    </row>
    <row r="722" ht="14.25" customHeight="1">
      <c r="A722" s="42" t="s">
        <v>1457</v>
      </c>
      <c r="B722" s="159" t="s">
        <v>728</v>
      </c>
      <c r="C722" s="42" t="s">
        <v>1376</v>
      </c>
      <c r="D722" s="160">
        <v>41945.0</v>
      </c>
      <c r="E722" s="161">
        <v>7.0</v>
      </c>
      <c r="F722" s="170">
        <v>107735.0</v>
      </c>
      <c r="G722" s="159">
        <v>1.0</v>
      </c>
      <c r="H722" s="161">
        <f t="array" ref="H722">IFS(G722=$K$4,$L$4,G722=$K$5,$L$5,G722=$K$6,$L$6,G722=$K$7,$L$7,G722=$K$8,$L$8)</f>
        <v>0</v>
      </c>
      <c r="I722" s="171"/>
    </row>
    <row r="723" ht="14.25" customHeight="1">
      <c r="A723" s="42" t="s">
        <v>1458</v>
      </c>
      <c r="B723" s="159" t="s">
        <v>726</v>
      </c>
      <c r="C723" s="42" t="s">
        <v>1376</v>
      </c>
      <c r="D723" s="160">
        <v>42304.0</v>
      </c>
      <c r="E723" s="161">
        <v>6.0</v>
      </c>
      <c r="F723" s="170">
        <v>58374.0</v>
      </c>
      <c r="G723" s="159">
        <v>3.0</v>
      </c>
      <c r="H723" s="161">
        <f t="array" ref="H723">IFS(G723=$K$4,$L$4,G723=$K$5,$L$5,G723=$K$6,$L$6,G723=$K$7,$L$7,G723=$K$8,$L$8)</f>
        <v>900</v>
      </c>
      <c r="I723" s="171"/>
    </row>
    <row r="724" ht="14.25" customHeight="1">
      <c r="A724" s="42" t="s">
        <v>1459</v>
      </c>
      <c r="B724" s="159" t="s">
        <v>728</v>
      </c>
      <c r="C724" s="42" t="s">
        <v>1376</v>
      </c>
      <c r="D724" s="160">
        <v>40477.0</v>
      </c>
      <c r="E724" s="161">
        <v>11.0</v>
      </c>
      <c r="F724" s="170">
        <v>46272.0</v>
      </c>
      <c r="G724" s="159">
        <v>1.0</v>
      </c>
      <c r="H724" s="161">
        <f t="array" ref="H724">IFS(G724=$K$4,$L$4,G724=$K$5,$L$5,G724=$K$6,$L$6,G724=$K$7,$L$7,G724=$K$8,$L$8)</f>
        <v>0</v>
      </c>
      <c r="I724" s="171"/>
    </row>
    <row r="725" ht="14.25" customHeight="1">
      <c r="A725" s="42" t="s">
        <v>1460</v>
      </c>
      <c r="B725" s="159" t="s">
        <v>724</v>
      </c>
      <c r="C725" s="42" t="s">
        <v>1376</v>
      </c>
      <c r="D725" s="160">
        <v>37921.0</v>
      </c>
      <c r="E725" s="161">
        <v>18.0</v>
      </c>
      <c r="F725" s="170">
        <v>121308.0</v>
      </c>
      <c r="G725" s="159">
        <v>3.0</v>
      </c>
      <c r="H725" s="161">
        <f t="array" ref="H725">IFS(G725=$K$4,$L$4,G725=$K$5,$L$5,G725=$K$6,$L$6,G725=$K$7,$L$7,G725=$K$8,$L$8)</f>
        <v>900</v>
      </c>
      <c r="I725" s="171"/>
    </row>
    <row r="726" ht="14.25" customHeight="1">
      <c r="A726" s="42" t="s">
        <v>1461</v>
      </c>
      <c r="B726" s="159" t="s">
        <v>731</v>
      </c>
      <c r="C726" s="42" t="s">
        <v>1376</v>
      </c>
      <c r="D726" s="160">
        <v>42340.0</v>
      </c>
      <c r="E726" s="161">
        <v>6.0</v>
      </c>
      <c r="F726" s="170">
        <v>94823.0</v>
      </c>
      <c r="G726" s="159">
        <v>3.0</v>
      </c>
      <c r="H726" s="161">
        <f t="array" ref="H726">IFS(G726=$K$4,$L$4,G726=$K$5,$L$5,G726=$K$6,$L$6,G726=$K$7,$L$7,G726=$K$8,$L$8)</f>
        <v>900</v>
      </c>
      <c r="I726" s="171"/>
    </row>
    <row r="727" ht="14.25" customHeight="1">
      <c r="A727" s="42" t="s">
        <v>1462</v>
      </c>
      <c r="B727" s="159" t="s">
        <v>731</v>
      </c>
      <c r="C727" s="42" t="s">
        <v>1376</v>
      </c>
      <c r="D727" s="160">
        <v>40862.0</v>
      </c>
      <c r="E727" s="161">
        <v>10.0</v>
      </c>
      <c r="F727" s="170">
        <v>66256.0</v>
      </c>
      <c r="G727" s="159">
        <v>5.0</v>
      </c>
      <c r="H727" s="161">
        <f t="array" ref="H727">IFS(G727=$K$4,$L$4,G727=$K$5,$L$5,G727=$K$6,$L$6,G727=$K$7,$L$7,G727=$K$8,$L$8)</f>
        <v>3000</v>
      </c>
      <c r="I727" s="171"/>
    </row>
    <row r="728" ht="14.25" customHeight="1">
      <c r="A728" s="42" t="s">
        <v>1463</v>
      </c>
      <c r="B728" s="159" t="s">
        <v>728</v>
      </c>
      <c r="C728" s="42" t="s">
        <v>1376</v>
      </c>
      <c r="D728" s="160">
        <v>40513.0</v>
      </c>
      <c r="E728" s="161">
        <v>11.0</v>
      </c>
      <c r="F728" s="170">
        <v>124666.0</v>
      </c>
      <c r="G728" s="159">
        <v>5.0</v>
      </c>
      <c r="H728" s="161">
        <f t="array" ref="H728">IFS(G728=$K$4,$L$4,G728=$K$5,$L$5,G728=$K$6,$L$6,G728=$K$7,$L$7,G728=$K$8,$L$8)</f>
        <v>3000</v>
      </c>
      <c r="I728" s="171"/>
    </row>
    <row r="729" ht="14.25" customHeight="1">
      <c r="A729" s="42" t="s">
        <v>1464</v>
      </c>
      <c r="B729" s="159" t="s">
        <v>726</v>
      </c>
      <c r="C729" s="42" t="s">
        <v>1376</v>
      </c>
      <c r="D729" s="160">
        <v>40141.0</v>
      </c>
      <c r="E729" s="161">
        <v>12.0</v>
      </c>
      <c r="F729" s="170">
        <v>66573.0</v>
      </c>
      <c r="G729" s="159">
        <v>4.0</v>
      </c>
      <c r="H729" s="161">
        <f t="array" ref="H729">IFS(G729=$K$4,$L$4,G729=$K$5,$L$5,G729=$K$6,$L$6,G729=$K$7,$L$7,G729=$K$8,$L$8)</f>
        <v>1500</v>
      </c>
      <c r="I729" s="171"/>
    </row>
    <row r="730" ht="14.25" customHeight="1">
      <c r="A730" s="42" t="s">
        <v>1465</v>
      </c>
      <c r="B730" s="159" t="s">
        <v>728</v>
      </c>
      <c r="C730" s="42" t="s">
        <v>1376</v>
      </c>
      <c r="D730" s="160">
        <v>39406.0</v>
      </c>
      <c r="E730" s="161">
        <v>14.0</v>
      </c>
      <c r="F730" s="170">
        <v>100635.0</v>
      </c>
      <c r="G730" s="159">
        <v>4.0</v>
      </c>
      <c r="H730" s="161">
        <f t="array" ref="H730">IFS(G730=$K$4,$L$4,G730=$K$5,$L$5,G730=$K$6,$L$6,G730=$K$7,$L$7,G730=$K$8,$L$8)</f>
        <v>1500</v>
      </c>
      <c r="I730" s="171"/>
    </row>
    <row r="731" ht="14.25" customHeight="1">
      <c r="A731" s="42" t="s">
        <v>1466</v>
      </c>
      <c r="B731" s="159" t="s">
        <v>720</v>
      </c>
      <c r="C731" s="42" t="s">
        <v>1376</v>
      </c>
      <c r="D731" s="160">
        <v>39425.0</v>
      </c>
      <c r="E731" s="161">
        <v>14.0</v>
      </c>
      <c r="F731" s="170">
        <v>124180.0</v>
      </c>
      <c r="G731" s="159">
        <v>2.0</v>
      </c>
      <c r="H731" s="161">
        <f t="array" ref="H731">IFS(G731=$K$4,$L$4,G731=$K$5,$L$5,G731=$K$6,$L$6,G731=$K$7,$L$7,G731=$K$8,$L$8)</f>
        <v>100</v>
      </c>
      <c r="I731" s="171"/>
    </row>
    <row r="732" ht="14.25" customHeight="1">
      <c r="A732" s="42" t="s">
        <v>1467</v>
      </c>
      <c r="B732" s="159" t="s">
        <v>740</v>
      </c>
      <c r="C732" s="42" t="s">
        <v>1376</v>
      </c>
      <c r="D732" s="160">
        <v>40519.0</v>
      </c>
      <c r="E732" s="161">
        <v>11.0</v>
      </c>
      <c r="F732" s="170">
        <v>79440.0</v>
      </c>
      <c r="G732" s="159">
        <v>2.0</v>
      </c>
      <c r="H732" s="161">
        <f t="array" ref="H732">IFS(G732=$K$4,$L$4,G732=$K$5,$L$5,G732=$K$6,$L$6,G732=$K$7,$L$7,G732=$K$8,$L$8)</f>
        <v>100</v>
      </c>
      <c r="I732" s="171"/>
    </row>
    <row r="733" ht="14.25" customHeight="1">
      <c r="A733" s="42" t="s">
        <v>1468</v>
      </c>
      <c r="B733" s="159" t="s">
        <v>728</v>
      </c>
      <c r="C733" s="42" t="s">
        <v>1376</v>
      </c>
      <c r="D733" s="160">
        <v>41601.0</v>
      </c>
      <c r="E733" s="161">
        <v>8.0</v>
      </c>
      <c r="F733" s="170">
        <v>125922.0</v>
      </c>
      <c r="G733" s="159">
        <v>4.0</v>
      </c>
      <c r="H733" s="161">
        <f t="array" ref="H733">IFS(G733=$K$4,$L$4,G733=$K$5,$L$5,G733=$K$6,$L$6,G733=$K$7,$L$7,G733=$K$8,$L$8)</f>
        <v>1500</v>
      </c>
      <c r="I733" s="171"/>
    </row>
    <row r="734" ht="14.25" customHeight="1">
      <c r="A734" s="42" t="s">
        <v>1469</v>
      </c>
      <c r="B734" s="159" t="s">
        <v>726</v>
      </c>
      <c r="C734" s="42" t="s">
        <v>1376</v>
      </c>
      <c r="D734" s="160">
        <v>41614.0</v>
      </c>
      <c r="E734" s="161">
        <v>8.0</v>
      </c>
      <c r="F734" s="170">
        <v>86894.0</v>
      </c>
      <c r="G734" s="159">
        <v>1.0</v>
      </c>
      <c r="H734" s="161">
        <f t="array" ref="H734">IFS(G734=$K$4,$L$4,G734=$K$5,$L$5,G734=$K$6,$L$6,G734=$K$7,$L$7,G734=$K$8,$L$8)</f>
        <v>0</v>
      </c>
      <c r="I734" s="171"/>
    </row>
    <row r="735" ht="14.25" customHeight="1">
      <c r="A735" s="42" t="s">
        <v>1470</v>
      </c>
      <c r="B735" s="159" t="s">
        <v>726</v>
      </c>
      <c r="C735" s="42" t="s">
        <v>1471</v>
      </c>
      <c r="D735" s="160">
        <v>38762.0</v>
      </c>
      <c r="E735" s="161">
        <v>15.0</v>
      </c>
      <c r="F735" s="170">
        <v>104593.0</v>
      </c>
      <c r="G735" s="159">
        <v>5.0</v>
      </c>
      <c r="H735" s="161">
        <f t="array" ref="H735">IFS(G735=$K$4,$L$4,G735=$K$5,$L$5,G735=$K$6,$L$6,G735=$K$7,$L$7,G735=$K$8,$L$8)</f>
        <v>3000</v>
      </c>
      <c r="I735" s="171"/>
    </row>
    <row r="736" ht="14.25" customHeight="1">
      <c r="A736" s="42" t="s">
        <v>1472</v>
      </c>
      <c r="B736" s="159" t="s">
        <v>731</v>
      </c>
      <c r="C736" s="42" t="s">
        <v>1471</v>
      </c>
      <c r="D736" s="160">
        <v>38069.0</v>
      </c>
      <c r="E736" s="161">
        <v>17.0</v>
      </c>
      <c r="F736" s="170">
        <v>88072.0</v>
      </c>
      <c r="G736" s="159">
        <v>5.0</v>
      </c>
      <c r="H736" s="161">
        <f t="array" ref="H736">IFS(G736=$K$4,$L$4,G736=$K$5,$L$5,G736=$K$6,$L$6,G736=$K$7,$L$7,G736=$K$8,$L$8)</f>
        <v>3000</v>
      </c>
      <c r="I736" s="171"/>
    </row>
    <row r="737" ht="14.25" customHeight="1">
      <c r="A737" s="42" t="s">
        <v>1473</v>
      </c>
      <c r="B737" s="159" t="s">
        <v>720</v>
      </c>
      <c r="C737" s="42" t="s">
        <v>1471</v>
      </c>
      <c r="D737" s="160">
        <v>41770.0</v>
      </c>
      <c r="E737" s="161">
        <v>7.0</v>
      </c>
      <c r="F737" s="170">
        <v>66922.0</v>
      </c>
      <c r="G737" s="159">
        <v>4.0</v>
      </c>
      <c r="H737" s="161">
        <f t="array" ref="H737">IFS(G737=$K$4,$L$4,G737=$K$5,$L$5,G737=$K$6,$L$6,G737=$K$7,$L$7,G737=$K$8,$L$8)</f>
        <v>1500</v>
      </c>
      <c r="I737" s="171"/>
    </row>
    <row r="738" ht="14.25" customHeight="1">
      <c r="A738" s="42" t="s">
        <v>1474</v>
      </c>
      <c r="B738" s="159" t="s">
        <v>731</v>
      </c>
      <c r="C738" s="42" t="s">
        <v>1471</v>
      </c>
      <c r="D738" s="160">
        <v>41797.0</v>
      </c>
      <c r="E738" s="161">
        <v>7.0</v>
      </c>
      <c r="F738" s="170">
        <v>119199.0</v>
      </c>
      <c r="G738" s="159">
        <v>4.0</v>
      </c>
      <c r="H738" s="161">
        <f t="array" ref="H738">IFS(G738=$K$4,$L$4,G738=$K$5,$L$5,G738=$K$6,$L$6,G738=$K$7,$L$7,G738=$K$8,$L$8)</f>
        <v>1500</v>
      </c>
      <c r="I738" s="171"/>
    </row>
    <row r="739" ht="14.25" customHeight="1">
      <c r="A739" s="42" t="s">
        <v>1475</v>
      </c>
      <c r="B739" s="159" t="s">
        <v>720</v>
      </c>
      <c r="C739" s="42" t="s">
        <v>1471</v>
      </c>
      <c r="D739" s="160">
        <v>38151.0</v>
      </c>
      <c r="E739" s="161">
        <v>17.0</v>
      </c>
      <c r="F739" s="170">
        <v>61387.0</v>
      </c>
      <c r="G739" s="159">
        <v>5.0</v>
      </c>
      <c r="H739" s="161">
        <f t="array" ref="H739">IFS(G739=$K$4,$L$4,G739=$K$5,$L$5,G739=$K$6,$L$6,G739=$K$7,$L$7,G739=$K$8,$L$8)</f>
        <v>3000</v>
      </c>
      <c r="I739" s="171"/>
    </row>
    <row r="740" ht="14.25" customHeight="1">
      <c r="A740" s="42" t="s">
        <v>1476</v>
      </c>
      <c r="B740" s="159" t="s">
        <v>728</v>
      </c>
      <c r="C740" s="42" t="s">
        <v>1477</v>
      </c>
      <c r="D740" s="160">
        <v>40194.0</v>
      </c>
      <c r="E740" s="161">
        <v>12.0</v>
      </c>
      <c r="F740" s="170">
        <v>126954.0</v>
      </c>
      <c r="G740" s="159">
        <v>2.0</v>
      </c>
      <c r="H740" s="161">
        <f t="array" ref="H740">IFS(G740=$K$4,$L$4,G740=$K$5,$L$5,G740=$K$6,$L$6,G740=$K$7,$L$7,G740=$K$8,$L$8)</f>
        <v>100</v>
      </c>
      <c r="I740" s="171"/>
    </row>
    <row r="741" ht="14.25" customHeight="1">
      <c r="A741" s="42" t="s">
        <v>1478</v>
      </c>
      <c r="B741" s="159" t="s">
        <v>726</v>
      </c>
      <c r="C741" s="42" t="s">
        <v>1477</v>
      </c>
      <c r="D741" s="160">
        <v>37635.0</v>
      </c>
      <c r="E741" s="161">
        <v>19.0</v>
      </c>
      <c r="F741" s="170">
        <v>54080.0</v>
      </c>
      <c r="G741" s="159">
        <v>2.0</v>
      </c>
      <c r="H741" s="161">
        <f t="array" ref="H741">IFS(G741=$K$4,$L$4,G741=$K$5,$L$5,G741=$K$6,$L$6,G741=$K$7,$L$7,G741=$K$8,$L$8)</f>
        <v>100</v>
      </c>
      <c r="I741" s="171"/>
    </row>
    <row r="742" ht="14.25" customHeight="1">
      <c r="A742" s="42" t="s">
        <v>1479</v>
      </c>
      <c r="B742" s="159" t="s">
        <v>728</v>
      </c>
      <c r="C742" s="42" t="s">
        <v>1477</v>
      </c>
      <c r="D742" s="160">
        <v>40717.0</v>
      </c>
      <c r="E742" s="161">
        <v>10.0</v>
      </c>
      <c r="F742" s="170">
        <v>122888.0</v>
      </c>
      <c r="G742" s="159">
        <v>5.0</v>
      </c>
      <c r="H742" s="161">
        <f t="array" ref="H742">IFS(G742=$K$4,$L$4,G742=$K$5,$L$5,G742=$K$6,$L$6,G742=$K$7,$L$7,G742=$K$8,$L$8)</f>
        <v>3000</v>
      </c>
      <c r="I742" s="171"/>
    </row>
    <row r="743" ht="14.25" customHeight="1">
      <c r="A743" s="42" t="s">
        <v>1480</v>
      </c>
      <c r="B743" s="159" t="s">
        <v>724</v>
      </c>
      <c r="C743" s="42" t="s">
        <v>1477</v>
      </c>
      <c r="D743" s="160">
        <v>41462.0</v>
      </c>
      <c r="E743" s="161">
        <v>8.0</v>
      </c>
      <c r="F743" s="170">
        <v>110404.0</v>
      </c>
      <c r="G743" s="159">
        <v>1.0</v>
      </c>
      <c r="H743" s="161">
        <f t="array" ref="H743">IFS(G743=$K$4,$L$4,G743=$K$5,$L$5,G743=$K$6,$L$6,G743=$K$7,$L$7,G743=$K$8,$L$8)</f>
        <v>0</v>
      </c>
      <c r="I743" s="171"/>
    </row>
    <row r="744" ht="14.25" customHeight="1">
      <c r="A744" s="42" t="s">
        <v>1481</v>
      </c>
      <c r="B744" s="159" t="s">
        <v>726</v>
      </c>
      <c r="C744" s="42" t="s">
        <v>1477</v>
      </c>
      <c r="D744" s="160">
        <v>41621.0</v>
      </c>
      <c r="E744" s="161">
        <v>8.0</v>
      </c>
      <c r="F744" s="170">
        <v>90253.0</v>
      </c>
      <c r="G744" s="159">
        <v>1.0</v>
      </c>
      <c r="H744" s="161">
        <f t="array" ref="H744">IFS(G744=$K$4,$L$4,G744=$K$5,$L$5,G744=$K$6,$L$6,G744=$K$7,$L$7,G744=$K$8,$L$8)</f>
        <v>0</v>
      </c>
      <c r="I744" s="171"/>
    </row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2.71"/>
    <col customWidth="1" min="3" max="3" width="17.29"/>
    <col customWidth="1" min="4" max="4" width="20.57"/>
    <col customWidth="1" min="5" max="5" width="8.71"/>
    <col customWidth="1" min="6" max="6" width="11.0"/>
    <col customWidth="1" min="7" max="7" width="13.29"/>
    <col customWidth="1" min="8" max="8" width="6.0"/>
    <col customWidth="1" min="9" max="9" width="12.71"/>
    <col customWidth="1" min="10" max="10" width="85.43"/>
    <col customWidth="1" min="11" max="26" width="8.71"/>
  </cols>
  <sheetData>
    <row r="1" ht="14.25" customHeight="1">
      <c r="A1" s="172" t="s">
        <v>1483</v>
      </c>
      <c r="B1" s="172"/>
      <c r="C1" s="172"/>
      <c r="D1" s="172"/>
      <c r="E1" s="172"/>
      <c r="F1" s="172"/>
      <c r="G1" s="172"/>
      <c r="H1" s="172"/>
      <c r="I1" s="172"/>
      <c r="J1" s="172"/>
    </row>
    <row r="2" ht="14.25" customHeight="1"/>
    <row r="3" ht="14.25" customHeight="1"/>
    <row r="4" ht="14.25" customHeight="1"/>
    <row r="5" ht="14.25" customHeight="1">
      <c r="A5" s="173" t="s">
        <v>1484</v>
      </c>
      <c r="B5" s="173" t="s">
        <v>1485</v>
      </c>
      <c r="C5" s="173" t="s">
        <v>1486</v>
      </c>
      <c r="D5" s="173" t="s">
        <v>352</v>
      </c>
      <c r="F5" s="174" t="s">
        <v>1487</v>
      </c>
      <c r="G5" s="117"/>
      <c r="H5" s="175"/>
      <c r="I5" s="176" t="s">
        <v>1488</v>
      </c>
    </row>
    <row r="6" ht="14.25" customHeight="1">
      <c r="A6" s="42" t="s">
        <v>1489</v>
      </c>
      <c r="B6" s="42" t="s">
        <v>195</v>
      </c>
      <c r="C6" s="42" t="s">
        <v>1490</v>
      </c>
      <c r="D6" s="170">
        <v>7270.0</v>
      </c>
      <c r="F6" s="173" t="s">
        <v>205</v>
      </c>
      <c r="G6" s="177"/>
      <c r="H6" s="42"/>
      <c r="I6" s="170">
        <f>SUMIF(B6:B17,F6,D6:D17)</f>
        <v>44953</v>
      </c>
      <c r="J6" s="178" t="s">
        <v>1491</v>
      </c>
    </row>
    <row r="7" ht="14.25" customHeight="1">
      <c r="A7" s="42" t="s">
        <v>1492</v>
      </c>
      <c r="B7" s="42" t="s">
        <v>205</v>
      </c>
      <c r="C7" s="42" t="s">
        <v>1493</v>
      </c>
      <c r="D7" s="170">
        <v>9250.0</v>
      </c>
      <c r="F7" s="173" t="s">
        <v>205</v>
      </c>
      <c r="G7" s="173" t="s">
        <v>1490</v>
      </c>
      <c r="H7" s="42"/>
      <c r="I7" s="170">
        <f>SUMIFS(D6:D17,B6:B17,F7,C6:C17,G7)</f>
        <v>13340</v>
      </c>
      <c r="J7" s="178" t="s">
        <v>1494</v>
      </c>
    </row>
    <row r="8" ht="14.25" customHeight="1">
      <c r="A8" s="42" t="s">
        <v>1495</v>
      </c>
      <c r="B8" s="42" t="s">
        <v>205</v>
      </c>
      <c r="C8" s="42" t="s">
        <v>1490</v>
      </c>
      <c r="D8" s="170">
        <v>6201.0</v>
      </c>
      <c r="F8" s="173" t="s">
        <v>205</v>
      </c>
      <c r="G8" s="173" t="s">
        <v>1490</v>
      </c>
      <c r="H8" s="173" t="s">
        <v>1496</v>
      </c>
      <c r="I8" s="170">
        <f>SUMIFS(D6:D17,B6:B17,F8,C6:C17,G8,D6:D17,H8)</f>
        <v>7139</v>
      </c>
      <c r="J8" s="178" t="s">
        <v>1497</v>
      </c>
    </row>
    <row r="9" ht="14.25" customHeight="1">
      <c r="A9" s="42" t="s">
        <v>1498</v>
      </c>
      <c r="B9" s="42" t="s">
        <v>195</v>
      </c>
      <c r="C9" s="42" t="s">
        <v>1493</v>
      </c>
      <c r="D9" s="170">
        <v>7480.0</v>
      </c>
    </row>
    <row r="10" ht="14.25" customHeight="1">
      <c r="A10" s="42" t="s">
        <v>1499</v>
      </c>
      <c r="B10" s="42" t="s">
        <v>205</v>
      </c>
      <c r="C10" s="42" t="s">
        <v>1490</v>
      </c>
      <c r="D10" s="170">
        <v>7139.0</v>
      </c>
    </row>
    <row r="11" ht="14.25" customHeight="1">
      <c r="A11" s="42" t="s">
        <v>1500</v>
      </c>
      <c r="B11" s="42" t="s">
        <v>205</v>
      </c>
      <c r="C11" s="42" t="s">
        <v>1493</v>
      </c>
      <c r="D11" s="170">
        <v>7764.0</v>
      </c>
    </row>
    <row r="12" ht="14.25" customHeight="1">
      <c r="A12" s="42" t="s">
        <v>1501</v>
      </c>
      <c r="B12" s="42" t="s">
        <v>195</v>
      </c>
      <c r="C12" s="42" t="s">
        <v>1493</v>
      </c>
      <c r="D12" s="170">
        <v>9240.0</v>
      </c>
    </row>
    <row r="13" ht="14.25" customHeight="1">
      <c r="A13" s="42" t="s">
        <v>1502</v>
      </c>
      <c r="B13" s="42" t="s">
        <v>195</v>
      </c>
      <c r="C13" s="42" t="s">
        <v>1490</v>
      </c>
      <c r="D13" s="170">
        <v>9329.0</v>
      </c>
      <c r="F13" s="174" t="s">
        <v>1487</v>
      </c>
      <c r="G13" s="117"/>
      <c r="H13" s="175"/>
      <c r="I13" s="176" t="s">
        <v>1503</v>
      </c>
    </row>
    <row r="14" ht="14.25" customHeight="1">
      <c r="A14" s="42" t="s">
        <v>1504</v>
      </c>
      <c r="B14" s="42" t="s">
        <v>205</v>
      </c>
      <c r="C14" s="42" t="s">
        <v>1493</v>
      </c>
      <c r="D14" s="170">
        <v>5404.0</v>
      </c>
      <c r="F14" s="173" t="s">
        <v>195</v>
      </c>
      <c r="G14" s="177"/>
      <c r="H14" s="42"/>
      <c r="I14" s="42">
        <f>COUNTIF(B6:B17,F14)</f>
        <v>6</v>
      </c>
      <c r="J14" s="178" t="s">
        <v>1505</v>
      </c>
    </row>
    <row r="15" ht="14.25" customHeight="1">
      <c r="A15" s="42" t="s">
        <v>1506</v>
      </c>
      <c r="B15" s="42" t="s">
        <v>195</v>
      </c>
      <c r="C15" s="42" t="s">
        <v>1490</v>
      </c>
      <c r="D15" s="170">
        <v>6860.0</v>
      </c>
      <c r="F15" s="173" t="s">
        <v>195</v>
      </c>
      <c r="G15" s="173" t="s">
        <v>1493</v>
      </c>
      <c r="H15" s="42"/>
      <c r="I15" s="42">
        <f>COUNTIFS(B6:B17,F15,C6:C17,G15)</f>
        <v>3</v>
      </c>
      <c r="J15" s="178" t="s">
        <v>1507</v>
      </c>
    </row>
    <row r="16" ht="14.25" customHeight="1">
      <c r="A16" s="42" t="s">
        <v>1508</v>
      </c>
      <c r="B16" s="42" t="s">
        <v>195</v>
      </c>
      <c r="C16" s="42" t="s">
        <v>1493</v>
      </c>
      <c r="D16" s="170">
        <v>7469.0</v>
      </c>
      <c r="F16" s="173" t="s">
        <v>195</v>
      </c>
      <c r="G16" s="173" t="s">
        <v>1493</v>
      </c>
      <c r="H16" s="173" t="s">
        <v>1509</v>
      </c>
      <c r="I16" s="42">
        <f>COUNTIFS(B6:B17,F16,C6:C17,G16,D6:D17,H16)</f>
        <v>2</v>
      </c>
      <c r="J16" s="178" t="s">
        <v>1510</v>
      </c>
    </row>
    <row r="17" ht="14.25" customHeight="1">
      <c r="A17" s="42" t="s">
        <v>1511</v>
      </c>
      <c r="B17" s="42" t="s">
        <v>205</v>
      </c>
      <c r="C17" s="42" t="s">
        <v>1493</v>
      </c>
      <c r="D17" s="170">
        <v>9195.0</v>
      </c>
    </row>
    <row r="18" ht="14.25" customHeight="1"/>
    <row r="19" ht="14.25" customHeight="1">
      <c r="F19" s="174" t="s">
        <v>1487</v>
      </c>
      <c r="G19" s="117"/>
      <c r="H19" s="175"/>
      <c r="I19" s="176" t="s">
        <v>1512</v>
      </c>
    </row>
    <row r="20" ht="14.25" customHeight="1">
      <c r="F20" s="173" t="s">
        <v>195</v>
      </c>
      <c r="G20" s="177"/>
      <c r="H20" s="42"/>
      <c r="I20" s="170">
        <f>AVERAGEIF(B6:B17,F20,D6:D17)</f>
        <v>7941.333333</v>
      </c>
    </row>
    <row r="21" ht="14.25" customHeight="1">
      <c r="F21" s="173" t="s">
        <v>195</v>
      </c>
      <c r="G21" s="173" t="s">
        <v>1490</v>
      </c>
      <c r="H21" s="42"/>
      <c r="I21" s="170">
        <f>AVERAGEIFS(D6:D17,B6:B17,F21,C6:C17,G21)</f>
        <v>7819.666667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F5:H5"/>
    <mergeCell ref="F13:H13"/>
    <mergeCell ref="F19:H19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1.57"/>
    <col customWidth="1" min="3" max="3" width="14.29"/>
    <col customWidth="1" min="4" max="4" width="14.0"/>
    <col customWidth="1" min="5" max="5" width="9.29"/>
    <col customWidth="1" min="6" max="6" width="13.86"/>
    <col customWidth="1" min="7" max="7" width="14.0"/>
    <col customWidth="1" min="8" max="8" width="28.29"/>
    <col customWidth="1" min="9" max="9" width="17.14"/>
    <col customWidth="1" min="10" max="26" width="19.86"/>
  </cols>
  <sheetData>
    <row r="1" ht="14.25" customHeight="1">
      <c r="A1" s="163" t="s">
        <v>1482</v>
      </c>
      <c r="B1" s="164"/>
      <c r="C1" s="163"/>
      <c r="D1" s="165"/>
      <c r="E1" s="163"/>
      <c r="F1" s="166"/>
      <c r="G1" s="163"/>
      <c r="H1" s="167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</row>
    <row r="2" ht="14.25" customHeight="1">
      <c r="A2" s="21"/>
      <c r="B2" s="22"/>
      <c r="C2" s="21"/>
      <c r="D2" s="17"/>
      <c r="E2" s="21"/>
      <c r="F2" s="81"/>
      <c r="G2" s="21"/>
      <c r="H2" s="162" t="s">
        <v>1513</v>
      </c>
      <c r="I2" s="21" t="s">
        <v>1514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4.25" customHeight="1">
      <c r="A3" s="153" t="s">
        <v>355</v>
      </c>
      <c r="B3" s="154" t="s">
        <v>716</v>
      </c>
      <c r="C3" s="155" t="s">
        <v>356</v>
      </c>
      <c r="D3" s="156" t="s">
        <v>717</v>
      </c>
      <c r="E3" s="154" t="s">
        <v>357</v>
      </c>
      <c r="F3" s="168" t="s">
        <v>358</v>
      </c>
      <c r="G3" s="154" t="s">
        <v>718</v>
      </c>
      <c r="H3" s="158" t="s">
        <v>359</v>
      </c>
      <c r="I3" s="158" t="s">
        <v>359</v>
      </c>
      <c r="J3" s="169" t="s">
        <v>718</v>
      </c>
      <c r="K3" s="169" t="s">
        <v>359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4.25" customHeight="1">
      <c r="A4" s="42" t="s">
        <v>719</v>
      </c>
      <c r="B4" s="159" t="s">
        <v>720</v>
      </c>
      <c r="C4" s="42" t="s">
        <v>366</v>
      </c>
      <c r="D4" s="160">
        <v>37249.0</v>
      </c>
      <c r="E4" s="161">
        <f t="shared" ref="E4:E744" si="1">DATEDIF(D4,TODAY(),"Y")</f>
        <v>23</v>
      </c>
      <c r="F4" s="170">
        <v>60981.0</v>
      </c>
      <c r="G4" s="159">
        <v>1.0</v>
      </c>
      <c r="H4" s="161" t="str">
        <f t="array" ref="H4">IFNA(IFS(G4=$J$4,$K$4,G4=$J$5,$K$5),"No Bonus")</f>
        <v>No Bonus</v>
      </c>
      <c r="I4" s="161" t="str">
        <f t="array" ref="I4">IFERROR(IFS(G4=$J$4,$K$4,G4=$J$5,$K$5),"No Bonus")</f>
        <v>No Bonus</v>
      </c>
      <c r="J4" s="42">
        <v>5.0</v>
      </c>
      <c r="K4" s="42">
        <v>3000.0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4.25" customHeight="1">
      <c r="A5" s="42" t="s">
        <v>721</v>
      </c>
      <c r="B5" s="159" t="s">
        <v>720</v>
      </c>
      <c r="C5" s="42" t="s">
        <v>366</v>
      </c>
      <c r="D5" s="160">
        <v>41673.0</v>
      </c>
      <c r="E5" s="161">
        <f t="shared" si="1"/>
        <v>11</v>
      </c>
      <c r="F5" s="170">
        <v>60915.0</v>
      </c>
      <c r="G5" s="159">
        <v>4.0</v>
      </c>
      <c r="H5" s="161">
        <f t="array" ref="H5">IFNA(IFS(G5=$J$4,$K$4,G5=$J$5,$K$5),"No Bonus")</f>
        <v>1500</v>
      </c>
      <c r="I5" s="161">
        <f t="array" ref="I5">IFERROR(IFS(G5=$J$4,$K$4,G5=$J$5,$K$5),"No Bonus")</f>
        <v>1500</v>
      </c>
      <c r="J5" s="42">
        <v>4.0</v>
      </c>
      <c r="K5" s="42">
        <v>1500.0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4.25" customHeight="1">
      <c r="A6" s="42" t="s">
        <v>722</v>
      </c>
      <c r="B6" s="159" t="s">
        <v>720</v>
      </c>
      <c r="C6" s="42" t="s">
        <v>366</v>
      </c>
      <c r="D6" s="160">
        <v>40225.0</v>
      </c>
      <c r="E6" s="161">
        <f t="shared" si="1"/>
        <v>14</v>
      </c>
      <c r="F6" s="170">
        <v>97071.0</v>
      </c>
      <c r="G6" s="159">
        <v>5.0</v>
      </c>
      <c r="H6" s="161">
        <f t="array" ref="H6">IFNA(IFS(G6=$J$4,$K$4,G6=$J$5,$K$5),"No Bonus")</f>
        <v>3000</v>
      </c>
      <c r="I6" s="161">
        <f t="array" ref="I6">IFERROR(IFS(G6=$J$4,$K$4,G6=$J$5,$K$5),"No Bonus")</f>
        <v>3000</v>
      </c>
      <c r="J6" s="42">
        <v>3.0</v>
      </c>
      <c r="K6" s="42">
        <v>900.0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42" t="s">
        <v>723</v>
      </c>
      <c r="B7" s="159" t="s">
        <v>724</v>
      </c>
      <c r="C7" s="42" t="s">
        <v>366</v>
      </c>
      <c r="D7" s="160">
        <v>42229.0</v>
      </c>
      <c r="E7" s="161">
        <f t="shared" si="1"/>
        <v>9</v>
      </c>
      <c r="F7" s="170">
        <v>115421.0</v>
      </c>
      <c r="G7" s="159">
        <v>3.0</v>
      </c>
      <c r="H7" s="161" t="str">
        <f t="array" ref="H7">IFNA(IFS(G7=$J$4,$K$4,G7=$J$5,$K$5),"No Bonus")</f>
        <v>No Bonus</v>
      </c>
      <c r="I7" s="161" t="str">
        <f t="array" ref="I7">IFERROR(IFS(G7=$J$4,$K$4,G7=$J$5,$K$5),"No Bonus")</f>
        <v>No Bonus</v>
      </c>
      <c r="J7" s="42">
        <v>2.0</v>
      </c>
      <c r="K7" s="42">
        <v>100.0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42" t="s">
        <v>725</v>
      </c>
      <c r="B8" s="159" t="s">
        <v>726</v>
      </c>
      <c r="C8" s="42" t="s">
        <v>366</v>
      </c>
      <c r="D8" s="160">
        <v>40525.0</v>
      </c>
      <c r="E8" s="161">
        <f t="shared" si="1"/>
        <v>14</v>
      </c>
      <c r="F8" s="170">
        <v>115547.0</v>
      </c>
      <c r="G8" s="159">
        <v>4.0</v>
      </c>
      <c r="H8" s="161">
        <f t="array" ref="H8">IFNA(IFS(G8=$J$4,$K$4,G8=$J$5,$K$5),"No Bonus")</f>
        <v>1500</v>
      </c>
      <c r="I8" s="161">
        <f t="array" ref="I8">IFERROR(IFS(G8=$J$4,$K$4,G8=$J$5,$K$5),"No Bonus")</f>
        <v>1500</v>
      </c>
      <c r="J8" s="42">
        <v>1.0</v>
      </c>
      <c r="K8" s="42">
        <v>0.0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42" t="s">
        <v>727</v>
      </c>
      <c r="B9" s="159" t="s">
        <v>728</v>
      </c>
      <c r="C9" s="42" t="s">
        <v>371</v>
      </c>
      <c r="D9" s="160">
        <v>39829.0</v>
      </c>
      <c r="E9" s="161">
        <f t="shared" si="1"/>
        <v>16</v>
      </c>
      <c r="F9" s="170">
        <v>69212.0</v>
      </c>
      <c r="G9" s="159">
        <v>2.0</v>
      </c>
      <c r="H9" s="161" t="str">
        <f t="array" ref="H9">IFNA(IFS(G9=$J$4,$K$4,G9=$J$5,$K$5),"No Bonus")</f>
        <v>No Bonus</v>
      </c>
      <c r="I9" s="161" t="str">
        <f t="array" ref="I9">IFERROR(IFS(G9=$J$4,$K$4,G9=$J$5,$K$5),"No Bonus")</f>
        <v>No Bonus</v>
      </c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42" t="s">
        <v>729</v>
      </c>
      <c r="B10" s="159" t="s">
        <v>724</v>
      </c>
      <c r="C10" s="42" t="s">
        <v>371</v>
      </c>
      <c r="D10" s="160">
        <v>37295.0</v>
      </c>
      <c r="E10" s="161">
        <f t="shared" si="1"/>
        <v>23</v>
      </c>
      <c r="F10" s="170">
        <v>120198.0</v>
      </c>
      <c r="G10" s="159">
        <v>1.0</v>
      </c>
      <c r="H10" s="161" t="str">
        <f t="array" ref="H10">IFNA(IFS(G10=$J$4,$K$4,G10=$J$5,$K$5),"No Bonus")</f>
        <v>No Bonus</v>
      </c>
      <c r="I10" s="161" t="str">
        <f t="array" ref="I10">IFERROR(IFS(G10=$J$4,$K$4,G10=$J$5,$K$5),"No Bonus")</f>
        <v>No Bonus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42" t="s">
        <v>730</v>
      </c>
      <c r="B11" s="159" t="s">
        <v>731</v>
      </c>
      <c r="C11" s="42" t="s">
        <v>371</v>
      </c>
      <c r="D11" s="160">
        <v>40267.0</v>
      </c>
      <c r="E11" s="161">
        <f t="shared" si="1"/>
        <v>14</v>
      </c>
      <c r="F11" s="170">
        <v>107635.0</v>
      </c>
      <c r="G11" s="159">
        <v>5.0</v>
      </c>
      <c r="H11" s="161">
        <f t="array" ref="H11">IFNA(IFS(G11=$J$4,$K$4,G11=$J$5,$K$5),"No Bonus")</f>
        <v>3000</v>
      </c>
      <c r="I11" s="161">
        <f t="array" ref="I11">IFERROR(IFS(G11=$J$4,$K$4,G11=$J$5,$K$5),"No Bonus")</f>
        <v>3000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42" t="s">
        <v>732</v>
      </c>
      <c r="B12" s="159" t="s">
        <v>728</v>
      </c>
      <c r="C12" s="42" t="s">
        <v>371</v>
      </c>
      <c r="D12" s="160">
        <v>37338.0</v>
      </c>
      <c r="E12" s="161">
        <f t="shared" si="1"/>
        <v>22</v>
      </c>
      <c r="F12" s="170">
        <v>113020.0</v>
      </c>
      <c r="G12" s="159">
        <v>1.0</v>
      </c>
      <c r="H12" s="161" t="str">
        <f t="array" ref="H12">IFNA(IFS(G12=$J$4,$K$4,G12=$J$5,$K$5),"No Bonus")</f>
        <v>No Bonus</v>
      </c>
      <c r="I12" s="161" t="str">
        <f t="array" ref="I12">IFERROR(IFS(G12=$J$4,$K$4,G12=$J$5,$K$5),"No Bonus")</f>
        <v>No Bonus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42" t="s">
        <v>733</v>
      </c>
      <c r="B13" s="159" t="s">
        <v>724</v>
      </c>
      <c r="C13" s="42" t="s">
        <v>371</v>
      </c>
      <c r="D13" s="160">
        <v>38482.0</v>
      </c>
      <c r="E13" s="161">
        <f t="shared" si="1"/>
        <v>19</v>
      </c>
      <c r="F13" s="170">
        <v>82341.0</v>
      </c>
      <c r="G13" s="159">
        <v>4.0</v>
      </c>
      <c r="H13" s="161">
        <f t="array" ref="H13">IFNA(IFS(G13=$J$4,$K$4,G13=$J$5,$K$5),"No Bonus")</f>
        <v>1500</v>
      </c>
      <c r="I13" s="161">
        <f t="array" ref="I13">IFERROR(IFS(G13=$J$4,$K$4,G13=$J$5,$K$5),"No Bonus")</f>
        <v>1500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42" t="s">
        <v>734</v>
      </c>
      <c r="B14" s="159" t="s">
        <v>731</v>
      </c>
      <c r="C14" s="42" t="s">
        <v>371</v>
      </c>
      <c r="D14" s="160">
        <v>38860.0</v>
      </c>
      <c r="E14" s="161">
        <f t="shared" si="1"/>
        <v>18</v>
      </c>
      <c r="F14" s="170">
        <v>98598.0</v>
      </c>
      <c r="G14" s="159">
        <v>3.0</v>
      </c>
      <c r="H14" s="161" t="str">
        <f t="array" ref="H14">IFNA(IFS(G14=$J$4,$K$4,G14=$J$5,$K$5),"No Bonus")</f>
        <v>No Bonus</v>
      </c>
      <c r="I14" s="161" t="str">
        <f t="array" ref="I14">IFERROR(IFS(G14=$J$4,$K$4,G14=$J$5,$K$5),"No Bonus")</f>
        <v>No Bonus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42" t="s">
        <v>735</v>
      </c>
      <c r="B15" s="159" t="s">
        <v>731</v>
      </c>
      <c r="C15" s="42" t="s">
        <v>371</v>
      </c>
      <c r="D15" s="160">
        <v>39220.0</v>
      </c>
      <c r="E15" s="161">
        <f t="shared" si="1"/>
        <v>17</v>
      </c>
      <c r="F15" s="170">
        <v>46350.0</v>
      </c>
      <c r="G15" s="159">
        <v>4.0</v>
      </c>
      <c r="H15" s="161">
        <f t="array" ref="H15">IFNA(IFS(G15=$J$4,$K$4,G15=$J$5,$K$5),"No Bonus")</f>
        <v>1500</v>
      </c>
      <c r="I15" s="161">
        <f t="array" ref="I15">IFERROR(IFS(G15=$J$4,$K$4,G15=$J$5,$K$5),"No Bonus")</f>
        <v>1500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42" t="s">
        <v>736</v>
      </c>
      <c r="B16" s="159" t="s">
        <v>731</v>
      </c>
      <c r="C16" s="42" t="s">
        <v>371</v>
      </c>
      <c r="D16" s="160">
        <v>41857.0</v>
      </c>
      <c r="E16" s="161">
        <f t="shared" si="1"/>
        <v>10</v>
      </c>
      <c r="F16" s="170">
        <v>61076.0</v>
      </c>
      <c r="G16" s="159">
        <v>1.0</v>
      </c>
      <c r="H16" s="161" t="str">
        <f t="array" ref="H16">IFNA(IFS(G16=$J$4,$K$4,G16=$J$5,$K$5),"No Bonus")</f>
        <v>No Bonus</v>
      </c>
      <c r="I16" s="161" t="str">
        <f t="array" ref="I16">IFERROR(IFS(G16=$J$4,$K$4,G16=$J$5,$K$5),"No Bonus")</f>
        <v>No Bonus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42" t="s">
        <v>737</v>
      </c>
      <c r="B17" s="159" t="s">
        <v>728</v>
      </c>
      <c r="C17" s="42" t="s">
        <v>371</v>
      </c>
      <c r="D17" s="160">
        <v>42214.0</v>
      </c>
      <c r="E17" s="161">
        <f t="shared" si="1"/>
        <v>9</v>
      </c>
      <c r="F17" s="170">
        <v>107968.0</v>
      </c>
      <c r="G17" s="159">
        <v>5.0</v>
      </c>
      <c r="H17" s="161">
        <f t="array" ref="H17">IFNA(IFS(G17=$J$4,$K$4,G17=$J$5,$K$5),"No Bonus")</f>
        <v>3000</v>
      </c>
      <c r="I17" s="161">
        <f t="array" ref="I17">IFERROR(IFS(G17=$J$4,$K$4,G17=$J$5,$K$5),"No Bonus")</f>
        <v>3000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42" t="s">
        <v>738</v>
      </c>
      <c r="B18" s="159" t="s">
        <v>726</v>
      </c>
      <c r="C18" s="42" t="s">
        <v>371</v>
      </c>
      <c r="D18" s="160">
        <v>37842.0</v>
      </c>
      <c r="E18" s="161">
        <f t="shared" si="1"/>
        <v>21</v>
      </c>
      <c r="F18" s="170">
        <v>102146.0</v>
      </c>
      <c r="G18" s="159">
        <v>4.0</v>
      </c>
      <c r="H18" s="161">
        <f t="array" ref="H18">IFNA(IFS(G18=$J$4,$K$4,G18=$J$5,$K$5),"No Bonus")</f>
        <v>1500</v>
      </c>
      <c r="I18" s="161">
        <f t="array" ref="I18">IFERROR(IFS(G18=$J$4,$K$4,G18=$J$5,$K$5),"No Bonus")</f>
        <v>1500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42" t="s">
        <v>739</v>
      </c>
      <c r="B19" s="159" t="s">
        <v>740</v>
      </c>
      <c r="C19" s="42" t="s">
        <v>371</v>
      </c>
      <c r="D19" s="160">
        <v>41865.0</v>
      </c>
      <c r="E19" s="161">
        <f t="shared" si="1"/>
        <v>10</v>
      </c>
      <c r="F19" s="170">
        <v>46009.0</v>
      </c>
      <c r="G19" s="159">
        <v>3.0</v>
      </c>
      <c r="H19" s="161" t="str">
        <f t="array" ref="H19">IFNA(IFS(G19=$J$4,$K$4,G19=$J$5,$K$5),"No Bonus")</f>
        <v>No Bonus</v>
      </c>
      <c r="I19" s="161" t="str">
        <f t="array" ref="I19">IFERROR(IFS(G19=$J$4,$K$4,G19=$J$5,$K$5),"No Bonus")</f>
        <v>No Bonus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42" t="s">
        <v>741</v>
      </c>
      <c r="B20" s="159" t="s">
        <v>720</v>
      </c>
      <c r="C20" s="42" t="s">
        <v>371</v>
      </c>
      <c r="D20" s="160">
        <v>37855.0</v>
      </c>
      <c r="E20" s="161">
        <f t="shared" si="1"/>
        <v>21</v>
      </c>
      <c r="F20" s="170">
        <v>53399.0</v>
      </c>
      <c r="G20" s="159">
        <v>3.0</v>
      </c>
      <c r="H20" s="161" t="str">
        <f t="array" ref="H20">IFNA(IFS(G20=$J$4,$K$4,G20=$J$5,$K$5),"No Bonus")</f>
        <v>No Bonus</v>
      </c>
      <c r="I20" s="161" t="str">
        <f t="array" ref="I20">IFERROR(IFS(G20=$J$4,$K$4,G20=$J$5,$K$5),"No Bonus")</f>
        <v>No Bonus</v>
      </c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42" t="s">
        <v>742</v>
      </c>
      <c r="B21" s="159" t="s">
        <v>720</v>
      </c>
      <c r="C21" s="42" t="s">
        <v>371</v>
      </c>
      <c r="D21" s="160">
        <v>40782.0</v>
      </c>
      <c r="E21" s="161">
        <f t="shared" si="1"/>
        <v>13</v>
      </c>
      <c r="F21" s="170">
        <v>45419.0</v>
      </c>
      <c r="G21" s="159">
        <v>5.0</v>
      </c>
      <c r="H21" s="161">
        <f t="array" ref="H21">IFNA(IFS(G21=$J$4,$K$4,G21=$J$5,$K$5),"No Bonus")</f>
        <v>3000</v>
      </c>
      <c r="I21" s="161">
        <f t="array" ref="I21">IFERROR(IFS(G21=$J$4,$K$4,G21=$J$5,$K$5),"No Bonus")</f>
        <v>3000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42" t="s">
        <v>743</v>
      </c>
      <c r="B22" s="159" t="s">
        <v>740</v>
      </c>
      <c r="C22" s="42" t="s">
        <v>371</v>
      </c>
      <c r="D22" s="160">
        <v>40107.0</v>
      </c>
      <c r="E22" s="161">
        <f t="shared" si="1"/>
        <v>15</v>
      </c>
      <c r="F22" s="170">
        <v>69038.0</v>
      </c>
      <c r="G22" s="159">
        <v>2.0</v>
      </c>
      <c r="H22" s="161" t="str">
        <f t="array" ref="H22">IFNA(IFS(G22=$J$4,$K$4,G22=$J$5,$K$5),"No Bonus")</f>
        <v>No Bonus</v>
      </c>
      <c r="I22" s="161" t="str">
        <f t="array" ref="I22">IFERROR(IFS(G22=$J$4,$K$4,G22=$J$5,$K$5),"No Bonus")</f>
        <v>No Bonus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42" t="s">
        <v>744</v>
      </c>
      <c r="B23" s="159" t="s">
        <v>720</v>
      </c>
      <c r="C23" s="42" t="s">
        <v>371</v>
      </c>
      <c r="D23" s="160">
        <v>41204.0</v>
      </c>
      <c r="E23" s="161">
        <f t="shared" si="1"/>
        <v>12</v>
      </c>
      <c r="F23" s="170">
        <v>46163.0</v>
      </c>
      <c r="G23" s="159">
        <v>4.0</v>
      </c>
      <c r="H23" s="161">
        <f t="array" ref="H23">IFNA(IFS(G23=$J$4,$K$4,G23=$J$5,$K$5),"No Bonus")</f>
        <v>1500</v>
      </c>
      <c r="I23" s="161">
        <f t="array" ref="I23">IFERROR(IFS(G23=$J$4,$K$4,G23=$J$5,$K$5),"No Bonus")</f>
        <v>1500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42" t="s">
        <v>745</v>
      </c>
      <c r="B24" s="159" t="s">
        <v>724</v>
      </c>
      <c r="C24" s="42" t="s">
        <v>371</v>
      </c>
      <c r="D24" s="160">
        <v>37221.0</v>
      </c>
      <c r="E24" s="161">
        <f t="shared" si="1"/>
        <v>23</v>
      </c>
      <c r="F24" s="170">
        <v>70990.0</v>
      </c>
      <c r="G24" s="159">
        <v>5.0</v>
      </c>
      <c r="H24" s="161">
        <f t="array" ref="H24">IFNA(IFS(G24=$J$4,$K$4,G24=$J$5,$K$5),"No Bonus")</f>
        <v>3000</v>
      </c>
      <c r="I24" s="161">
        <f t="array" ref="I24">IFERROR(IFS(G24=$J$4,$K$4,G24=$J$5,$K$5),"No Bonus")</f>
        <v>3000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42" t="s">
        <v>746</v>
      </c>
      <c r="B25" s="159" t="s">
        <v>726</v>
      </c>
      <c r="C25" s="42" t="s">
        <v>371</v>
      </c>
      <c r="D25" s="160">
        <v>40147.0</v>
      </c>
      <c r="E25" s="161">
        <f t="shared" si="1"/>
        <v>15</v>
      </c>
      <c r="F25" s="170">
        <v>45315.0</v>
      </c>
      <c r="G25" s="159">
        <v>3.0</v>
      </c>
      <c r="H25" s="161" t="str">
        <f t="array" ref="H25">IFNA(IFS(G25=$J$4,$K$4,G25=$J$5,$K$5),"No Bonus")</f>
        <v>No Bonus</v>
      </c>
      <c r="I25" s="161" t="str">
        <f t="array" ref="I25">IFERROR(IFS(G25=$J$4,$K$4,G25=$J$5,$K$5),"No Bonus")</f>
        <v>No Bonus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42" t="s">
        <v>747</v>
      </c>
      <c r="B26" s="159" t="s">
        <v>731</v>
      </c>
      <c r="C26" s="42" t="s">
        <v>748</v>
      </c>
      <c r="D26" s="160">
        <v>39824.0</v>
      </c>
      <c r="E26" s="161">
        <f t="shared" si="1"/>
        <v>16</v>
      </c>
      <c r="F26" s="170">
        <v>102687.0</v>
      </c>
      <c r="G26" s="159">
        <v>2.0</v>
      </c>
      <c r="H26" s="161" t="str">
        <f t="array" ref="H26">IFNA(IFS(G26=$J$4,$K$4,G26=$J$5,$K$5),"No Bonus")</f>
        <v>No Bonus</v>
      </c>
      <c r="I26" s="161" t="str">
        <f t="array" ref="I26">IFERROR(IFS(G26=$J$4,$K$4,G26=$J$5,$K$5),"No Bonus")</f>
        <v>No Bonus</v>
      </c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42" t="s">
        <v>749</v>
      </c>
      <c r="B27" s="159" t="s">
        <v>720</v>
      </c>
      <c r="C27" s="42" t="s">
        <v>748</v>
      </c>
      <c r="D27" s="160">
        <v>37971.0</v>
      </c>
      <c r="E27" s="161">
        <f t="shared" si="1"/>
        <v>21</v>
      </c>
      <c r="F27" s="170">
        <v>121213.0</v>
      </c>
      <c r="G27" s="159">
        <v>3.0</v>
      </c>
      <c r="H27" s="161" t="str">
        <f t="array" ref="H27">IFNA(IFS(G27=$J$4,$K$4,G27=$J$5,$K$5),"No Bonus")</f>
        <v>No Bonus</v>
      </c>
      <c r="I27" s="161" t="str">
        <f t="array" ref="I27">IFERROR(IFS(G27=$J$4,$K$4,G27=$J$5,$K$5),"No Bonus")</f>
        <v>No Bonus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42" t="s">
        <v>750</v>
      </c>
      <c r="B28" s="159" t="s">
        <v>728</v>
      </c>
      <c r="C28" s="42" t="s">
        <v>748</v>
      </c>
      <c r="D28" s="160">
        <v>37292.0</v>
      </c>
      <c r="E28" s="161">
        <f t="shared" si="1"/>
        <v>23</v>
      </c>
      <c r="F28" s="170">
        <v>74666.0</v>
      </c>
      <c r="G28" s="159">
        <v>1.0</v>
      </c>
      <c r="H28" s="161" t="str">
        <f t="array" ref="H28">IFNA(IFS(G28=$J$4,$K$4,G28=$J$5,$K$5),"No Bonus")</f>
        <v>No Bonus</v>
      </c>
      <c r="I28" s="161" t="str">
        <f t="array" ref="I28">IFERROR(IFS(G28=$J$4,$K$4,G28=$J$5,$K$5),"No Bonus")</f>
        <v>No Bonus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42" t="s">
        <v>751</v>
      </c>
      <c r="B29" s="159" t="s">
        <v>724</v>
      </c>
      <c r="C29" s="42" t="s">
        <v>748</v>
      </c>
      <c r="D29" s="160">
        <v>39129.0</v>
      </c>
      <c r="E29" s="161">
        <f t="shared" si="1"/>
        <v>17</v>
      </c>
      <c r="F29" s="170">
        <v>90032.0</v>
      </c>
      <c r="G29" s="159">
        <v>1.0</v>
      </c>
      <c r="H29" s="161" t="str">
        <f t="array" ref="H29">IFNA(IFS(G29=$J$4,$K$4,G29=$J$5,$K$5),"No Bonus")</f>
        <v>No Bonus</v>
      </c>
      <c r="I29" s="161" t="str">
        <f t="array" ref="I29">IFERROR(IFS(G29=$J$4,$K$4,G29=$J$5,$K$5),"No Bonus")</f>
        <v>No Bonus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42" t="s">
        <v>752</v>
      </c>
      <c r="B30" s="159" t="s">
        <v>720</v>
      </c>
      <c r="C30" s="42" t="s">
        <v>748</v>
      </c>
      <c r="D30" s="160">
        <v>37697.0</v>
      </c>
      <c r="E30" s="161">
        <f t="shared" si="1"/>
        <v>21</v>
      </c>
      <c r="F30" s="170">
        <v>43469.0</v>
      </c>
      <c r="G30" s="159">
        <v>1.0</v>
      </c>
      <c r="H30" s="161" t="str">
        <f t="array" ref="H30">IFNA(IFS(G30=$J$4,$K$4,G30=$J$5,$K$5),"No Bonus")</f>
        <v>No Bonus</v>
      </c>
      <c r="I30" s="161" t="str">
        <f t="array" ref="I30">IFERROR(IFS(G30=$J$4,$K$4,G30=$J$5,$K$5),"No Bonus")</f>
        <v>No Bonus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42" t="s">
        <v>753</v>
      </c>
      <c r="B31" s="159" t="s">
        <v>720</v>
      </c>
      <c r="C31" s="42" t="s">
        <v>748</v>
      </c>
      <c r="D31" s="160">
        <v>39929.0</v>
      </c>
      <c r="E31" s="161">
        <f t="shared" si="1"/>
        <v>15</v>
      </c>
      <c r="F31" s="170">
        <v>68870.0</v>
      </c>
      <c r="G31" s="159">
        <v>1.0</v>
      </c>
      <c r="H31" s="161" t="str">
        <f t="array" ref="H31">IFNA(IFS(G31=$J$4,$K$4,G31=$J$5,$K$5),"No Bonus")</f>
        <v>No Bonus</v>
      </c>
      <c r="I31" s="161" t="str">
        <f t="array" ref="I31">IFERROR(IFS(G31=$J$4,$K$4,G31=$J$5,$K$5),"No Bonus")</f>
        <v>No Bonus</v>
      </c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42" t="s">
        <v>754</v>
      </c>
      <c r="B32" s="159" t="s">
        <v>731</v>
      </c>
      <c r="C32" s="42" t="s">
        <v>748</v>
      </c>
      <c r="D32" s="160">
        <v>40039.0</v>
      </c>
      <c r="E32" s="161">
        <f t="shared" si="1"/>
        <v>15</v>
      </c>
      <c r="F32" s="170">
        <v>113141.0</v>
      </c>
      <c r="G32" s="159">
        <v>4.0</v>
      </c>
      <c r="H32" s="161">
        <f t="array" ref="H32">IFNA(IFS(G32=$J$4,$K$4,G32=$J$5,$K$5),"No Bonus")</f>
        <v>1500</v>
      </c>
      <c r="I32" s="161">
        <f t="array" ref="I32">IFERROR(IFS(G32=$J$4,$K$4,G32=$J$5,$K$5),"No Bonus")</f>
        <v>1500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42" t="s">
        <v>755</v>
      </c>
      <c r="B33" s="159" t="s">
        <v>720</v>
      </c>
      <c r="C33" s="42" t="s">
        <v>748</v>
      </c>
      <c r="D33" s="160">
        <v>41184.0</v>
      </c>
      <c r="E33" s="161">
        <f t="shared" si="1"/>
        <v>12</v>
      </c>
      <c r="F33" s="170">
        <v>104719.0</v>
      </c>
      <c r="G33" s="159">
        <v>3.0</v>
      </c>
      <c r="H33" s="161" t="str">
        <f t="array" ref="H33">IFNA(IFS(G33=$J$4,$K$4,G33=$J$5,$K$5),"No Bonus")</f>
        <v>No Bonus</v>
      </c>
      <c r="I33" s="161" t="str">
        <f t="array" ref="I33">IFERROR(IFS(G33=$J$4,$K$4,G33=$J$5,$K$5),"No Bonus")</f>
        <v>No Bonus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42" t="s">
        <v>756</v>
      </c>
      <c r="B34" s="159" t="s">
        <v>720</v>
      </c>
      <c r="C34" s="42" t="s">
        <v>748</v>
      </c>
      <c r="D34" s="160">
        <v>41934.0</v>
      </c>
      <c r="E34" s="161">
        <f t="shared" si="1"/>
        <v>10</v>
      </c>
      <c r="F34" s="170">
        <v>61443.0</v>
      </c>
      <c r="G34" s="159">
        <v>2.0</v>
      </c>
      <c r="H34" s="161" t="str">
        <f t="array" ref="H34">IFNA(IFS(G34=$J$4,$K$4,G34=$J$5,$K$5),"No Bonus")</f>
        <v>No Bonus</v>
      </c>
      <c r="I34" s="161" t="str">
        <f t="array" ref="I34">IFERROR(IFS(G34=$J$4,$K$4,G34=$J$5,$K$5),"No Bonus")</f>
        <v>No Bonus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42" t="s">
        <v>757</v>
      </c>
      <c r="B35" s="159" t="s">
        <v>728</v>
      </c>
      <c r="C35" s="42" t="s">
        <v>748</v>
      </c>
      <c r="D35" s="160">
        <v>40492.0</v>
      </c>
      <c r="E35" s="161">
        <f t="shared" si="1"/>
        <v>14</v>
      </c>
      <c r="F35" s="170">
        <v>115351.0</v>
      </c>
      <c r="G35" s="159">
        <v>1.0</v>
      </c>
      <c r="H35" s="161" t="str">
        <f t="array" ref="H35">IFNA(IFS(G35=$J$4,$K$4,G35=$J$5,$K$5),"No Bonus")</f>
        <v>No Bonus</v>
      </c>
      <c r="I35" s="161" t="str">
        <f t="array" ref="I35">IFERROR(IFS(G35=$J$4,$K$4,G35=$J$5,$K$5),"No Bonus")</f>
        <v>No Bonus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42" t="s">
        <v>758</v>
      </c>
      <c r="B36" s="159" t="s">
        <v>728</v>
      </c>
      <c r="C36" s="42" t="s">
        <v>748</v>
      </c>
      <c r="D36" s="160">
        <v>42096.0</v>
      </c>
      <c r="E36" s="161">
        <f t="shared" si="1"/>
        <v>9</v>
      </c>
      <c r="F36" s="170">
        <v>71321.0</v>
      </c>
      <c r="G36" s="159">
        <v>3.0</v>
      </c>
      <c r="H36" s="161" t="str">
        <f t="array" ref="H36">IFNA(IFS(G36=$J$4,$K$4,G36=$J$5,$K$5),"No Bonus")</f>
        <v>No Bonus</v>
      </c>
      <c r="I36" s="161" t="str">
        <f t="array" ref="I36">IFERROR(IFS(G36=$J$4,$K$4,G36=$J$5,$K$5),"No Bonus")</f>
        <v>No Bonus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42" t="s">
        <v>759</v>
      </c>
      <c r="B37" s="159" t="s">
        <v>740</v>
      </c>
      <c r="C37" s="42" t="s">
        <v>748</v>
      </c>
      <c r="D37" s="160">
        <v>41586.0</v>
      </c>
      <c r="E37" s="161">
        <f t="shared" si="1"/>
        <v>11</v>
      </c>
      <c r="F37" s="170">
        <v>124798.0</v>
      </c>
      <c r="G37" s="159">
        <v>2.0</v>
      </c>
      <c r="H37" s="161" t="str">
        <f t="array" ref="H37">IFNA(IFS(G37=$J$4,$K$4,G37=$J$5,$K$5),"No Bonus")</f>
        <v>No Bonus</v>
      </c>
      <c r="I37" s="161" t="str">
        <f t="array" ref="I37">IFERROR(IFS(G37=$J$4,$K$4,G37=$J$5,$K$5),"No Bonus")</f>
        <v>No Bonus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>
      <c r="A38" s="42" t="s">
        <v>760</v>
      </c>
      <c r="B38" s="159" t="s">
        <v>728</v>
      </c>
      <c r="C38" s="42" t="s">
        <v>748</v>
      </c>
      <c r="D38" s="160">
        <v>40495.0</v>
      </c>
      <c r="E38" s="161">
        <f t="shared" si="1"/>
        <v>14</v>
      </c>
      <c r="F38" s="170">
        <v>96545.0</v>
      </c>
      <c r="G38" s="159">
        <v>3.0</v>
      </c>
      <c r="H38" s="161" t="str">
        <f t="array" ref="H38">IFNA(IFS(G38=$J$4,$K$4,G38=$J$5,$K$5),"No Bonus")</f>
        <v>No Bonus</v>
      </c>
      <c r="I38" s="161" t="str">
        <f t="array" ref="I38">IFERROR(IFS(G38=$J$4,$K$4,G38=$J$5,$K$5),"No Bonus")</f>
        <v>No Bonus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>
      <c r="A39" s="42" t="s">
        <v>761</v>
      </c>
      <c r="B39" s="159" t="s">
        <v>731</v>
      </c>
      <c r="C39" s="42" t="s">
        <v>748</v>
      </c>
      <c r="D39" s="160">
        <v>41230.0</v>
      </c>
      <c r="E39" s="161">
        <f t="shared" si="1"/>
        <v>12</v>
      </c>
      <c r="F39" s="170">
        <v>98833.0</v>
      </c>
      <c r="G39" s="159">
        <v>1.0</v>
      </c>
      <c r="H39" s="161" t="str">
        <f t="array" ref="H39">IFNA(IFS(G39=$J$4,$K$4,G39=$J$5,$K$5),"No Bonus")</f>
        <v>No Bonus</v>
      </c>
      <c r="I39" s="161" t="str">
        <f t="array" ref="I39">IFERROR(IFS(G39=$J$4,$K$4,G39=$J$5,$K$5),"No Bonus")</f>
        <v>No Bonus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>
      <c r="A40" s="42" t="s">
        <v>762</v>
      </c>
      <c r="B40" s="159" t="s">
        <v>728</v>
      </c>
      <c r="C40" s="42" t="s">
        <v>763</v>
      </c>
      <c r="D40" s="160">
        <v>42003.0</v>
      </c>
      <c r="E40" s="161">
        <f t="shared" si="1"/>
        <v>10</v>
      </c>
      <c r="F40" s="170">
        <v>124698.0</v>
      </c>
      <c r="G40" s="159">
        <v>3.0</v>
      </c>
      <c r="H40" s="161" t="str">
        <f t="array" ref="H40">IFNA(IFS(G40=$J$4,$K$4,G40=$J$5,$K$5),"No Bonus")</f>
        <v>No Bonus</v>
      </c>
      <c r="I40" s="161" t="str">
        <f t="array" ref="I40">IFERROR(IFS(G40=$J$4,$K$4,G40=$J$5,$K$5),"No Bonus")</f>
        <v>No Bonus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>
      <c r="A41" s="42" t="s">
        <v>764</v>
      </c>
      <c r="B41" s="159" t="s">
        <v>720</v>
      </c>
      <c r="C41" s="42" t="s">
        <v>763</v>
      </c>
      <c r="D41" s="160">
        <v>40172.0</v>
      </c>
      <c r="E41" s="161">
        <f t="shared" si="1"/>
        <v>15</v>
      </c>
      <c r="F41" s="170">
        <v>106453.0</v>
      </c>
      <c r="G41" s="159">
        <v>4.0</v>
      </c>
      <c r="H41" s="161">
        <f t="array" ref="H41">IFNA(IFS(G41=$J$4,$K$4,G41=$J$5,$K$5),"No Bonus")</f>
        <v>1500</v>
      </c>
      <c r="I41" s="161">
        <f t="array" ref="I41">IFERROR(IFS(G41=$J$4,$K$4,G41=$J$5,$K$5),"No Bonus")</f>
        <v>1500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>
      <c r="A42" s="42" t="s">
        <v>765</v>
      </c>
      <c r="B42" s="159" t="s">
        <v>731</v>
      </c>
      <c r="C42" s="42" t="s">
        <v>763</v>
      </c>
      <c r="D42" s="160">
        <v>41278.0</v>
      </c>
      <c r="E42" s="161">
        <f t="shared" si="1"/>
        <v>12</v>
      </c>
      <c r="F42" s="170">
        <v>88169.0</v>
      </c>
      <c r="G42" s="159">
        <v>5.0</v>
      </c>
      <c r="H42" s="161">
        <f t="array" ref="H42">IFNA(IFS(G42=$J$4,$K$4,G42=$J$5,$K$5),"No Bonus")</f>
        <v>3000</v>
      </c>
      <c r="I42" s="161">
        <f t="array" ref="I42">IFERROR(IFS(G42=$J$4,$K$4,G42=$J$5,$K$5),"No Bonus")</f>
        <v>3000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>
      <c r="A43" s="42" t="s">
        <v>766</v>
      </c>
      <c r="B43" s="159" t="s">
        <v>726</v>
      </c>
      <c r="C43" s="42" t="s">
        <v>763</v>
      </c>
      <c r="D43" s="160">
        <v>37974.0</v>
      </c>
      <c r="E43" s="161">
        <f t="shared" si="1"/>
        <v>21</v>
      </c>
      <c r="F43" s="170">
        <v>83157.0</v>
      </c>
      <c r="G43" s="159">
        <v>3.0</v>
      </c>
      <c r="H43" s="161" t="str">
        <f t="array" ref="H43">IFNA(IFS(G43=$J$4,$K$4,G43=$J$5,$K$5),"No Bonus")</f>
        <v>No Bonus</v>
      </c>
      <c r="I43" s="161" t="str">
        <f t="array" ref="I43">IFERROR(IFS(G43=$J$4,$K$4,G43=$J$5,$K$5),"No Bonus")</f>
        <v>No Bonus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>
      <c r="A44" s="42" t="s">
        <v>767</v>
      </c>
      <c r="B44" s="159" t="s">
        <v>740</v>
      </c>
      <c r="C44" s="42" t="s">
        <v>763</v>
      </c>
      <c r="D44" s="160">
        <v>41311.0</v>
      </c>
      <c r="E44" s="161">
        <f t="shared" si="1"/>
        <v>12</v>
      </c>
      <c r="F44" s="170">
        <v>71963.0</v>
      </c>
      <c r="G44" s="159">
        <v>2.0</v>
      </c>
      <c r="H44" s="161" t="str">
        <f t="array" ref="H44">IFNA(IFS(G44=$J$4,$K$4,G44=$J$5,$K$5),"No Bonus")</f>
        <v>No Bonus</v>
      </c>
      <c r="I44" s="161" t="str">
        <f t="array" ref="I44">IFERROR(IFS(G44=$J$4,$K$4,G44=$J$5,$K$5),"No Bonus")</f>
        <v>No Bonus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>
      <c r="A45" s="42" t="s">
        <v>768</v>
      </c>
      <c r="B45" s="159" t="s">
        <v>728</v>
      </c>
      <c r="C45" s="42" t="s">
        <v>763</v>
      </c>
      <c r="D45" s="160">
        <v>36907.0</v>
      </c>
      <c r="E45" s="161">
        <f t="shared" si="1"/>
        <v>24</v>
      </c>
      <c r="F45" s="170">
        <v>84121.0</v>
      </c>
      <c r="G45" s="159">
        <v>3.0</v>
      </c>
      <c r="H45" s="161" t="str">
        <f t="array" ref="H45">IFNA(IFS(G45=$J$4,$K$4,G45=$J$5,$K$5),"No Bonus")</f>
        <v>No Bonus</v>
      </c>
      <c r="I45" s="161" t="str">
        <f t="array" ref="I45">IFERROR(IFS(G45=$J$4,$K$4,G45=$J$5,$K$5),"No Bonus")</f>
        <v>No Bonus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>
      <c r="A46" s="42" t="s">
        <v>769</v>
      </c>
      <c r="B46" s="159" t="s">
        <v>731</v>
      </c>
      <c r="C46" s="42" t="s">
        <v>763</v>
      </c>
      <c r="D46" s="160">
        <v>36920.0</v>
      </c>
      <c r="E46" s="161">
        <f t="shared" si="1"/>
        <v>24</v>
      </c>
      <c r="F46" s="170">
        <v>73059.0</v>
      </c>
      <c r="G46" s="159">
        <v>4.0</v>
      </c>
      <c r="H46" s="161">
        <f t="array" ref="H46">IFNA(IFS(G46=$J$4,$K$4,G46=$J$5,$K$5),"No Bonus")</f>
        <v>1500</v>
      </c>
      <c r="I46" s="161">
        <f t="array" ref="I46">IFERROR(IFS(G46=$J$4,$K$4,G46=$J$5,$K$5),"No Bonus")</f>
        <v>1500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>
      <c r="A47" s="42" t="s">
        <v>770</v>
      </c>
      <c r="B47" s="159" t="s">
        <v>731</v>
      </c>
      <c r="C47" s="42" t="s">
        <v>763</v>
      </c>
      <c r="D47" s="160">
        <v>36926.0</v>
      </c>
      <c r="E47" s="161">
        <f t="shared" si="1"/>
        <v>24</v>
      </c>
      <c r="F47" s="170">
        <v>115255.0</v>
      </c>
      <c r="G47" s="159">
        <v>5.0</v>
      </c>
      <c r="H47" s="161">
        <f t="array" ref="H47">IFNA(IFS(G47=$J$4,$K$4,G47=$J$5,$K$5),"No Bonus")</f>
        <v>3000</v>
      </c>
      <c r="I47" s="161">
        <f t="array" ref="I47">IFERROR(IFS(G47=$J$4,$K$4,G47=$J$5,$K$5),"No Bonus")</f>
        <v>3000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>
      <c r="A48" s="42" t="s">
        <v>771</v>
      </c>
      <c r="B48" s="159" t="s">
        <v>724</v>
      </c>
      <c r="C48" s="42" t="s">
        <v>763</v>
      </c>
      <c r="D48" s="160">
        <v>41653.0</v>
      </c>
      <c r="E48" s="161">
        <f t="shared" si="1"/>
        <v>11</v>
      </c>
      <c r="F48" s="170">
        <v>75259.0</v>
      </c>
      <c r="G48" s="159">
        <v>2.0</v>
      </c>
      <c r="H48" s="161" t="str">
        <f t="array" ref="H48">IFNA(IFS(G48=$J$4,$K$4,G48=$J$5,$K$5),"No Bonus")</f>
        <v>No Bonus</v>
      </c>
      <c r="I48" s="161" t="str">
        <f t="array" ref="I48">IFERROR(IFS(G48=$J$4,$K$4,G48=$J$5,$K$5),"No Bonus")</f>
        <v>No Bonus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>
      <c r="A49" s="42" t="s">
        <v>772</v>
      </c>
      <c r="B49" s="159" t="s">
        <v>728</v>
      </c>
      <c r="C49" s="42" t="s">
        <v>763</v>
      </c>
      <c r="D49" s="160">
        <v>41674.0</v>
      </c>
      <c r="E49" s="161">
        <f t="shared" si="1"/>
        <v>11</v>
      </c>
      <c r="F49" s="170">
        <v>104597.0</v>
      </c>
      <c r="G49" s="159">
        <v>5.0</v>
      </c>
      <c r="H49" s="161">
        <f t="array" ref="H49">IFNA(IFS(G49=$J$4,$K$4,G49=$J$5,$K$5),"No Bonus")</f>
        <v>3000</v>
      </c>
      <c r="I49" s="161">
        <f t="array" ref="I49">IFERROR(IFS(G49=$J$4,$K$4,G49=$J$5,$K$5),"No Bonus")</f>
        <v>3000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>
      <c r="A50" s="42" t="s">
        <v>773</v>
      </c>
      <c r="B50" s="159" t="s">
        <v>724</v>
      </c>
      <c r="C50" s="42" t="s">
        <v>763</v>
      </c>
      <c r="D50" s="160">
        <v>42061.0</v>
      </c>
      <c r="E50" s="161">
        <f t="shared" si="1"/>
        <v>9</v>
      </c>
      <c r="F50" s="170">
        <v>124141.0</v>
      </c>
      <c r="G50" s="159">
        <v>1.0</v>
      </c>
      <c r="H50" s="161" t="str">
        <f t="array" ref="H50">IFNA(IFS(G50=$J$4,$K$4,G50=$J$5,$K$5),"No Bonus")</f>
        <v>No Bonus</v>
      </c>
      <c r="I50" s="161" t="str">
        <f t="array" ref="I50">IFERROR(IFS(G50=$J$4,$K$4,G50=$J$5,$K$5),"No Bonus")</f>
        <v>No Bonus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>
      <c r="A51" s="42" t="s">
        <v>774</v>
      </c>
      <c r="B51" s="159" t="s">
        <v>731</v>
      </c>
      <c r="C51" s="42" t="s">
        <v>763</v>
      </c>
      <c r="D51" s="160">
        <v>39870.0</v>
      </c>
      <c r="E51" s="161">
        <f t="shared" si="1"/>
        <v>15</v>
      </c>
      <c r="F51" s="170">
        <v>119465.0</v>
      </c>
      <c r="G51" s="159">
        <v>5.0</v>
      </c>
      <c r="H51" s="161">
        <f t="array" ref="H51">IFNA(IFS(G51=$J$4,$K$4,G51=$J$5,$K$5),"No Bonus")</f>
        <v>3000</v>
      </c>
      <c r="I51" s="161">
        <f t="array" ref="I51">IFERROR(IFS(G51=$J$4,$K$4,G51=$J$5,$K$5),"No Bonus")</f>
        <v>3000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>
      <c r="A52" s="42" t="s">
        <v>775</v>
      </c>
      <c r="B52" s="159" t="s">
        <v>720</v>
      </c>
      <c r="C52" s="42" t="s">
        <v>763</v>
      </c>
      <c r="D52" s="160">
        <v>39882.0</v>
      </c>
      <c r="E52" s="161">
        <f t="shared" si="1"/>
        <v>15</v>
      </c>
      <c r="F52" s="170">
        <v>51489.0</v>
      </c>
      <c r="G52" s="159">
        <v>4.0</v>
      </c>
      <c r="H52" s="161">
        <f t="array" ref="H52">IFNA(IFS(G52=$J$4,$K$4,G52=$J$5,$K$5),"No Bonus")</f>
        <v>1500</v>
      </c>
      <c r="I52" s="161">
        <f t="array" ref="I52">IFERROR(IFS(G52=$J$4,$K$4,G52=$J$5,$K$5),"No Bonus")</f>
        <v>1500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>
      <c r="A53" s="42" t="s">
        <v>776</v>
      </c>
      <c r="B53" s="159" t="s">
        <v>728</v>
      </c>
      <c r="C53" s="42" t="s">
        <v>763</v>
      </c>
      <c r="D53" s="160">
        <v>37680.0</v>
      </c>
      <c r="E53" s="161">
        <f t="shared" si="1"/>
        <v>21</v>
      </c>
      <c r="F53" s="170">
        <v>46075.0</v>
      </c>
      <c r="G53" s="159">
        <v>3.0</v>
      </c>
      <c r="H53" s="161" t="str">
        <f t="array" ref="H53">IFNA(IFS(G53=$J$4,$K$4,G53=$J$5,$K$5),"No Bonus")</f>
        <v>No Bonus</v>
      </c>
      <c r="I53" s="161" t="str">
        <f t="array" ref="I53">IFERROR(IFS(G53=$J$4,$K$4,G53=$J$5,$K$5),"No Bonus")</f>
        <v>No Bonus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>
      <c r="A54" s="42" t="s">
        <v>777</v>
      </c>
      <c r="B54" s="159" t="s">
        <v>720</v>
      </c>
      <c r="C54" s="42" t="s">
        <v>763</v>
      </c>
      <c r="D54" s="160">
        <v>41731.0</v>
      </c>
      <c r="E54" s="161">
        <f t="shared" si="1"/>
        <v>10</v>
      </c>
      <c r="F54" s="170">
        <v>102833.0</v>
      </c>
      <c r="G54" s="159">
        <v>2.0</v>
      </c>
      <c r="H54" s="161" t="str">
        <f t="array" ref="H54">IFNA(IFS(G54=$J$4,$K$4,G54=$J$5,$K$5),"No Bonus")</f>
        <v>No Bonus</v>
      </c>
      <c r="I54" s="161" t="str">
        <f t="array" ref="I54">IFERROR(IFS(G54=$J$4,$K$4,G54=$J$5,$K$5),"No Bonus")</f>
        <v>No Bonus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>
      <c r="A55" s="42" t="s">
        <v>778</v>
      </c>
      <c r="B55" s="159" t="s">
        <v>720</v>
      </c>
      <c r="C55" s="42" t="s">
        <v>763</v>
      </c>
      <c r="D55" s="160">
        <v>41351.0</v>
      </c>
      <c r="E55" s="161">
        <f t="shared" si="1"/>
        <v>11</v>
      </c>
      <c r="F55" s="170">
        <v>65490.0</v>
      </c>
      <c r="G55" s="159">
        <v>2.0</v>
      </c>
      <c r="H55" s="161" t="str">
        <f t="array" ref="H55">IFNA(IFS(G55=$J$4,$K$4,G55=$J$5,$K$5),"No Bonus")</f>
        <v>No Bonus</v>
      </c>
      <c r="I55" s="161" t="str">
        <f t="array" ref="I55">IFERROR(IFS(G55=$J$4,$K$4,G55=$J$5,$K$5),"No Bonus")</f>
        <v>No Bonus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>
      <c r="A56" s="42" t="s">
        <v>779</v>
      </c>
      <c r="B56" s="159" t="s">
        <v>731</v>
      </c>
      <c r="C56" s="42" t="s">
        <v>763</v>
      </c>
      <c r="D56" s="160">
        <v>36980.0</v>
      </c>
      <c r="E56" s="161">
        <f t="shared" si="1"/>
        <v>23</v>
      </c>
      <c r="F56" s="170">
        <v>109822.0</v>
      </c>
      <c r="G56" s="159">
        <v>3.0</v>
      </c>
      <c r="H56" s="161" t="str">
        <f t="array" ref="H56">IFNA(IFS(G56=$J$4,$K$4,G56=$J$5,$K$5),"No Bonus")</f>
        <v>No Bonus</v>
      </c>
      <c r="I56" s="161" t="str">
        <f t="array" ref="I56">IFERROR(IFS(G56=$J$4,$K$4,G56=$J$5,$K$5),"No Bonus")</f>
        <v>No Bonus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>
      <c r="A57" s="42" t="s">
        <v>780</v>
      </c>
      <c r="B57" s="159" t="s">
        <v>728</v>
      </c>
      <c r="C57" s="42" t="s">
        <v>763</v>
      </c>
      <c r="D57" s="160">
        <v>38086.0</v>
      </c>
      <c r="E57" s="161">
        <f t="shared" si="1"/>
        <v>20</v>
      </c>
      <c r="F57" s="170">
        <v>93149.0</v>
      </c>
      <c r="G57" s="159">
        <v>4.0</v>
      </c>
      <c r="H57" s="161">
        <f t="array" ref="H57">IFNA(IFS(G57=$J$4,$K$4,G57=$J$5,$K$5),"No Bonus")</f>
        <v>1500</v>
      </c>
      <c r="I57" s="161">
        <f t="array" ref="I57">IFERROR(IFS(G57=$J$4,$K$4,G57=$J$5,$K$5),"No Bonus")</f>
        <v>1500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>
      <c r="A58" s="42" t="s">
        <v>781</v>
      </c>
      <c r="B58" s="159" t="s">
        <v>728</v>
      </c>
      <c r="C58" s="42" t="s">
        <v>763</v>
      </c>
      <c r="D58" s="160">
        <v>38426.0</v>
      </c>
      <c r="E58" s="161">
        <f t="shared" si="1"/>
        <v>19</v>
      </c>
      <c r="F58" s="170">
        <v>79729.0</v>
      </c>
      <c r="G58" s="159">
        <v>3.0</v>
      </c>
      <c r="H58" s="161" t="str">
        <f t="array" ref="H58">IFNA(IFS(G58=$J$4,$K$4,G58=$J$5,$K$5),"No Bonus")</f>
        <v>No Bonus</v>
      </c>
      <c r="I58" s="161" t="str">
        <f t="array" ref="I58">IFERROR(IFS(G58=$J$4,$K$4,G58=$J$5,$K$5),"No Bonus")</f>
        <v>No Bonus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>
      <c r="A59" s="42" t="s">
        <v>782</v>
      </c>
      <c r="B59" s="159" t="s">
        <v>740</v>
      </c>
      <c r="C59" s="42" t="s">
        <v>763</v>
      </c>
      <c r="D59" s="160">
        <v>41000.0</v>
      </c>
      <c r="E59" s="161">
        <f t="shared" si="1"/>
        <v>12</v>
      </c>
      <c r="F59" s="170">
        <v>54814.0</v>
      </c>
      <c r="G59" s="159">
        <v>3.0</v>
      </c>
      <c r="H59" s="161" t="str">
        <f t="array" ref="H59">IFNA(IFS(G59=$J$4,$K$4,G59=$J$5,$K$5),"No Bonus")</f>
        <v>No Bonus</v>
      </c>
      <c r="I59" s="161" t="str">
        <f t="array" ref="I59">IFERROR(IFS(G59=$J$4,$K$4,G59=$J$5,$K$5),"No Bonus")</f>
        <v>No Bonus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>
      <c r="A60" s="42" t="s">
        <v>783</v>
      </c>
      <c r="B60" s="159" t="s">
        <v>731</v>
      </c>
      <c r="C60" s="42" t="s">
        <v>763</v>
      </c>
      <c r="D60" s="160">
        <v>41352.0</v>
      </c>
      <c r="E60" s="161">
        <f t="shared" si="1"/>
        <v>11</v>
      </c>
      <c r="F60" s="170">
        <v>96191.0</v>
      </c>
      <c r="G60" s="159">
        <v>1.0</v>
      </c>
      <c r="H60" s="161" t="str">
        <f t="array" ref="H60">IFNA(IFS(G60=$J$4,$K$4,G60=$J$5,$K$5),"No Bonus")</f>
        <v>No Bonus</v>
      </c>
      <c r="I60" s="161" t="str">
        <f t="array" ref="I60">IFERROR(IFS(G60=$J$4,$K$4,G60=$J$5,$K$5),"No Bonus")</f>
        <v>No Bonus</v>
      </c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>
      <c r="A61" s="42" t="s">
        <v>784</v>
      </c>
      <c r="B61" s="159" t="s">
        <v>720</v>
      </c>
      <c r="C61" s="42" t="s">
        <v>763</v>
      </c>
      <c r="D61" s="160">
        <v>41370.0</v>
      </c>
      <c r="E61" s="161">
        <f t="shared" si="1"/>
        <v>11</v>
      </c>
      <c r="F61" s="170">
        <v>112396.0</v>
      </c>
      <c r="G61" s="159">
        <v>1.0</v>
      </c>
      <c r="H61" s="161" t="str">
        <f t="array" ref="H61">IFNA(IFS(G61=$J$4,$K$4,G61=$J$5,$K$5),"No Bonus")</f>
        <v>No Bonus</v>
      </c>
      <c r="I61" s="161" t="str">
        <f t="array" ref="I61">IFERROR(IFS(G61=$J$4,$K$4,G61=$J$5,$K$5),"No Bonus")</f>
        <v>No Bonus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>
      <c r="A62" s="42" t="s">
        <v>785</v>
      </c>
      <c r="B62" s="159" t="s">
        <v>728</v>
      </c>
      <c r="C62" s="42" t="s">
        <v>763</v>
      </c>
      <c r="D62" s="160">
        <v>42129.0</v>
      </c>
      <c r="E62" s="161">
        <f t="shared" si="1"/>
        <v>9</v>
      </c>
      <c r="F62" s="170">
        <v>118240.0</v>
      </c>
      <c r="G62" s="159">
        <v>3.0</v>
      </c>
      <c r="H62" s="161" t="str">
        <f t="array" ref="H62">IFNA(IFS(G62=$J$4,$K$4,G62=$J$5,$K$5),"No Bonus")</f>
        <v>No Bonus</v>
      </c>
      <c r="I62" s="161" t="str">
        <f t="array" ref="I62">IFERROR(IFS(G62=$J$4,$K$4,G62=$J$5,$K$5),"No Bonus")</f>
        <v>No Bonus</v>
      </c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>
      <c r="A63" s="42" t="s">
        <v>786</v>
      </c>
      <c r="B63" s="159" t="s">
        <v>728</v>
      </c>
      <c r="C63" s="42" t="s">
        <v>763</v>
      </c>
      <c r="D63" s="160">
        <v>40666.0</v>
      </c>
      <c r="E63" s="161">
        <f t="shared" si="1"/>
        <v>13</v>
      </c>
      <c r="F63" s="170">
        <v>114408.0</v>
      </c>
      <c r="G63" s="159">
        <v>5.0</v>
      </c>
      <c r="H63" s="161">
        <f t="array" ref="H63">IFNA(IFS(G63=$J$4,$K$4,G63=$J$5,$K$5),"No Bonus")</f>
        <v>3000</v>
      </c>
      <c r="I63" s="161">
        <f t="array" ref="I63">IFERROR(IFS(G63=$J$4,$K$4,G63=$J$5,$K$5),"No Bonus")</f>
        <v>3000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>
      <c r="A64" s="42" t="s">
        <v>787</v>
      </c>
      <c r="B64" s="159" t="s">
        <v>731</v>
      </c>
      <c r="C64" s="42" t="s">
        <v>763</v>
      </c>
      <c r="D64" s="160">
        <v>40293.0</v>
      </c>
      <c r="E64" s="161">
        <f t="shared" si="1"/>
        <v>14</v>
      </c>
      <c r="F64" s="170">
        <v>104133.0</v>
      </c>
      <c r="G64" s="159">
        <v>5.0</v>
      </c>
      <c r="H64" s="161">
        <f t="array" ref="H64">IFNA(IFS(G64=$J$4,$K$4,G64=$J$5,$K$5),"No Bonus")</f>
        <v>3000</v>
      </c>
      <c r="I64" s="161">
        <f t="array" ref="I64">IFERROR(IFS(G64=$J$4,$K$4,G64=$J$5,$K$5),"No Bonus")</f>
        <v>3000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>
      <c r="A65" s="42" t="s">
        <v>788</v>
      </c>
      <c r="B65" s="159" t="s">
        <v>724</v>
      </c>
      <c r="C65" s="42" t="s">
        <v>763</v>
      </c>
      <c r="D65" s="160">
        <v>41388.0</v>
      </c>
      <c r="E65" s="161">
        <f t="shared" si="1"/>
        <v>11</v>
      </c>
      <c r="F65" s="170">
        <v>99457.0</v>
      </c>
      <c r="G65" s="159">
        <v>5.0</v>
      </c>
      <c r="H65" s="161">
        <f t="array" ref="H65">IFNA(IFS(G65=$J$4,$K$4,G65=$J$5,$K$5),"No Bonus")</f>
        <v>3000</v>
      </c>
      <c r="I65" s="161">
        <f t="array" ref="I65">IFERROR(IFS(G65=$J$4,$K$4,G65=$J$5,$K$5),"No Bonus")</f>
        <v>3000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4.25" customHeight="1">
      <c r="A66" s="42" t="s">
        <v>789</v>
      </c>
      <c r="B66" s="159" t="s">
        <v>728</v>
      </c>
      <c r="C66" s="42" t="s">
        <v>763</v>
      </c>
      <c r="D66" s="160">
        <v>41398.0</v>
      </c>
      <c r="E66" s="161">
        <f t="shared" si="1"/>
        <v>11</v>
      </c>
      <c r="F66" s="170">
        <v>49254.0</v>
      </c>
      <c r="G66" s="159">
        <v>3.0</v>
      </c>
      <c r="H66" s="161" t="str">
        <f t="array" ref="H66">IFNA(IFS(G66=$J$4,$K$4,G66=$J$5,$K$5),"No Bonus")</f>
        <v>No Bonus</v>
      </c>
      <c r="I66" s="161" t="str">
        <f t="array" ref="I66">IFERROR(IFS(G66=$J$4,$K$4,G66=$J$5,$K$5),"No Bonus")</f>
        <v>No Bonus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>
      <c r="A67" s="42" t="s">
        <v>790</v>
      </c>
      <c r="B67" s="159" t="s">
        <v>728</v>
      </c>
      <c r="C67" s="42" t="s">
        <v>763</v>
      </c>
      <c r="D67" s="160">
        <v>39934.0</v>
      </c>
      <c r="E67" s="161">
        <f t="shared" si="1"/>
        <v>15</v>
      </c>
      <c r="F67" s="170">
        <v>126756.0</v>
      </c>
      <c r="G67" s="159">
        <v>2.0</v>
      </c>
      <c r="H67" s="161" t="str">
        <f t="array" ref="H67">IFNA(IFS(G67=$J$4,$K$4,G67=$J$5,$K$5),"No Bonus")</f>
        <v>No Bonus</v>
      </c>
      <c r="I67" s="161" t="str">
        <f t="array" ref="I67">IFERROR(IFS(G67=$J$4,$K$4,G67=$J$5,$K$5),"No Bonus")</f>
        <v>No Bonus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>
      <c r="A68" s="42" t="s">
        <v>791</v>
      </c>
      <c r="B68" s="159" t="s">
        <v>726</v>
      </c>
      <c r="C68" s="42" t="s">
        <v>763</v>
      </c>
      <c r="D68" s="160">
        <v>37018.0</v>
      </c>
      <c r="E68" s="161">
        <f t="shared" si="1"/>
        <v>23</v>
      </c>
      <c r="F68" s="170">
        <v>115133.0</v>
      </c>
      <c r="G68" s="159">
        <v>5.0</v>
      </c>
      <c r="H68" s="161">
        <f t="array" ref="H68">IFNA(IFS(G68=$J$4,$K$4,G68=$J$5,$K$5),"No Bonus")</f>
        <v>3000</v>
      </c>
      <c r="I68" s="161">
        <f t="array" ref="I68">IFERROR(IFS(G68=$J$4,$K$4,G68=$J$5,$K$5),"No Bonus")</f>
        <v>3000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>
      <c r="A69" s="42" t="s">
        <v>792</v>
      </c>
      <c r="B69" s="159" t="s">
        <v>728</v>
      </c>
      <c r="C69" s="42" t="s">
        <v>763</v>
      </c>
      <c r="D69" s="160">
        <v>38096.0</v>
      </c>
      <c r="E69" s="161">
        <f t="shared" si="1"/>
        <v>20</v>
      </c>
      <c r="F69" s="170">
        <v>101108.0</v>
      </c>
      <c r="G69" s="159">
        <v>4.0</v>
      </c>
      <c r="H69" s="161">
        <f t="array" ref="H69">IFNA(IFS(G69=$J$4,$K$4,G69=$J$5,$K$5),"No Bonus")</f>
        <v>1500</v>
      </c>
      <c r="I69" s="161">
        <f t="array" ref="I69">IFERROR(IFS(G69=$J$4,$K$4,G69=$J$5,$K$5),"No Bonus")</f>
        <v>1500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>
      <c r="A70" s="42" t="s">
        <v>793</v>
      </c>
      <c r="B70" s="159" t="s">
        <v>728</v>
      </c>
      <c r="C70" s="42" t="s">
        <v>763</v>
      </c>
      <c r="D70" s="160">
        <v>41037.0</v>
      </c>
      <c r="E70" s="161">
        <f t="shared" si="1"/>
        <v>12</v>
      </c>
      <c r="F70" s="170">
        <v>62211.0</v>
      </c>
      <c r="G70" s="159">
        <v>5.0</v>
      </c>
      <c r="H70" s="161">
        <f t="array" ref="H70">IFNA(IFS(G70=$J$4,$K$4,G70=$J$5,$K$5),"No Bonus")</f>
        <v>3000</v>
      </c>
      <c r="I70" s="161">
        <f t="array" ref="I70">IFERROR(IFS(G70=$J$4,$K$4,G70=$J$5,$K$5),"No Bonus")</f>
        <v>3000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>
      <c r="A71" s="42" t="s">
        <v>794</v>
      </c>
      <c r="B71" s="159" t="s">
        <v>720</v>
      </c>
      <c r="C71" s="42" t="s">
        <v>763</v>
      </c>
      <c r="D71" s="160">
        <v>37043.0</v>
      </c>
      <c r="E71" s="161">
        <f t="shared" si="1"/>
        <v>23</v>
      </c>
      <c r="F71" s="170">
        <v>70796.0</v>
      </c>
      <c r="G71" s="159">
        <v>4.0</v>
      </c>
      <c r="H71" s="161">
        <f t="array" ref="H71">IFNA(IFS(G71=$J$4,$K$4,G71=$J$5,$K$5),"No Bonus")</f>
        <v>1500</v>
      </c>
      <c r="I71" s="161">
        <f t="array" ref="I71">IFERROR(IFS(G71=$J$4,$K$4,G71=$J$5,$K$5),"No Bonus")</f>
        <v>1500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>
      <c r="A72" s="42" t="s">
        <v>795</v>
      </c>
      <c r="B72" s="159" t="s">
        <v>728</v>
      </c>
      <c r="C72" s="42" t="s">
        <v>763</v>
      </c>
      <c r="D72" s="160">
        <v>38863.0</v>
      </c>
      <c r="E72" s="161">
        <f t="shared" si="1"/>
        <v>18</v>
      </c>
      <c r="F72" s="170">
        <v>67727.0</v>
      </c>
      <c r="G72" s="159">
        <v>4.0</v>
      </c>
      <c r="H72" s="161">
        <f t="array" ref="H72">IFNA(IFS(G72=$J$4,$K$4,G72=$J$5,$K$5),"No Bonus")</f>
        <v>1500</v>
      </c>
      <c r="I72" s="161">
        <f t="array" ref="I72">IFERROR(IFS(G72=$J$4,$K$4,G72=$J$5,$K$5),"No Bonus")</f>
        <v>1500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>
      <c r="A73" s="42" t="s">
        <v>796</v>
      </c>
      <c r="B73" s="159" t="s">
        <v>720</v>
      </c>
      <c r="C73" s="42" t="s">
        <v>763</v>
      </c>
      <c r="D73" s="160">
        <v>42169.0</v>
      </c>
      <c r="E73" s="161">
        <f t="shared" si="1"/>
        <v>9</v>
      </c>
      <c r="F73" s="170">
        <v>109199.0</v>
      </c>
      <c r="G73" s="159">
        <v>2.0</v>
      </c>
      <c r="H73" s="161" t="str">
        <f t="array" ref="H73">IFNA(IFS(G73=$J$4,$K$4,G73=$J$5,$K$5),"No Bonus")</f>
        <v>No Bonus</v>
      </c>
      <c r="I73" s="161" t="str">
        <f t="array" ref="I73">IFERROR(IFS(G73=$J$4,$K$4,G73=$J$5,$K$5),"No Bonus")</f>
        <v>No Bonus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>
      <c r="A74" s="42" t="s">
        <v>797</v>
      </c>
      <c r="B74" s="159" t="s">
        <v>731</v>
      </c>
      <c r="C74" s="42" t="s">
        <v>763</v>
      </c>
      <c r="D74" s="160">
        <v>40357.0</v>
      </c>
      <c r="E74" s="161">
        <f t="shared" si="1"/>
        <v>14</v>
      </c>
      <c r="F74" s="170">
        <v>119300.0</v>
      </c>
      <c r="G74" s="159">
        <v>3.0</v>
      </c>
      <c r="H74" s="161" t="str">
        <f t="array" ref="H74">IFNA(IFS(G74=$J$4,$K$4,G74=$J$5,$K$5),"No Bonus")</f>
        <v>No Bonus</v>
      </c>
      <c r="I74" s="161" t="str">
        <f t="array" ref="I74">IFERROR(IFS(G74=$J$4,$K$4,G74=$J$5,$K$5),"No Bonus")</f>
        <v>No Bonus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>
      <c r="A75" s="42" t="s">
        <v>798</v>
      </c>
      <c r="B75" s="159" t="s">
        <v>728</v>
      </c>
      <c r="C75" s="42" t="s">
        <v>763</v>
      </c>
      <c r="D75" s="160">
        <v>41446.0</v>
      </c>
      <c r="E75" s="161">
        <f t="shared" si="1"/>
        <v>11</v>
      </c>
      <c r="F75" s="170">
        <v>124619.0</v>
      </c>
      <c r="G75" s="159">
        <v>5.0</v>
      </c>
      <c r="H75" s="161">
        <f t="array" ref="H75">IFNA(IFS(G75=$J$4,$K$4,G75=$J$5,$K$5),"No Bonus")</f>
        <v>3000</v>
      </c>
      <c r="I75" s="161">
        <f t="array" ref="I75">IFERROR(IFS(G75=$J$4,$K$4,G75=$J$5,$K$5),"No Bonus")</f>
        <v>3000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>
      <c r="A76" s="42" t="s">
        <v>799</v>
      </c>
      <c r="B76" s="159" t="s">
        <v>728</v>
      </c>
      <c r="C76" s="42" t="s">
        <v>763</v>
      </c>
      <c r="D76" s="160">
        <v>41855.0</v>
      </c>
      <c r="E76" s="161">
        <f t="shared" si="1"/>
        <v>10</v>
      </c>
      <c r="F76" s="170">
        <v>62470.0</v>
      </c>
      <c r="G76" s="159">
        <v>3.0</v>
      </c>
      <c r="H76" s="161" t="str">
        <f t="array" ref="H76">IFNA(IFS(G76=$J$4,$K$4,G76=$J$5,$K$5),"No Bonus")</f>
        <v>No Bonus</v>
      </c>
      <c r="I76" s="161" t="str">
        <f t="array" ref="I76">IFERROR(IFS(G76=$J$4,$K$4,G76=$J$5,$K$5),"No Bonus")</f>
        <v>No Bonus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>
      <c r="A77" s="42" t="s">
        <v>800</v>
      </c>
      <c r="B77" s="159" t="s">
        <v>728</v>
      </c>
      <c r="C77" s="42" t="s">
        <v>763</v>
      </c>
      <c r="D77" s="160">
        <v>40740.0</v>
      </c>
      <c r="E77" s="161">
        <f t="shared" si="1"/>
        <v>13</v>
      </c>
      <c r="F77" s="170">
        <v>53191.0</v>
      </c>
      <c r="G77" s="159">
        <v>4.0</v>
      </c>
      <c r="H77" s="161">
        <f t="array" ref="H77">IFNA(IFS(G77=$J$4,$K$4,G77=$J$5,$K$5),"No Bonus")</f>
        <v>1500</v>
      </c>
      <c r="I77" s="161">
        <f t="array" ref="I77">IFERROR(IFS(G77=$J$4,$K$4,G77=$J$5,$K$5),"No Bonus")</f>
        <v>1500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>
      <c r="A78" s="42" t="s">
        <v>801</v>
      </c>
      <c r="B78" s="159" t="s">
        <v>720</v>
      </c>
      <c r="C78" s="42" t="s">
        <v>763</v>
      </c>
      <c r="D78" s="160">
        <v>40032.0</v>
      </c>
      <c r="E78" s="161">
        <f t="shared" si="1"/>
        <v>15</v>
      </c>
      <c r="F78" s="170">
        <v>45299.0</v>
      </c>
      <c r="G78" s="159">
        <v>4.0</v>
      </c>
      <c r="H78" s="161">
        <f t="array" ref="H78">IFNA(IFS(G78=$J$4,$K$4,G78=$J$5,$K$5),"No Bonus")</f>
        <v>1500</v>
      </c>
      <c r="I78" s="161">
        <f t="array" ref="I78">IFERROR(IFS(G78=$J$4,$K$4,G78=$J$5,$K$5),"No Bonus")</f>
        <v>1500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>
      <c r="A79" s="42" t="s">
        <v>802</v>
      </c>
      <c r="B79" s="159" t="s">
        <v>740</v>
      </c>
      <c r="C79" s="42" t="s">
        <v>763</v>
      </c>
      <c r="D79" s="160">
        <v>37116.0</v>
      </c>
      <c r="E79" s="161">
        <f t="shared" si="1"/>
        <v>23</v>
      </c>
      <c r="F79" s="170">
        <v>118113.0</v>
      </c>
      <c r="G79" s="159">
        <v>3.0</v>
      </c>
      <c r="H79" s="161" t="str">
        <f t="array" ref="H79">IFNA(IFS(G79=$J$4,$K$4,G79=$J$5,$K$5),"No Bonus")</f>
        <v>No Bonus</v>
      </c>
      <c r="I79" s="161" t="str">
        <f t="array" ref="I79">IFERROR(IFS(G79=$J$4,$K$4,G79=$J$5,$K$5),"No Bonus")</f>
        <v>No Bonus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>
      <c r="A80" s="42" t="s">
        <v>803</v>
      </c>
      <c r="B80" s="159" t="s">
        <v>720</v>
      </c>
      <c r="C80" s="42" t="s">
        <v>763</v>
      </c>
      <c r="D80" s="160">
        <v>37137.0</v>
      </c>
      <c r="E80" s="161">
        <f t="shared" si="1"/>
        <v>23</v>
      </c>
      <c r="F80" s="170">
        <v>112624.0</v>
      </c>
      <c r="G80" s="159">
        <v>5.0</v>
      </c>
      <c r="H80" s="161">
        <f t="array" ref="H80">IFNA(IFS(G80=$J$4,$K$4,G80=$J$5,$K$5),"No Bonus")</f>
        <v>3000</v>
      </c>
      <c r="I80" s="161">
        <f t="array" ref="I80">IFERROR(IFS(G80=$J$4,$K$4,G80=$J$5,$K$5),"No Bonus")</f>
        <v>3000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>
      <c r="A81" s="42" t="s">
        <v>804</v>
      </c>
      <c r="B81" s="159" t="s">
        <v>720</v>
      </c>
      <c r="C81" s="42" t="s">
        <v>763</v>
      </c>
      <c r="D81" s="160">
        <v>40048.0</v>
      </c>
      <c r="E81" s="161">
        <f t="shared" si="1"/>
        <v>15</v>
      </c>
      <c r="F81" s="170">
        <v>105125.0</v>
      </c>
      <c r="G81" s="159">
        <v>3.0</v>
      </c>
      <c r="H81" s="161" t="str">
        <f t="array" ref="H81">IFNA(IFS(G81=$J$4,$K$4,G81=$J$5,$K$5),"No Bonus")</f>
        <v>No Bonus</v>
      </c>
      <c r="I81" s="161" t="str">
        <f t="array" ref="I81">IFERROR(IFS(G81=$J$4,$K$4,G81=$J$5,$K$5),"No Bonus")</f>
        <v>No Bonus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>
      <c r="A82" s="42" t="s">
        <v>805</v>
      </c>
      <c r="B82" s="159" t="s">
        <v>731</v>
      </c>
      <c r="C82" s="42" t="s">
        <v>763</v>
      </c>
      <c r="D82" s="160">
        <v>41163.0</v>
      </c>
      <c r="E82" s="161">
        <f t="shared" si="1"/>
        <v>12</v>
      </c>
      <c r="F82" s="170">
        <v>51385.0</v>
      </c>
      <c r="G82" s="159">
        <v>5.0</v>
      </c>
      <c r="H82" s="161">
        <f t="array" ref="H82">IFNA(IFS(G82=$J$4,$K$4,G82=$J$5,$K$5),"No Bonus")</f>
        <v>3000</v>
      </c>
      <c r="I82" s="161">
        <f t="array" ref="I82">IFERROR(IFS(G82=$J$4,$K$4,G82=$J$5,$K$5),"No Bonus")</f>
        <v>3000</v>
      </c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>
      <c r="A83" s="42" t="s">
        <v>806</v>
      </c>
      <c r="B83" s="159" t="s">
        <v>731</v>
      </c>
      <c r="C83" s="42" t="s">
        <v>763</v>
      </c>
      <c r="D83" s="160">
        <v>41910.0</v>
      </c>
      <c r="E83" s="161">
        <f t="shared" si="1"/>
        <v>10</v>
      </c>
      <c r="F83" s="170">
        <v>82217.0</v>
      </c>
      <c r="G83" s="159">
        <v>4.0</v>
      </c>
      <c r="H83" s="161">
        <f t="array" ref="H83">IFNA(IFS(G83=$J$4,$K$4,G83=$J$5,$K$5),"No Bonus")</f>
        <v>1500</v>
      </c>
      <c r="I83" s="161">
        <f t="array" ref="I83">IFERROR(IFS(G83=$J$4,$K$4,G83=$J$5,$K$5),"No Bonus")</f>
        <v>1500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>
      <c r="A84" s="42" t="s">
        <v>807</v>
      </c>
      <c r="B84" s="159" t="s">
        <v>728</v>
      </c>
      <c r="C84" s="42" t="s">
        <v>763</v>
      </c>
      <c r="D84" s="160">
        <v>42278.0</v>
      </c>
      <c r="E84" s="161">
        <f t="shared" si="1"/>
        <v>9</v>
      </c>
      <c r="F84" s="170">
        <v>95620.0</v>
      </c>
      <c r="G84" s="159">
        <v>4.0</v>
      </c>
      <c r="H84" s="161">
        <f t="array" ref="H84">IFNA(IFS(G84=$J$4,$K$4,G84=$J$5,$K$5),"No Bonus")</f>
        <v>1500</v>
      </c>
      <c r="I84" s="161">
        <f t="array" ref="I84">IFERROR(IFS(G84=$J$4,$K$4,G84=$J$5,$K$5),"No Bonus")</f>
        <v>1500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>
      <c r="A85" s="42" t="s">
        <v>808</v>
      </c>
      <c r="B85" s="159" t="s">
        <v>726</v>
      </c>
      <c r="C85" s="42" t="s">
        <v>763</v>
      </c>
      <c r="D85" s="160">
        <v>40457.0</v>
      </c>
      <c r="E85" s="161">
        <f t="shared" si="1"/>
        <v>14</v>
      </c>
      <c r="F85" s="170">
        <v>47514.0</v>
      </c>
      <c r="G85" s="159">
        <v>5.0</v>
      </c>
      <c r="H85" s="161">
        <f t="array" ref="H85">IFNA(IFS(G85=$J$4,$K$4,G85=$J$5,$K$5),"No Bonus")</f>
        <v>3000</v>
      </c>
      <c r="I85" s="161">
        <f t="array" ref="I85">IFERROR(IFS(G85=$J$4,$K$4,G85=$J$5,$K$5),"No Bonus")</f>
        <v>3000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>
      <c r="A86" s="42" t="s">
        <v>809</v>
      </c>
      <c r="B86" s="159" t="s">
        <v>720</v>
      </c>
      <c r="C86" s="42" t="s">
        <v>763</v>
      </c>
      <c r="D86" s="160">
        <v>37165.0</v>
      </c>
      <c r="E86" s="161">
        <f t="shared" si="1"/>
        <v>23</v>
      </c>
      <c r="F86" s="170">
        <v>105647.0</v>
      </c>
      <c r="G86" s="159">
        <v>1.0</v>
      </c>
      <c r="H86" s="161" t="str">
        <f t="array" ref="H86">IFNA(IFS(G86=$J$4,$K$4,G86=$J$5,$K$5),"No Bonus")</f>
        <v>No Bonus</v>
      </c>
      <c r="I86" s="161" t="str">
        <f t="array" ref="I86">IFERROR(IFS(G86=$J$4,$K$4,G86=$J$5,$K$5),"No Bonus")</f>
        <v>No Bonus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>
      <c r="A87" s="42" t="s">
        <v>810</v>
      </c>
      <c r="B87" s="159" t="s">
        <v>731</v>
      </c>
      <c r="C87" s="42" t="s">
        <v>763</v>
      </c>
      <c r="D87" s="160">
        <v>38254.0</v>
      </c>
      <c r="E87" s="161">
        <f t="shared" si="1"/>
        <v>20</v>
      </c>
      <c r="F87" s="170">
        <v>125512.0</v>
      </c>
      <c r="G87" s="159">
        <v>2.0</v>
      </c>
      <c r="H87" s="161" t="str">
        <f t="array" ref="H87">IFNA(IFS(G87=$J$4,$K$4,G87=$J$5,$K$5),"No Bonus")</f>
        <v>No Bonus</v>
      </c>
      <c r="I87" s="161" t="str">
        <f t="array" ref="I87">IFERROR(IFS(G87=$J$4,$K$4,G87=$J$5,$K$5),"No Bonus")</f>
        <v>No Bonus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>
      <c r="A88" s="42" t="s">
        <v>811</v>
      </c>
      <c r="B88" s="159" t="s">
        <v>728</v>
      </c>
      <c r="C88" s="42" t="s">
        <v>763</v>
      </c>
      <c r="D88" s="160">
        <v>40843.0</v>
      </c>
      <c r="E88" s="161">
        <f t="shared" si="1"/>
        <v>13</v>
      </c>
      <c r="F88" s="170">
        <v>45315.0</v>
      </c>
      <c r="G88" s="159">
        <v>3.0</v>
      </c>
      <c r="H88" s="161" t="str">
        <f t="array" ref="H88">IFNA(IFS(G88=$J$4,$K$4,G88=$J$5,$K$5),"No Bonus")</f>
        <v>No Bonus</v>
      </c>
      <c r="I88" s="161" t="str">
        <f t="array" ref="I88">IFERROR(IFS(G88=$J$4,$K$4,G88=$J$5,$K$5),"No Bonus")</f>
        <v>No Bonus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>
      <c r="A89" s="42" t="s">
        <v>812</v>
      </c>
      <c r="B89" s="159" t="s">
        <v>720</v>
      </c>
      <c r="C89" s="42" t="s">
        <v>763</v>
      </c>
      <c r="D89" s="160">
        <v>37548.0</v>
      </c>
      <c r="E89" s="161">
        <f t="shared" si="1"/>
        <v>22</v>
      </c>
      <c r="F89" s="170">
        <v>52224.0</v>
      </c>
      <c r="G89" s="159">
        <v>3.0</v>
      </c>
      <c r="H89" s="161" t="str">
        <f t="array" ref="H89">IFNA(IFS(G89=$J$4,$K$4,G89=$J$5,$K$5),"No Bonus")</f>
        <v>No Bonus</v>
      </c>
      <c r="I89" s="161" t="str">
        <f t="array" ref="I89">IFERROR(IFS(G89=$J$4,$K$4,G89=$J$5,$K$5),"No Bonus")</f>
        <v>No Bonus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>
      <c r="A90" s="42" t="s">
        <v>813</v>
      </c>
      <c r="B90" s="159" t="s">
        <v>720</v>
      </c>
      <c r="C90" s="42" t="s">
        <v>763</v>
      </c>
      <c r="D90" s="160">
        <v>37565.0</v>
      </c>
      <c r="E90" s="161">
        <f t="shared" si="1"/>
        <v>22</v>
      </c>
      <c r="F90" s="170">
        <v>110399.0</v>
      </c>
      <c r="G90" s="159">
        <v>5.0</v>
      </c>
      <c r="H90" s="161">
        <f t="array" ref="H90">IFNA(IFS(G90=$J$4,$K$4,G90=$J$5,$K$5),"No Bonus")</f>
        <v>3000</v>
      </c>
      <c r="I90" s="161">
        <f t="array" ref="I90">IFERROR(IFS(G90=$J$4,$K$4,G90=$J$5,$K$5),"No Bonus")</f>
        <v>3000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>
      <c r="A91" s="42" t="s">
        <v>814</v>
      </c>
      <c r="B91" s="159" t="s">
        <v>720</v>
      </c>
      <c r="C91" s="42" t="s">
        <v>763</v>
      </c>
      <c r="D91" s="160">
        <v>40118.0</v>
      </c>
      <c r="E91" s="161">
        <f t="shared" si="1"/>
        <v>15</v>
      </c>
      <c r="F91" s="170">
        <v>88499.0</v>
      </c>
      <c r="G91" s="159">
        <v>4.0</v>
      </c>
      <c r="H91" s="161">
        <f t="array" ref="H91">IFNA(IFS(G91=$J$4,$K$4,G91=$J$5,$K$5),"No Bonus")</f>
        <v>1500</v>
      </c>
      <c r="I91" s="161">
        <f t="array" ref="I91">IFERROR(IFS(G91=$J$4,$K$4,G91=$J$5,$K$5),"No Bonus")</f>
        <v>1500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>
      <c r="A92" s="42" t="s">
        <v>815</v>
      </c>
      <c r="B92" s="159" t="s">
        <v>731</v>
      </c>
      <c r="C92" s="42" t="s">
        <v>763</v>
      </c>
      <c r="D92" s="160">
        <v>41579.0</v>
      </c>
      <c r="E92" s="161">
        <f t="shared" si="1"/>
        <v>11</v>
      </c>
      <c r="F92" s="170">
        <v>104499.0</v>
      </c>
      <c r="G92" s="159">
        <v>3.0</v>
      </c>
      <c r="H92" s="161" t="str">
        <f t="array" ref="H92">IFNA(IFS(G92=$J$4,$K$4,G92=$J$5,$K$5),"No Bonus")</f>
        <v>No Bonus</v>
      </c>
      <c r="I92" s="161" t="str">
        <f t="array" ref="I92">IFERROR(IFS(G92=$J$4,$K$4,G92=$J$5,$K$5),"No Bonus")</f>
        <v>No Bonus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>
      <c r="A93" s="42" t="s">
        <v>816</v>
      </c>
      <c r="B93" s="159" t="s">
        <v>731</v>
      </c>
      <c r="C93" s="42" t="s">
        <v>763</v>
      </c>
      <c r="D93" s="160">
        <v>40881.0</v>
      </c>
      <c r="E93" s="161">
        <f t="shared" si="1"/>
        <v>13</v>
      </c>
      <c r="F93" s="170">
        <v>108152.0</v>
      </c>
      <c r="G93" s="159">
        <v>1.0</v>
      </c>
      <c r="H93" s="161" t="str">
        <f t="array" ref="H93">IFNA(IFS(G93=$J$4,$K$4,G93=$J$5,$K$5),"No Bonus")</f>
        <v>No Bonus</v>
      </c>
      <c r="I93" s="161" t="str">
        <f t="array" ref="I93">IFERROR(IFS(G93=$J$4,$K$4,G93=$J$5,$K$5),"No Bonus")</f>
        <v>No Bonus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>
      <c r="A94" s="42" t="s">
        <v>817</v>
      </c>
      <c r="B94" s="159" t="s">
        <v>731</v>
      </c>
      <c r="C94" s="42" t="s">
        <v>763</v>
      </c>
      <c r="D94" s="160">
        <v>41958.0</v>
      </c>
      <c r="E94" s="161">
        <f t="shared" si="1"/>
        <v>10</v>
      </c>
      <c r="F94" s="170">
        <v>126555.0</v>
      </c>
      <c r="G94" s="159">
        <v>5.0</v>
      </c>
      <c r="H94" s="161">
        <f t="array" ref="H94">IFNA(IFS(G94=$J$4,$K$4,G94=$J$5,$K$5),"No Bonus")</f>
        <v>3000</v>
      </c>
      <c r="I94" s="161">
        <f t="array" ref="I94">IFERROR(IFS(G94=$J$4,$K$4,G94=$J$5,$K$5),"No Bonus")</f>
        <v>3000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>
      <c r="A95" s="42" t="s">
        <v>818</v>
      </c>
      <c r="B95" s="159" t="s">
        <v>728</v>
      </c>
      <c r="C95" s="42" t="s">
        <v>763</v>
      </c>
      <c r="D95" s="160">
        <v>37584.0</v>
      </c>
      <c r="E95" s="161">
        <f t="shared" si="1"/>
        <v>22</v>
      </c>
      <c r="F95" s="170">
        <v>57059.0</v>
      </c>
      <c r="G95" s="159">
        <v>1.0</v>
      </c>
      <c r="H95" s="161" t="str">
        <f t="array" ref="H95">IFNA(IFS(G95=$J$4,$K$4,G95=$J$5,$K$5),"No Bonus")</f>
        <v>No Bonus</v>
      </c>
      <c r="I95" s="161" t="str">
        <f t="array" ref="I95">IFERROR(IFS(G95=$J$4,$K$4,G95=$J$5,$K$5),"No Bonus")</f>
        <v>No Bonus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>
      <c r="A96" s="42" t="s">
        <v>819</v>
      </c>
      <c r="B96" s="159" t="s">
        <v>731</v>
      </c>
      <c r="C96" s="42" t="s">
        <v>763</v>
      </c>
      <c r="D96" s="160">
        <v>38319.0</v>
      </c>
      <c r="E96" s="161">
        <f t="shared" si="1"/>
        <v>20</v>
      </c>
      <c r="F96" s="170">
        <v>123803.0</v>
      </c>
      <c r="G96" s="159">
        <v>5.0</v>
      </c>
      <c r="H96" s="161">
        <f t="array" ref="H96">IFNA(IFS(G96=$J$4,$K$4,G96=$J$5,$K$5),"No Bonus")</f>
        <v>3000</v>
      </c>
      <c r="I96" s="161">
        <f t="array" ref="I96">IFERROR(IFS(G96=$J$4,$K$4,G96=$J$5,$K$5),"No Bonus")</f>
        <v>3000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>
      <c r="A97" s="42" t="s">
        <v>820</v>
      </c>
      <c r="B97" s="159" t="s">
        <v>720</v>
      </c>
      <c r="C97" s="42" t="s">
        <v>763</v>
      </c>
      <c r="D97" s="160">
        <v>39038.0</v>
      </c>
      <c r="E97" s="161">
        <f t="shared" si="1"/>
        <v>18</v>
      </c>
      <c r="F97" s="170">
        <v>85917.0</v>
      </c>
      <c r="G97" s="159">
        <v>5.0</v>
      </c>
      <c r="H97" s="161">
        <f t="array" ref="H97">IFNA(IFS(G97=$J$4,$K$4,G97=$J$5,$K$5),"No Bonus")</f>
        <v>3000</v>
      </c>
      <c r="I97" s="161">
        <f t="array" ref="I97">IFERROR(IFS(G97=$J$4,$K$4,G97=$J$5,$K$5),"No Bonus")</f>
        <v>3000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42" t="s">
        <v>821</v>
      </c>
      <c r="B98" s="159" t="s">
        <v>726</v>
      </c>
      <c r="C98" s="42" t="s">
        <v>763</v>
      </c>
      <c r="D98" s="160">
        <v>40880.0</v>
      </c>
      <c r="E98" s="161">
        <f t="shared" si="1"/>
        <v>13</v>
      </c>
      <c r="F98" s="170">
        <v>53330.0</v>
      </c>
      <c r="G98" s="159">
        <v>3.0</v>
      </c>
      <c r="H98" s="161" t="str">
        <f t="array" ref="H98">IFNA(IFS(G98=$J$4,$K$4,G98=$J$5,$K$5),"No Bonus")</f>
        <v>No Bonus</v>
      </c>
      <c r="I98" s="161" t="str">
        <f t="array" ref="I98">IFERROR(IFS(G98=$J$4,$K$4,G98=$J$5,$K$5),"No Bonus")</f>
        <v>No Bonus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>
      <c r="A99" s="42" t="s">
        <v>822</v>
      </c>
      <c r="B99" s="159" t="s">
        <v>731</v>
      </c>
      <c r="C99" s="42" t="s">
        <v>823</v>
      </c>
      <c r="D99" s="160">
        <v>40570.0</v>
      </c>
      <c r="E99" s="161">
        <f t="shared" si="1"/>
        <v>14</v>
      </c>
      <c r="F99" s="170">
        <v>73102.0</v>
      </c>
      <c r="G99" s="159">
        <v>4.0</v>
      </c>
      <c r="H99" s="161">
        <f t="array" ref="H99">IFNA(IFS(G99=$J$4,$K$4,G99=$J$5,$K$5),"No Bonus")</f>
        <v>1500</v>
      </c>
      <c r="I99" s="161">
        <f t="array" ref="I99">IFERROR(IFS(G99=$J$4,$K$4,G99=$J$5,$K$5),"No Bonus")</f>
        <v>1500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>
      <c r="A100" s="42" t="s">
        <v>824</v>
      </c>
      <c r="B100" s="159" t="s">
        <v>728</v>
      </c>
      <c r="C100" s="42" t="s">
        <v>823</v>
      </c>
      <c r="D100" s="160">
        <v>39833.0</v>
      </c>
      <c r="E100" s="161">
        <f t="shared" si="1"/>
        <v>16</v>
      </c>
      <c r="F100" s="170">
        <v>112538.0</v>
      </c>
      <c r="G100" s="159">
        <v>2.0</v>
      </c>
      <c r="H100" s="161" t="str">
        <f t="array" ref="H100">IFNA(IFS(G100=$J$4,$K$4,G100=$J$5,$K$5),"No Bonus")</f>
        <v>No Bonus</v>
      </c>
      <c r="I100" s="161" t="str">
        <f t="array" ref="I100">IFERROR(IFS(G100=$J$4,$K$4,G100=$J$5,$K$5),"No Bonus")</f>
        <v>No Bonus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>
      <c r="A101" s="42" t="s">
        <v>825</v>
      </c>
      <c r="B101" s="159" t="s">
        <v>731</v>
      </c>
      <c r="C101" s="42" t="s">
        <v>823</v>
      </c>
      <c r="D101" s="160">
        <v>40607.0</v>
      </c>
      <c r="E101" s="161">
        <f t="shared" si="1"/>
        <v>13</v>
      </c>
      <c r="F101" s="170">
        <v>43819.0</v>
      </c>
      <c r="G101" s="159">
        <v>4.0</v>
      </c>
      <c r="H101" s="161">
        <f t="array" ref="H101">IFNA(IFS(G101=$J$4,$K$4,G101=$J$5,$K$5),"No Bonus")</f>
        <v>1500</v>
      </c>
      <c r="I101" s="161">
        <f t="array" ref="I101">IFERROR(IFS(G101=$J$4,$K$4,G101=$J$5,$K$5),"No Bonus")</f>
        <v>1500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>
      <c r="A102" s="42" t="s">
        <v>826</v>
      </c>
      <c r="B102" s="159" t="s">
        <v>728</v>
      </c>
      <c r="C102" s="42" t="s">
        <v>823</v>
      </c>
      <c r="D102" s="160">
        <v>41331.0</v>
      </c>
      <c r="E102" s="161">
        <f t="shared" si="1"/>
        <v>11</v>
      </c>
      <c r="F102" s="170">
        <v>85139.0</v>
      </c>
      <c r="G102" s="159">
        <v>5.0</v>
      </c>
      <c r="H102" s="161">
        <f t="array" ref="H102">IFNA(IFS(G102=$J$4,$K$4,G102=$J$5,$K$5),"No Bonus")</f>
        <v>3000</v>
      </c>
      <c r="I102" s="161">
        <f t="array" ref="I102">IFERROR(IFS(G102=$J$4,$K$4,G102=$J$5,$K$5),"No Bonus")</f>
        <v>3000</v>
      </c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>
      <c r="A103" s="42" t="s">
        <v>827</v>
      </c>
      <c r="B103" s="159" t="s">
        <v>728</v>
      </c>
      <c r="C103" s="42" t="s">
        <v>823</v>
      </c>
      <c r="D103" s="160">
        <v>41001.0</v>
      </c>
      <c r="E103" s="161">
        <f t="shared" si="1"/>
        <v>12</v>
      </c>
      <c r="F103" s="170">
        <v>82680.0</v>
      </c>
      <c r="G103" s="159">
        <v>3.0</v>
      </c>
      <c r="H103" s="161" t="str">
        <f t="array" ref="H103">IFNA(IFS(G103=$J$4,$K$4,G103=$J$5,$K$5),"No Bonus")</f>
        <v>No Bonus</v>
      </c>
      <c r="I103" s="161" t="str">
        <f t="array" ref="I103">IFERROR(IFS(G103=$J$4,$K$4,G103=$J$5,$K$5),"No Bonus")</f>
        <v>No Bonus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>
      <c r="A104" s="42" t="s">
        <v>828</v>
      </c>
      <c r="B104" s="159" t="s">
        <v>728</v>
      </c>
      <c r="C104" s="42" t="s">
        <v>823</v>
      </c>
      <c r="D104" s="160">
        <v>38961.0</v>
      </c>
      <c r="E104" s="161">
        <f t="shared" si="1"/>
        <v>18</v>
      </c>
      <c r="F104" s="170">
        <v>103259.0</v>
      </c>
      <c r="G104" s="159">
        <v>1.0</v>
      </c>
      <c r="H104" s="161" t="str">
        <f t="array" ref="H104">IFNA(IFS(G104=$J$4,$K$4,G104=$J$5,$K$5),"No Bonus")</f>
        <v>No Bonus</v>
      </c>
      <c r="I104" s="161" t="str">
        <f t="array" ref="I104">IFERROR(IFS(G104=$J$4,$K$4,G104=$J$5,$K$5),"No Bonus")</f>
        <v>No Bonus</v>
      </c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>
      <c r="A105" s="42" t="s">
        <v>829</v>
      </c>
      <c r="B105" s="159" t="s">
        <v>740</v>
      </c>
      <c r="C105" s="42" t="s">
        <v>823</v>
      </c>
      <c r="D105" s="160">
        <v>40466.0</v>
      </c>
      <c r="E105" s="161">
        <f t="shared" si="1"/>
        <v>14</v>
      </c>
      <c r="F105" s="170">
        <v>71073.0</v>
      </c>
      <c r="G105" s="159">
        <v>4.0</v>
      </c>
      <c r="H105" s="161">
        <f t="array" ref="H105">IFNA(IFS(G105=$J$4,$K$4,G105=$J$5,$K$5),"No Bonus")</f>
        <v>1500</v>
      </c>
      <c r="I105" s="161">
        <f t="array" ref="I105">IFERROR(IFS(G105=$J$4,$K$4,G105=$J$5,$K$5),"No Bonus")</f>
        <v>1500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>
      <c r="A106" s="42" t="s">
        <v>830</v>
      </c>
      <c r="B106" s="159" t="s">
        <v>724</v>
      </c>
      <c r="C106" s="42" t="s">
        <v>823</v>
      </c>
      <c r="D106" s="160">
        <v>41583.0</v>
      </c>
      <c r="E106" s="161">
        <f t="shared" si="1"/>
        <v>11</v>
      </c>
      <c r="F106" s="170">
        <v>70153.0</v>
      </c>
      <c r="G106" s="159">
        <v>2.0</v>
      </c>
      <c r="H106" s="161" t="str">
        <f t="array" ref="H106">IFNA(IFS(G106=$J$4,$K$4,G106=$J$5,$K$5),"No Bonus")</f>
        <v>No Bonus</v>
      </c>
      <c r="I106" s="161" t="str">
        <f t="array" ref="I106">IFERROR(IFS(G106=$J$4,$K$4,G106=$J$5,$K$5),"No Bonus")</f>
        <v>No Bonus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>
      <c r="A107" s="42" t="s">
        <v>831</v>
      </c>
      <c r="B107" s="159" t="s">
        <v>731</v>
      </c>
      <c r="C107" s="42" t="s">
        <v>832</v>
      </c>
      <c r="D107" s="160">
        <v>39814.0</v>
      </c>
      <c r="E107" s="161">
        <f t="shared" si="1"/>
        <v>16</v>
      </c>
      <c r="F107" s="170">
        <v>53099.0</v>
      </c>
      <c r="G107" s="159">
        <v>3.0</v>
      </c>
      <c r="H107" s="161" t="str">
        <f t="array" ref="H107">IFNA(IFS(G107=$J$4,$K$4,G107=$J$5,$K$5),"No Bonus")</f>
        <v>No Bonus</v>
      </c>
      <c r="I107" s="161" t="str">
        <f t="array" ref="I107">IFERROR(IFS(G107=$J$4,$K$4,G107=$J$5,$K$5),"No Bonus")</f>
        <v>No Bonus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>
      <c r="A108" s="42" t="s">
        <v>833</v>
      </c>
      <c r="B108" s="159" t="s">
        <v>740</v>
      </c>
      <c r="C108" s="42" t="s">
        <v>832</v>
      </c>
      <c r="D108" s="160">
        <v>37260.0</v>
      </c>
      <c r="E108" s="161">
        <f t="shared" si="1"/>
        <v>23</v>
      </c>
      <c r="F108" s="170">
        <v>52560.0</v>
      </c>
      <c r="G108" s="159">
        <v>5.0</v>
      </c>
      <c r="H108" s="161">
        <f t="array" ref="H108">IFNA(IFS(G108=$J$4,$K$4,G108=$J$5,$K$5),"No Bonus")</f>
        <v>3000</v>
      </c>
      <c r="I108" s="161">
        <f t="array" ref="I108">IFERROR(IFS(G108=$J$4,$K$4,G108=$J$5,$K$5),"No Bonus")</f>
        <v>3000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>
      <c r="A109" s="42" t="s">
        <v>834</v>
      </c>
      <c r="B109" s="159" t="s">
        <v>728</v>
      </c>
      <c r="C109" s="42" t="s">
        <v>832</v>
      </c>
      <c r="D109" s="160">
        <v>41650.0</v>
      </c>
      <c r="E109" s="161">
        <f t="shared" si="1"/>
        <v>11</v>
      </c>
      <c r="F109" s="170">
        <v>46834.0</v>
      </c>
      <c r="G109" s="159">
        <v>4.0</v>
      </c>
      <c r="H109" s="161">
        <f t="array" ref="H109">IFNA(IFS(G109=$J$4,$K$4,G109=$J$5,$K$5),"No Bonus")</f>
        <v>1500</v>
      </c>
      <c r="I109" s="161">
        <f t="array" ref="I109">IFERROR(IFS(G109=$J$4,$K$4,G109=$J$5,$K$5),"No Bonus")</f>
        <v>1500</v>
      </c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>
      <c r="A110" s="42" t="s">
        <v>835</v>
      </c>
      <c r="B110" s="159" t="s">
        <v>726</v>
      </c>
      <c r="C110" s="42" t="s">
        <v>832</v>
      </c>
      <c r="D110" s="160">
        <v>39879.0</v>
      </c>
      <c r="E110" s="161">
        <f t="shared" si="1"/>
        <v>15</v>
      </c>
      <c r="F110" s="170">
        <v>97652.0</v>
      </c>
      <c r="G110" s="159">
        <v>1.0</v>
      </c>
      <c r="H110" s="161" t="str">
        <f t="array" ref="H110">IFNA(IFS(G110=$J$4,$K$4,G110=$J$5,$K$5),"No Bonus")</f>
        <v>No Bonus</v>
      </c>
      <c r="I110" s="161" t="str">
        <f t="array" ref="I110">IFERROR(IFS(G110=$J$4,$K$4,G110=$J$5,$K$5),"No Bonus")</f>
        <v>No Bonus</v>
      </c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>
      <c r="A111" s="42" t="s">
        <v>836</v>
      </c>
      <c r="B111" s="159" t="s">
        <v>731</v>
      </c>
      <c r="C111" s="42" t="s">
        <v>832</v>
      </c>
      <c r="D111" s="160">
        <v>37327.0</v>
      </c>
      <c r="E111" s="161">
        <f t="shared" si="1"/>
        <v>22</v>
      </c>
      <c r="F111" s="170">
        <v>44377.0</v>
      </c>
      <c r="G111" s="159">
        <v>2.0</v>
      </c>
      <c r="H111" s="161" t="str">
        <f t="array" ref="H111">IFNA(IFS(G111=$J$4,$K$4,G111=$J$5,$K$5),"No Bonus")</f>
        <v>No Bonus</v>
      </c>
      <c r="I111" s="161" t="str">
        <f t="array" ref="I111">IFERROR(IFS(G111=$J$4,$K$4,G111=$J$5,$K$5),"No Bonus")</f>
        <v>No Bonus</v>
      </c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>
      <c r="A112" s="42" t="s">
        <v>837</v>
      </c>
      <c r="B112" s="159" t="s">
        <v>728</v>
      </c>
      <c r="C112" s="42" t="s">
        <v>832</v>
      </c>
      <c r="D112" s="160">
        <v>40225.0</v>
      </c>
      <c r="E112" s="161">
        <f t="shared" si="1"/>
        <v>14</v>
      </c>
      <c r="F112" s="170">
        <v>84107.0</v>
      </c>
      <c r="G112" s="159">
        <v>5.0</v>
      </c>
      <c r="H112" s="161">
        <f t="array" ref="H112">IFNA(IFS(G112=$J$4,$K$4,G112=$J$5,$K$5),"No Bonus")</f>
        <v>3000</v>
      </c>
      <c r="I112" s="161">
        <f t="array" ref="I112">IFERROR(IFS(G112=$J$4,$K$4,G112=$J$5,$K$5),"No Bonus")</f>
        <v>3000</v>
      </c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>
      <c r="A113" s="42" t="s">
        <v>838</v>
      </c>
      <c r="B113" s="159" t="s">
        <v>731</v>
      </c>
      <c r="C113" s="42" t="s">
        <v>832</v>
      </c>
      <c r="D113" s="160">
        <v>41391.0</v>
      </c>
      <c r="E113" s="161">
        <f t="shared" si="1"/>
        <v>11</v>
      </c>
      <c r="F113" s="170">
        <v>64749.0</v>
      </c>
      <c r="G113" s="159">
        <v>4.0</v>
      </c>
      <c r="H113" s="161">
        <f t="array" ref="H113">IFNA(IFS(G113=$J$4,$K$4,G113=$J$5,$K$5),"No Bonus")</f>
        <v>1500</v>
      </c>
      <c r="I113" s="161">
        <f t="array" ref="I113">IFERROR(IFS(G113=$J$4,$K$4,G113=$J$5,$K$5),"No Bonus")</f>
        <v>1500</v>
      </c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>
      <c r="A114" s="42" t="s">
        <v>839</v>
      </c>
      <c r="B114" s="159" t="s">
        <v>728</v>
      </c>
      <c r="C114" s="42" t="s">
        <v>832</v>
      </c>
      <c r="D114" s="160">
        <v>40724.0</v>
      </c>
      <c r="E114" s="161">
        <f t="shared" si="1"/>
        <v>13</v>
      </c>
      <c r="F114" s="170">
        <v>96101.0</v>
      </c>
      <c r="G114" s="159">
        <v>1.0</v>
      </c>
      <c r="H114" s="161" t="str">
        <f t="array" ref="H114">IFNA(IFS(G114=$J$4,$K$4,G114=$J$5,$K$5),"No Bonus")</f>
        <v>No Bonus</v>
      </c>
      <c r="I114" s="161" t="str">
        <f t="array" ref="I114">IFERROR(IFS(G114=$J$4,$K$4,G114=$J$5,$K$5),"No Bonus")</f>
        <v>No Bonus</v>
      </c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>
      <c r="A115" s="42" t="s">
        <v>840</v>
      </c>
      <c r="B115" s="159" t="s">
        <v>731</v>
      </c>
      <c r="C115" s="42" t="s">
        <v>832</v>
      </c>
      <c r="D115" s="160">
        <v>41594.0</v>
      </c>
      <c r="E115" s="161">
        <f t="shared" si="1"/>
        <v>11</v>
      </c>
      <c r="F115" s="170">
        <v>60275.0</v>
      </c>
      <c r="G115" s="159">
        <v>1.0</v>
      </c>
      <c r="H115" s="161" t="str">
        <f t="array" ref="H115">IFNA(IFS(G115=$J$4,$K$4,G115=$J$5,$K$5),"No Bonus")</f>
        <v>No Bonus</v>
      </c>
      <c r="I115" s="161" t="str">
        <f t="array" ref="I115">IFERROR(IFS(G115=$J$4,$K$4,G115=$J$5,$K$5),"No Bonus")</f>
        <v>No Bonus</v>
      </c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>
      <c r="A116" s="42" t="s">
        <v>841</v>
      </c>
      <c r="B116" s="159" t="s">
        <v>724</v>
      </c>
      <c r="C116" s="42" t="s">
        <v>842</v>
      </c>
      <c r="D116" s="160">
        <v>41628.0</v>
      </c>
      <c r="E116" s="161">
        <f t="shared" si="1"/>
        <v>11</v>
      </c>
      <c r="F116" s="170">
        <v>65190.0</v>
      </c>
      <c r="G116" s="159">
        <v>2.0</v>
      </c>
      <c r="H116" s="161" t="str">
        <f t="array" ref="H116">IFNA(IFS(G116=$J$4,$K$4,G116=$J$5,$K$5),"No Bonus")</f>
        <v>No Bonus</v>
      </c>
      <c r="I116" s="161" t="str">
        <f t="array" ref="I116">IFERROR(IFS(G116=$J$4,$K$4,G116=$J$5,$K$5),"No Bonus")</f>
        <v>No Bonus</v>
      </c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>
      <c r="A117" s="42" t="s">
        <v>843</v>
      </c>
      <c r="B117" s="159" t="s">
        <v>731</v>
      </c>
      <c r="C117" s="42" t="s">
        <v>842</v>
      </c>
      <c r="D117" s="160">
        <v>41996.0</v>
      </c>
      <c r="E117" s="161">
        <f t="shared" si="1"/>
        <v>10</v>
      </c>
      <c r="F117" s="170">
        <v>121677.0</v>
      </c>
      <c r="G117" s="159">
        <v>5.0</v>
      </c>
      <c r="H117" s="161">
        <f t="array" ref="H117">IFNA(IFS(G117=$J$4,$K$4,G117=$J$5,$K$5),"No Bonus")</f>
        <v>3000</v>
      </c>
      <c r="I117" s="161">
        <f t="array" ref="I117">IFERROR(IFS(G117=$J$4,$K$4,G117=$J$5,$K$5),"No Bonus")</f>
        <v>3000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>
      <c r="A118" s="42" t="s">
        <v>844</v>
      </c>
      <c r="B118" s="159" t="s">
        <v>728</v>
      </c>
      <c r="C118" s="42" t="s">
        <v>842</v>
      </c>
      <c r="D118" s="160">
        <v>40185.0</v>
      </c>
      <c r="E118" s="161">
        <f t="shared" si="1"/>
        <v>15</v>
      </c>
      <c r="F118" s="170">
        <v>54749.0</v>
      </c>
      <c r="G118" s="159">
        <v>4.0</v>
      </c>
      <c r="H118" s="161">
        <f t="array" ref="H118">IFNA(IFS(G118=$J$4,$K$4,G118=$J$5,$K$5),"No Bonus")</f>
        <v>1500</v>
      </c>
      <c r="I118" s="161">
        <f t="array" ref="I118">IFERROR(IFS(G118=$J$4,$K$4,G118=$J$5,$K$5),"No Bonus")</f>
        <v>1500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>
      <c r="A119" s="42" t="s">
        <v>845</v>
      </c>
      <c r="B119" s="159" t="s">
        <v>724</v>
      </c>
      <c r="C119" s="42" t="s">
        <v>842</v>
      </c>
      <c r="D119" s="160">
        <v>37254.0</v>
      </c>
      <c r="E119" s="161">
        <f t="shared" si="1"/>
        <v>23</v>
      </c>
      <c r="F119" s="170">
        <v>74258.0</v>
      </c>
      <c r="G119" s="159">
        <v>5.0</v>
      </c>
      <c r="H119" s="161">
        <f t="array" ref="H119">IFNA(IFS(G119=$J$4,$K$4,G119=$J$5,$K$5),"No Bonus")</f>
        <v>3000</v>
      </c>
      <c r="I119" s="161">
        <f t="array" ref="I119">IFERROR(IFS(G119=$J$4,$K$4,G119=$J$5,$K$5),"No Bonus")</f>
        <v>3000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>
      <c r="A120" s="42" t="s">
        <v>846</v>
      </c>
      <c r="B120" s="159" t="s">
        <v>726</v>
      </c>
      <c r="C120" s="42" t="s">
        <v>842</v>
      </c>
      <c r="D120" s="160">
        <v>39852.0</v>
      </c>
      <c r="E120" s="161">
        <f t="shared" si="1"/>
        <v>16</v>
      </c>
      <c r="F120" s="170">
        <v>108255.0</v>
      </c>
      <c r="G120" s="159">
        <v>4.0</v>
      </c>
      <c r="H120" s="161">
        <f t="array" ref="H120">IFNA(IFS(G120=$J$4,$K$4,G120=$J$5,$K$5),"No Bonus")</f>
        <v>1500</v>
      </c>
      <c r="I120" s="161">
        <f t="array" ref="I120">IFERROR(IFS(G120=$J$4,$K$4,G120=$J$5,$K$5),"No Bonus")</f>
        <v>1500</v>
      </c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>
      <c r="A121" s="42" t="s">
        <v>847</v>
      </c>
      <c r="B121" s="159" t="s">
        <v>740</v>
      </c>
      <c r="C121" s="42" t="s">
        <v>842</v>
      </c>
      <c r="D121" s="160">
        <v>38745.0</v>
      </c>
      <c r="E121" s="161">
        <f t="shared" si="1"/>
        <v>19</v>
      </c>
      <c r="F121" s="170">
        <v>121550.0</v>
      </c>
      <c r="G121" s="159">
        <v>2.0</v>
      </c>
      <c r="H121" s="161" t="str">
        <f t="array" ref="H121">IFNA(IFS(G121=$J$4,$K$4,G121=$J$5,$K$5),"No Bonus")</f>
        <v>No Bonus</v>
      </c>
      <c r="I121" s="161" t="str">
        <f t="array" ref="I121">IFERROR(IFS(G121=$J$4,$K$4,G121=$J$5,$K$5),"No Bonus")</f>
        <v>No Bonus</v>
      </c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>
      <c r="A122" s="42" t="s">
        <v>848</v>
      </c>
      <c r="B122" s="159" t="s">
        <v>720</v>
      </c>
      <c r="C122" s="42" t="s">
        <v>842</v>
      </c>
      <c r="D122" s="160">
        <v>41341.0</v>
      </c>
      <c r="E122" s="161">
        <f t="shared" si="1"/>
        <v>11</v>
      </c>
      <c r="F122" s="170">
        <v>105911.0</v>
      </c>
      <c r="G122" s="159">
        <v>2.0</v>
      </c>
      <c r="H122" s="161" t="str">
        <f t="array" ref="H122">IFNA(IFS(G122=$J$4,$K$4,G122=$J$5,$K$5),"No Bonus")</f>
        <v>No Bonus</v>
      </c>
      <c r="I122" s="161" t="str">
        <f t="array" ref="I122">IFERROR(IFS(G122=$J$4,$K$4,G122=$J$5,$K$5),"No Bonus")</f>
        <v>No Bonus</v>
      </c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>
      <c r="A123" s="42" t="s">
        <v>849</v>
      </c>
      <c r="B123" s="159" t="s">
        <v>728</v>
      </c>
      <c r="C123" s="42" t="s">
        <v>842</v>
      </c>
      <c r="D123" s="160">
        <v>37347.0</v>
      </c>
      <c r="E123" s="161">
        <f t="shared" si="1"/>
        <v>22</v>
      </c>
      <c r="F123" s="170">
        <v>42552.0</v>
      </c>
      <c r="G123" s="159">
        <v>1.0</v>
      </c>
      <c r="H123" s="161" t="str">
        <f t="array" ref="H123">IFNA(IFS(G123=$J$4,$K$4,G123=$J$5,$K$5),"No Bonus")</f>
        <v>No Bonus</v>
      </c>
      <c r="I123" s="161" t="str">
        <f t="array" ref="I123">IFERROR(IFS(G123=$J$4,$K$4,G123=$J$5,$K$5),"No Bonus")</f>
        <v>No Bonus</v>
      </c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>
      <c r="A124" s="42" t="s">
        <v>850</v>
      </c>
      <c r="B124" s="159" t="s">
        <v>731</v>
      </c>
      <c r="C124" s="42" t="s">
        <v>842</v>
      </c>
      <c r="D124" s="160">
        <v>37037.0</v>
      </c>
      <c r="E124" s="161">
        <f t="shared" si="1"/>
        <v>23</v>
      </c>
      <c r="F124" s="170">
        <v>103026.0</v>
      </c>
      <c r="G124" s="159">
        <v>3.0</v>
      </c>
      <c r="H124" s="161" t="str">
        <f t="array" ref="H124">IFNA(IFS(G124=$J$4,$K$4,G124=$J$5,$K$5),"No Bonus")</f>
        <v>No Bonus</v>
      </c>
      <c r="I124" s="161" t="str">
        <f t="array" ref="I124">IFERROR(IFS(G124=$J$4,$K$4,G124=$J$5,$K$5),"No Bonus")</f>
        <v>No Bonus</v>
      </c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>
      <c r="A125" s="42" t="s">
        <v>851</v>
      </c>
      <c r="B125" s="159" t="s">
        <v>720</v>
      </c>
      <c r="C125" s="42" t="s">
        <v>842</v>
      </c>
      <c r="D125" s="160">
        <v>41830.0</v>
      </c>
      <c r="E125" s="161">
        <f t="shared" si="1"/>
        <v>10</v>
      </c>
      <c r="F125" s="170">
        <v>57534.0</v>
      </c>
      <c r="G125" s="159">
        <v>5.0</v>
      </c>
      <c r="H125" s="161">
        <f t="array" ref="H125">IFNA(IFS(G125=$J$4,$K$4,G125=$J$5,$K$5),"No Bonus")</f>
        <v>3000</v>
      </c>
      <c r="I125" s="161">
        <f t="array" ref="I125">IFERROR(IFS(G125=$J$4,$K$4,G125=$J$5,$K$5),"No Bonus")</f>
        <v>3000</v>
      </c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>
      <c r="A126" s="42" t="s">
        <v>852</v>
      </c>
      <c r="B126" s="159" t="s">
        <v>726</v>
      </c>
      <c r="C126" s="42" t="s">
        <v>842</v>
      </c>
      <c r="D126" s="160">
        <v>37420.0</v>
      </c>
      <c r="E126" s="161">
        <f t="shared" si="1"/>
        <v>22</v>
      </c>
      <c r="F126" s="170">
        <v>72104.0</v>
      </c>
      <c r="G126" s="159">
        <v>4.0</v>
      </c>
      <c r="H126" s="161">
        <f t="array" ref="H126">IFNA(IFS(G126=$J$4,$K$4,G126=$J$5,$K$5),"No Bonus")</f>
        <v>1500</v>
      </c>
      <c r="I126" s="161">
        <f t="array" ref="I126">IFERROR(IFS(G126=$J$4,$K$4,G126=$J$5,$K$5),"No Bonus")</f>
        <v>1500</v>
      </c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>
      <c r="A127" s="42" t="s">
        <v>853</v>
      </c>
      <c r="B127" s="159" t="s">
        <v>731</v>
      </c>
      <c r="C127" s="42" t="s">
        <v>842</v>
      </c>
      <c r="D127" s="160">
        <v>37435.0</v>
      </c>
      <c r="E127" s="161">
        <f t="shared" si="1"/>
        <v>22</v>
      </c>
      <c r="F127" s="170">
        <v>64206.0</v>
      </c>
      <c r="G127" s="159">
        <v>1.0</v>
      </c>
      <c r="H127" s="161" t="str">
        <f t="array" ref="H127">IFNA(IFS(G127=$J$4,$K$4,G127=$J$5,$K$5),"No Bonus")</f>
        <v>No Bonus</v>
      </c>
      <c r="I127" s="161" t="str">
        <f t="array" ref="I127">IFERROR(IFS(G127=$J$4,$K$4,G127=$J$5,$K$5),"No Bonus")</f>
        <v>No Bonus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>
      <c r="A128" s="42" t="s">
        <v>854</v>
      </c>
      <c r="B128" s="159" t="s">
        <v>728</v>
      </c>
      <c r="C128" s="42" t="s">
        <v>842</v>
      </c>
      <c r="D128" s="160">
        <v>42206.0</v>
      </c>
      <c r="E128" s="161">
        <f t="shared" si="1"/>
        <v>9</v>
      </c>
      <c r="F128" s="170">
        <v>73650.0</v>
      </c>
      <c r="G128" s="159">
        <v>4.0</v>
      </c>
      <c r="H128" s="161">
        <f t="array" ref="H128">IFNA(IFS(G128=$J$4,$K$4,G128=$J$5,$K$5),"No Bonus")</f>
        <v>1500</v>
      </c>
      <c r="I128" s="161">
        <f t="array" ref="I128">IFERROR(IFS(G128=$J$4,$K$4,G128=$J$5,$K$5),"No Bonus")</f>
        <v>1500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>
      <c r="A129" s="42" t="s">
        <v>855</v>
      </c>
      <c r="B129" s="159" t="s">
        <v>728</v>
      </c>
      <c r="C129" s="42" t="s">
        <v>842</v>
      </c>
      <c r="D129" s="160">
        <v>40038.0</v>
      </c>
      <c r="E129" s="161">
        <f t="shared" si="1"/>
        <v>15</v>
      </c>
      <c r="F129" s="170">
        <v>67318.0</v>
      </c>
      <c r="G129" s="159">
        <v>2.0</v>
      </c>
      <c r="H129" s="161" t="str">
        <f t="array" ref="H129">IFNA(IFS(G129=$J$4,$K$4,G129=$J$5,$K$5),"No Bonus")</f>
        <v>No Bonus</v>
      </c>
      <c r="I129" s="161" t="str">
        <f t="array" ref="I129">IFERROR(IFS(G129=$J$4,$K$4,G129=$J$5,$K$5),"No Bonus")</f>
        <v>No Bonus</v>
      </c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>
      <c r="A130" s="42" t="s">
        <v>856</v>
      </c>
      <c r="B130" s="159" t="s">
        <v>731</v>
      </c>
      <c r="C130" s="42" t="s">
        <v>842</v>
      </c>
      <c r="D130" s="160">
        <v>38191.0</v>
      </c>
      <c r="E130" s="161">
        <f t="shared" si="1"/>
        <v>20</v>
      </c>
      <c r="F130" s="170">
        <v>76680.0</v>
      </c>
      <c r="G130" s="159">
        <v>4.0</v>
      </c>
      <c r="H130" s="161">
        <f t="array" ref="H130">IFNA(IFS(G130=$J$4,$K$4,G130=$J$5,$K$5),"No Bonus")</f>
        <v>1500</v>
      </c>
      <c r="I130" s="161">
        <f t="array" ref="I130">IFERROR(IFS(G130=$J$4,$K$4,G130=$J$5,$K$5),"No Bonus")</f>
        <v>1500</v>
      </c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>
      <c r="A131" s="42" t="s">
        <v>857</v>
      </c>
      <c r="B131" s="159" t="s">
        <v>731</v>
      </c>
      <c r="C131" s="42" t="s">
        <v>842</v>
      </c>
      <c r="D131" s="160">
        <v>37155.0</v>
      </c>
      <c r="E131" s="161">
        <f t="shared" si="1"/>
        <v>23</v>
      </c>
      <c r="F131" s="170">
        <v>120696.0</v>
      </c>
      <c r="G131" s="159">
        <v>1.0</v>
      </c>
      <c r="H131" s="161" t="str">
        <f t="array" ref="H131">IFNA(IFS(G131=$J$4,$K$4,G131=$J$5,$K$5),"No Bonus")</f>
        <v>No Bonus</v>
      </c>
      <c r="I131" s="161" t="str">
        <f t="array" ref="I131">IFERROR(IFS(G131=$J$4,$K$4,G131=$J$5,$K$5),"No Bonus")</f>
        <v>No Bonus</v>
      </c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>
      <c r="A132" s="42" t="s">
        <v>858</v>
      </c>
      <c r="B132" s="159" t="s">
        <v>728</v>
      </c>
      <c r="C132" s="42" t="s">
        <v>842</v>
      </c>
      <c r="D132" s="160">
        <v>40836.0</v>
      </c>
      <c r="E132" s="161">
        <f t="shared" si="1"/>
        <v>13</v>
      </c>
      <c r="F132" s="170">
        <v>114645.0</v>
      </c>
      <c r="G132" s="159">
        <v>5.0</v>
      </c>
      <c r="H132" s="161">
        <f t="array" ref="H132">IFNA(IFS(G132=$J$4,$K$4,G132=$J$5,$K$5),"No Bonus")</f>
        <v>3000</v>
      </c>
      <c r="I132" s="161">
        <f t="array" ref="I132">IFERROR(IFS(G132=$J$4,$K$4,G132=$J$5,$K$5),"No Bonus")</f>
        <v>3000</v>
      </c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>
      <c r="A133" s="42" t="s">
        <v>859</v>
      </c>
      <c r="B133" s="159" t="s">
        <v>731</v>
      </c>
      <c r="C133" s="42" t="s">
        <v>842</v>
      </c>
      <c r="D133" s="160">
        <v>40102.0</v>
      </c>
      <c r="E133" s="161">
        <f t="shared" si="1"/>
        <v>15</v>
      </c>
      <c r="F133" s="170">
        <v>50730.0</v>
      </c>
      <c r="G133" s="159">
        <v>1.0</v>
      </c>
      <c r="H133" s="161" t="str">
        <f t="array" ref="H133">IFNA(IFS(G133=$J$4,$K$4,G133=$J$5,$K$5),"No Bonus")</f>
        <v>No Bonus</v>
      </c>
      <c r="I133" s="161" t="str">
        <f t="array" ref="I133">IFERROR(IFS(G133=$J$4,$K$4,G133=$J$5,$K$5),"No Bonus")</f>
        <v>No Bonus</v>
      </c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>
      <c r="A134" s="42" t="s">
        <v>860</v>
      </c>
      <c r="B134" s="159" t="s">
        <v>726</v>
      </c>
      <c r="C134" s="42" t="s">
        <v>842</v>
      </c>
      <c r="D134" s="160">
        <v>38690.0</v>
      </c>
      <c r="E134" s="161">
        <f t="shared" si="1"/>
        <v>19</v>
      </c>
      <c r="F134" s="170">
        <v>99842.0</v>
      </c>
      <c r="G134" s="159">
        <v>1.0</v>
      </c>
      <c r="H134" s="161" t="str">
        <f t="array" ref="H134">IFNA(IFS(G134=$J$4,$K$4,G134=$J$5,$K$5),"No Bonus")</f>
        <v>No Bonus</v>
      </c>
      <c r="I134" s="161" t="str">
        <f t="array" ref="I134">IFERROR(IFS(G134=$J$4,$K$4,G134=$J$5,$K$5),"No Bonus")</f>
        <v>No Bonus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>
      <c r="A135" s="42" t="s">
        <v>861</v>
      </c>
      <c r="B135" s="159" t="s">
        <v>720</v>
      </c>
      <c r="C135" s="42" t="s">
        <v>862</v>
      </c>
      <c r="D135" s="160">
        <v>37647.0</v>
      </c>
      <c r="E135" s="161">
        <f t="shared" si="1"/>
        <v>22</v>
      </c>
      <c r="F135" s="170">
        <v>51343.0</v>
      </c>
      <c r="G135" s="159">
        <v>5.0</v>
      </c>
      <c r="H135" s="161">
        <f t="array" ref="H135">IFNA(IFS(G135=$J$4,$K$4,G135=$J$5,$K$5),"No Bonus")</f>
        <v>3000</v>
      </c>
      <c r="I135" s="161">
        <f t="array" ref="I135">IFERROR(IFS(G135=$J$4,$K$4,G135=$J$5,$K$5),"No Bonus")</f>
        <v>3000</v>
      </c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>
      <c r="A136" s="42" t="s">
        <v>863</v>
      </c>
      <c r="B136" s="159" t="s">
        <v>728</v>
      </c>
      <c r="C136" s="42" t="s">
        <v>862</v>
      </c>
      <c r="D136" s="160">
        <v>40701.0</v>
      </c>
      <c r="E136" s="161">
        <f t="shared" si="1"/>
        <v>13</v>
      </c>
      <c r="F136" s="170">
        <v>104771.0</v>
      </c>
      <c r="G136" s="159">
        <v>2.0</v>
      </c>
      <c r="H136" s="161" t="str">
        <f t="array" ref="H136">IFNA(IFS(G136=$J$4,$K$4,G136=$J$5,$K$5),"No Bonus")</f>
        <v>No Bonus</v>
      </c>
      <c r="I136" s="161" t="str">
        <f t="array" ref="I136">IFERROR(IFS(G136=$J$4,$K$4,G136=$J$5,$K$5),"No Bonus")</f>
        <v>No Bonus</v>
      </c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>
      <c r="A137" s="42" t="s">
        <v>864</v>
      </c>
      <c r="B137" s="159" t="s">
        <v>728</v>
      </c>
      <c r="C137" s="42" t="s">
        <v>862</v>
      </c>
      <c r="D137" s="160">
        <v>40761.0</v>
      </c>
      <c r="E137" s="161">
        <f t="shared" si="1"/>
        <v>13</v>
      </c>
      <c r="F137" s="170">
        <v>51746.0</v>
      </c>
      <c r="G137" s="159">
        <v>5.0</v>
      </c>
      <c r="H137" s="161">
        <f t="array" ref="H137">IFNA(IFS(G137=$J$4,$K$4,G137=$J$5,$K$5),"No Bonus")</f>
        <v>3000</v>
      </c>
      <c r="I137" s="161">
        <f t="array" ref="I137">IFERROR(IFS(G137=$J$4,$K$4,G137=$J$5,$K$5),"No Bonus")</f>
        <v>3000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>
      <c r="A138" s="42" t="s">
        <v>865</v>
      </c>
      <c r="B138" s="159" t="s">
        <v>720</v>
      </c>
      <c r="C138" s="42" t="s">
        <v>862</v>
      </c>
      <c r="D138" s="160">
        <v>41478.0</v>
      </c>
      <c r="E138" s="161">
        <f t="shared" si="1"/>
        <v>11</v>
      </c>
      <c r="F138" s="170">
        <v>46397.0</v>
      </c>
      <c r="G138" s="159">
        <v>2.0</v>
      </c>
      <c r="H138" s="161" t="str">
        <f t="array" ref="H138">IFNA(IFS(G138=$J$4,$K$4,G138=$J$5,$K$5),"No Bonus")</f>
        <v>No Bonus</v>
      </c>
      <c r="I138" s="161" t="str">
        <f t="array" ref="I138">IFERROR(IFS(G138=$J$4,$K$4,G138=$J$5,$K$5),"No Bonus")</f>
        <v>No Bonus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>
      <c r="A139" s="42" t="s">
        <v>866</v>
      </c>
      <c r="B139" s="159" t="s">
        <v>731</v>
      </c>
      <c r="C139" s="42" t="s">
        <v>862</v>
      </c>
      <c r="D139" s="160">
        <v>41520.0</v>
      </c>
      <c r="E139" s="161">
        <f t="shared" si="1"/>
        <v>11</v>
      </c>
      <c r="F139" s="170">
        <v>52674.0</v>
      </c>
      <c r="G139" s="159">
        <v>2.0</v>
      </c>
      <c r="H139" s="161" t="str">
        <f t="array" ref="H139">IFNA(IFS(G139=$J$4,$K$4,G139=$J$5,$K$5),"No Bonus")</f>
        <v>No Bonus</v>
      </c>
      <c r="I139" s="161" t="str">
        <f t="array" ref="I139">IFERROR(IFS(G139=$J$4,$K$4,G139=$J$5,$K$5),"No Bonus")</f>
        <v>No Bonus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>
      <c r="A140" s="42" t="s">
        <v>867</v>
      </c>
      <c r="B140" s="159" t="s">
        <v>728</v>
      </c>
      <c r="C140" s="42" t="s">
        <v>868</v>
      </c>
      <c r="D140" s="160">
        <v>41262.0</v>
      </c>
      <c r="E140" s="161">
        <f t="shared" si="1"/>
        <v>12</v>
      </c>
      <c r="F140" s="170">
        <v>117958.0</v>
      </c>
      <c r="G140" s="159">
        <v>3.0</v>
      </c>
      <c r="H140" s="161" t="str">
        <f t="array" ref="H140">IFNA(IFS(G140=$J$4,$K$4,G140=$J$5,$K$5),"No Bonus")</f>
        <v>No Bonus</v>
      </c>
      <c r="I140" s="161" t="str">
        <f t="array" ref="I140">IFERROR(IFS(G140=$J$4,$K$4,G140=$J$5,$K$5),"No Bonus")</f>
        <v>No Bonus</v>
      </c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>
      <c r="A141" s="42" t="s">
        <v>869</v>
      </c>
      <c r="B141" s="159" t="s">
        <v>731</v>
      </c>
      <c r="C141" s="42" t="s">
        <v>868</v>
      </c>
      <c r="D141" s="160">
        <v>41276.0</v>
      </c>
      <c r="E141" s="161">
        <f t="shared" si="1"/>
        <v>12</v>
      </c>
      <c r="F141" s="170">
        <v>55593.0</v>
      </c>
      <c r="G141" s="159">
        <v>3.0</v>
      </c>
      <c r="H141" s="161" t="str">
        <f t="array" ref="H141">IFNA(IFS(G141=$J$4,$K$4,G141=$J$5,$K$5),"No Bonus")</f>
        <v>No Bonus</v>
      </c>
      <c r="I141" s="161" t="str">
        <f t="array" ref="I141">IFERROR(IFS(G141=$J$4,$K$4,G141=$J$5,$K$5),"No Bonus")</f>
        <v>No Bonus</v>
      </c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>
      <c r="A142" s="42" t="s">
        <v>870</v>
      </c>
      <c r="B142" s="159" t="s">
        <v>728</v>
      </c>
      <c r="C142" s="42" t="s">
        <v>868</v>
      </c>
      <c r="D142" s="160">
        <v>38719.0</v>
      </c>
      <c r="E142" s="161">
        <f t="shared" si="1"/>
        <v>19</v>
      </c>
      <c r="F142" s="170">
        <v>46993.0</v>
      </c>
      <c r="G142" s="159">
        <v>5.0</v>
      </c>
      <c r="H142" s="161">
        <f t="array" ref="H142">IFNA(IFS(G142=$J$4,$K$4,G142=$J$5,$K$5),"No Bonus")</f>
        <v>3000</v>
      </c>
      <c r="I142" s="161">
        <f t="array" ref="I142">IFERROR(IFS(G142=$J$4,$K$4,G142=$J$5,$K$5),"No Bonus")</f>
        <v>3000</v>
      </c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>
      <c r="A143" s="42" t="s">
        <v>871</v>
      </c>
      <c r="B143" s="159" t="s">
        <v>728</v>
      </c>
      <c r="C143" s="42" t="s">
        <v>868</v>
      </c>
      <c r="D143" s="160">
        <v>40216.0</v>
      </c>
      <c r="E143" s="161">
        <f t="shared" si="1"/>
        <v>15</v>
      </c>
      <c r="F143" s="170">
        <v>91950.0</v>
      </c>
      <c r="G143" s="159">
        <v>4.0</v>
      </c>
      <c r="H143" s="161">
        <f t="array" ref="H143">IFNA(IFS(G143=$J$4,$K$4,G143=$J$5,$K$5),"No Bonus")</f>
        <v>1500</v>
      </c>
      <c r="I143" s="161">
        <f t="array" ref="I143">IFERROR(IFS(G143=$J$4,$K$4,G143=$J$5,$K$5),"No Bonus")</f>
        <v>1500</v>
      </c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>
      <c r="A144" s="42" t="s">
        <v>872</v>
      </c>
      <c r="B144" s="159" t="s">
        <v>731</v>
      </c>
      <c r="C144" s="42" t="s">
        <v>868</v>
      </c>
      <c r="D144" s="160">
        <v>38366.0</v>
      </c>
      <c r="E144" s="161">
        <f t="shared" si="1"/>
        <v>20</v>
      </c>
      <c r="F144" s="170">
        <v>96410.0</v>
      </c>
      <c r="G144" s="159">
        <v>3.0</v>
      </c>
      <c r="H144" s="161" t="str">
        <f t="array" ref="H144">IFNA(IFS(G144=$J$4,$K$4,G144=$J$5,$K$5),"No Bonus")</f>
        <v>No Bonus</v>
      </c>
      <c r="I144" s="161" t="str">
        <f t="array" ref="I144">IFERROR(IFS(G144=$J$4,$K$4,G144=$J$5,$K$5),"No Bonus")</f>
        <v>No Bonus</v>
      </c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>
      <c r="A145" s="42" t="s">
        <v>873</v>
      </c>
      <c r="B145" s="159" t="s">
        <v>728</v>
      </c>
      <c r="C145" s="42" t="s">
        <v>868</v>
      </c>
      <c r="D145" s="160">
        <v>39831.0</v>
      </c>
      <c r="E145" s="161">
        <f t="shared" si="1"/>
        <v>16</v>
      </c>
      <c r="F145" s="170">
        <v>103347.0</v>
      </c>
      <c r="G145" s="159">
        <v>4.0</v>
      </c>
      <c r="H145" s="161">
        <f t="array" ref="H145">IFNA(IFS(G145=$J$4,$K$4,G145=$J$5,$K$5),"No Bonus")</f>
        <v>1500</v>
      </c>
      <c r="I145" s="161">
        <f t="array" ref="I145">IFERROR(IFS(G145=$J$4,$K$4,G145=$J$5,$K$5),"No Bonus")</f>
        <v>1500</v>
      </c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>
      <c r="A146" s="42" t="s">
        <v>874</v>
      </c>
      <c r="B146" s="159" t="s">
        <v>731</v>
      </c>
      <c r="C146" s="42" t="s">
        <v>868</v>
      </c>
      <c r="D146" s="160">
        <v>41314.0</v>
      </c>
      <c r="E146" s="161">
        <f t="shared" si="1"/>
        <v>12</v>
      </c>
      <c r="F146" s="170">
        <v>118046.0</v>
      </c>
      <c r="G146" s="159">
        <v>4.0</v>
      </c>
      <c r="H146" s="161">
        <f t="array" ref="H146">IFNA(IFS(G146=$J$4,$K$4,G146=$J$5,$K$5),"No Bonus")</f>
        <v>1500</v>
      </c>
      <c r="I146" s="161">
        <f t="array" ref="I146">IFERROR(IFS(G146=$J$4,$K$4,G146=$J$5,$K$5),"No Bonus")</f>
        <v>1500</v>
      </c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>
      <c r="A147" s="42" t="s">
        <v>875</v>
      </c>
      <c r="B147" s="159" t="s">
        <v>720</v>
      </c>
      <c r="C147" s="42" t="s">
        <v>868</v>
      </c>
      <c r="D147" s="160">
        <v>40222.0</v>
      </c>
      <c r="E147" s="161">
        <f t="shared" si="1"/>
        <v>15</v>
      </c>
      <c r="F147" s="170">
        <v>50029.0</v>
      </c>
      <c r="G147" s="159">
        <v>5.0</v>
      </c>
      <c r="H147" s="161">
        <f t="array" ref="H147">IFNA(IFS(G147=$J$4,$K$4,G147=$J$5,$K$5),"No Bonus")</f>
        <v>3000</v>
      </c>
      <c r="I147" s="161">
        <f t="array" ref="I147">IFERROR(IFS(G147=$J$4,$K$4,G147=$J$5,$K$5),"No Bonus")</f>
        <v>3000</v>
      </c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>
      <c r="A148" s="42" t="s">
        <v>876</v>
      </c>
      <c r="B148" s="159" t="s">
        <v>731</v>
      </c>
      <c r="C148" s="42" t="s">
        <v>868</v>
      </c>
      <c r="D148" s="160">
        <v>40232.0</v>
      </c>
      <c r="E148" s="161">
        <f t="shared" si="1"/>
        <v>14</v>
      </c>
      <c r="F148" s="170">
        <v>63297.0</v>
      </c>
      <c r="G148" s="159">
        <v>4.0</v>
      </c>
      <c r="H148" s="161">
        <f t="array" ref="H148">IFNA(IFS(G148=$J$4,$K$4,G148=$J$5,$K$5),"No Bonus")</f>
        <v>1500</v>
      </c>
      <c r="I148" s="161">
        <f t="array" ref="I148">IFERROR(IFS(G148=$J$4,$K$4,G148=$J$5,$K$5),"No Bonus")</f>
        <v>1500</v>
      </c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>
      <c r="A149" s="42" t="s">
        <v>877</v>
      </c>
      <c r="B149" s="159" t="s">
        <v>728</v>
      </c>
      <c r="C149" s="42" t="s">
        <v>868</v>
      </c>
      <c r="D149" s="160">
        <v>39866.0</v>
      </c>
      <c r="E149" s="161">
        <f t="shared" si="1"/>
        <v>15</v>
      </c>
      <c r="F149" s="170">
        <v>93380.0</v>
      </c>
      <c r="G149" s="159">
        <v>5.0</v>
      </c>
      <c r="H149" s="161">
        <f t="array" ref="H149">IFNA(IFS(G149=$J$4,$K$4,G149=$J$5,$K$5),"No Bonus")</f>
        <v>3000</v>
      </c>
      <c r="I149" s="161">
        <f t="array" ref="I149">IFERROR(IFS(G149=$J$4,$K$4,G149=$J$5,$K$5),"No Bonus")</f>
        <v>3000</v>
      </c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>
      <c r="A150" s="42" t="s">
        <v>878</v>
      </c>
      <c r="B150" s="159" t="s">
        <v>731</v>
      </c>
      <c r="C150" s="42" t="s">
        <v>868</v>
      </c>
      <c r="D150" s="160">
        <v>40971.0</v>
      </c>
      <c r="E150" s="161">
        <f t="shared" si="1"/>
        <v>12</v>
      </c>
      <c r="F150" s="170">
        <v>100478.0</v>
      </c>
      <c r="G150" s="159">
        <v>3.0</v>
      </c>
      <c r="H150" s="161" t="str">
        <f t="array" ref="H150">IFNA(IFS(G150=$J$4,$K$4,G150=$J$5,$K$5),"No Bonus")</f>
        <v>No Bonus</v>
      </c>
      <c r="I150" s="161" t="str">
        <f t="array" ref="I150">IFERROR(IFS(G150=$J$4,$K$4,G150=$J$5,$K$5),"No Bonus")</f>
        <v>No Bonus</v>
      </c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>
      <c r="A151" s="42" t="s">
        <v>879</v>
      </c>
      <c r="B151" s="159" t="s">
        <v>726</v>
      </c>
      <c r="C151" s="42" t="s">
        <v>868</v>
      </c>
      <c r="D151" s="160">
        <v>41337.0</v>
      </c>
      <c r="E151" s="161">
        <f t="shared" si="1"/>
        <v>11</v>
      </c>
      <c r="F151" s="170">
        <v>96780.0</v>
      </c>
      <c r="G151" s="159">
        <v>3.0</v>
      </c>
      <c r="H151" s="161" t="str">
        <f t="array" ref="H151">IFNA(IFS(G151=$J$4,$K$4,G151=$J$5,$K$5),"No Bonus")</f>
        <v>No Bonus</v>
      </c>
      <c r="I151" s="161" t="str">
        <f t="array" ref="I151">IFERROR(IFS(G151=$J$4,$K$4,G151=$J$5,$K$5),"No Bonus")</f>
        <v>No Bonus</v>
      </c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>
      <c r="A152" s="42" t="s">
        <v>880</v>
      </c>
      <c r="B152" s="159" t="s">
        <v>720</v>
      </c>
      <c r="C152" s="42" t="s">
        <v>868</v>
      </c>
      <c r="D152" s="160">
        <v>42092.0</v>
      </c>
      <c r="E152" s="161">
        <f t="shared" si="1"/>
        <v>9</v>
      </c>
      <c r="F152" s="170">
        <v>51487.0</v>
      </c>
      <c r="G152" s="159">
        <v>4.0</v>
      </c>
      <c r="H152" s="161">
        <f t="array" ref="H152">IFNA(IFS(G152=$J$4,$K$4,G152=$J$5,$K$5),"No Bonus")</f>
        <v>1500</v>
      </c>
      <c r="I152" s="161">
        <f t="array" ref="I152">IFERROR(IFS(G152=$J$4,$K$4,G152=$J$5,$K$5),"No Bonus")</f>
        <v>1500</v>
      </c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>
      <c r="A153" s="42" t="s">
        <v>881</v>
      </c>
      <c r="B153" s="159" t="s">
        <v>728</v>
      </c>
      <c r="C153" s="42" t="s">
        <v>868</v>
      </c>
      <c r="D153" s="160">
        <v>40277.0</v>
      </c>
      <c r="E153" s="161">
        <f t="shared" si="1"/>
        <v>14</v>
      </c>
      <c r="F153" s="170">
        <v>44692.0</v>
      </c>
      <c r="G153" s="159">
        <v>1.0</v>
      </c>
      <c r="H153" s="161" t="str">
        <f t="array" ref="H153">IFNA(IFS(G153=$J$4,$K$4,G153=$J$5,$K$5),"No Bonus")</f>
        <v>No Bonus</v>
      </c>
      <c r="I153" s="161" t="str">
        <f t="array" ref="I153">IFERROR(IFS(G153=$J$4,$K$4,G153=$J$5,$K$5),"No Bonus")</f>
        <v>No Bonus</v>
      </c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>
      <c r="A154" s="42" t="s">
        <v>882</v>
      </c>
      <c r="B154" s="159" t="s">
        <v>740</v>
      </c>
      <c r="C154" s="42" t="s">
        <v>868</v>
      </c>
      <c r="D154" s="160">
        <v>37341.0</v>
      </c>
      <c r="E154" s="161">
        <f t="shared" si="1"/>
        <v>22</v>
      </c>
      <c r="F154" s="170">
        <v>114029.0</v>
      </c>
      <c r="G154" s="159">
        <v>4.0</v>
      </c>
      <c r="H154" s="161">
        <f t="array" ref="H154">IFNA(IFS(G154=$J$4,$K$4,G154=$J$5,$K$5),"No Bonus")</f>
        <v>1500</v>
      </c>
      <c r="I154" s="161">
        <f t="array" ref="I154">IFERROR(IFS(G154=$J$4,$K$4,G154=$J$5,$K$5),"No Bonus")</f>
        <v>1500</v>
      </c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>
      <c r="A155" s="42" t="s">
        <v>883</v>
      </c>
      <c r="B155" s="159" t="s">
        <v>720</v>
      </c>
      <c r="C155" s="42" t="s">
        <v>868</v>
      </c>
      <c r="D155" s="160">
        <v>37721.0</v>
      </c>
      <c r="E155" s="161">
        <f t="shared" si="1"/>
        <v>21</v>
      </c>
      <c r="F155" s="170">
        <v>101481.0</v>
      </c>
      <c r="G155" s="159">
        <v>2.0</v>
      </c>
      <c r="H155" s="161" t="str">
        <f t="array" ref="H155">IFNA(IFS(G155=$J$4,$K$4,G155=$J$5,$K$5),"No Bonus")</f>
        <v>No Bonus</v>
      </c>
      <c r="I155" s="161" t="str">
        <f t="array" ref="I155">IFERROR(IFS(G155=$J$4,$K$4,G155=$J$5,$K$5),"No Bonus")</f>
        <v>No Bonus</v>
      </c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>
      <c r="A156" s="42" t="s">
        <v>884</v>
      </c>
      <c r="B156" s="159" t="s">
        <v>728</v>
      </c>
      <c r="C156" s="42" t="s">
        <v>868</v>
      </c>
      <c r="D156" s="160">
        <v>41377.0</v>
      </c>
      <c r="E156" s="161">
        <f t="shared" si="1"/>
        <v>11</v>
      </c>
      <c r="F156" s="170">
        <v>113877.0</v>
      </c>
      <c r="G156" s="159">
        <v>2.0</v>
      </c>
      <c r="H156" s="161" t="str">
        <f t="array" ref="H156">IFNA(IFS(G156=$J$4,$K$4,G156=$J$5,$K$5),"No Bonus")</f>
        <v>No Bonus</v>
      </c>
      <c r="I156" s="161" t="str">
        <f t="array" ref="I156">IFERROR(IFS(G156=$J$4,$K$4,G156=$J$5,$K$5),"No Bonus")</f>
        <v>No Bonus</v>
      </c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>
      <c r="A157" s="42" t="s">
        <v>885</v>
      </c>
      <c r="B157" s="159" t="s">
        <v>731</v>
      </c>
      <c r="C157" s="42" t="s">
        <v>868</v>
      </c>
      <c r="D157" s="160">
        <v>37017.0</v>
      </c>
      <c r="E157" s="161">
        <f t="shared" si="1"/>
        <v>23</v>
      </c>
      <c r="F157" s="170">
        <v>75226.0</v>
      </c>
      <c r="G157" s="159">
        <v>5.0</v>
      </c>
      <c r="H157" s="161">
        <f t="array" ref="H157">IFNA(IFS(G157=$J$4,$K$4,G157=$J$5,$K$5),"No Bonus")</f>
        <v>3000</v>
      </c>
      <c r="I157" s="161">
        <f t="array" ref="I157">IFERROR(IFS(G157=$J$4,$K$4,G157=$J$5,$K$5),"No Bonus")</f>
        <v>3000</v>
      </c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>
      <c r="A158" s="42" t="s">
        <v>886</v>
      </c>
      <c r="B158" s="159" t="s">
        <v>728</v>
      </c>
      <c r="C158" s="42" t="s">
        <v>868</v>
      </c>
      <c r="D158" s="160">
        <v>39213.0</v>
      </c>
      <c r="E158" s="161">
        <f t="shared" si="1"/>
        <v>17</v>
      </c>
      <c r="F158" s="170">
        <v>62791.0</v>
      </c>
      <c r="G158" s="159">
        <v>1.0</v>
      </c>
      <c r="H158" s="161" t="str">
        <f t="array" ref="H158">IFNA(IFS(G158=$J$4,$K$4,G158=$J$5,$K$5),"No Bonus")</f>
        <v>No Bonus</v>
      </c>
      <c r="I158" s="161" t="str">
        <f t="array" ref="I158">IFERROR(IFS(G158=$J$4,$K$4,G158=$J$5,$K$5),"No Bonus")</f>
        <v>No Bonus</v>
      </c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>
      <c r="A159" s="42" t="s">
        <v>887</v>
      </c>
      <c r="B159" s="159" t="s">
        <v>731</v>
      </c>
      <c r="C159" s="42" t="s">
        <v>868</v>
      </c>
      <c r="D159" s="160">
        <v>41788.0</v>
      </c>
      <c r="E159" s="161">
        <f t="shared" si="1"/>
        <v>10</v>
      </c>
      <c r="F159" s="170">
        <v>86093.0</v>
      </c>
      <c r="G159" s="159">
        <v>2.0</v>
      </c>
      <c r="H159" s="161" t="str">
        <f t="array" ref="H159">IFNA(IFS(G159=$J$4,$K$4,G159=$J$5,$K$5),"No Bonus")</f>
        <v>No Bonus</v>
      </c>
      <c r="I159" s="161" t="str">
        <f t="array" ref="I159">IFERROR(IFS(G159=$J$4,$K$4,G159=$J$5,$K$5),"No Bonus")</f>
        <v>No Bonus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>
      <c r="A160" s="42" t="s">
        <v>888</v>
      </c>
      <c r="B160" s="159" t="s">
        <v>731</v>
      </c>
      <c r="C160" s="42" t="s">
        <v>868</v>
      </c>
      <c r="D160" s="160">
        <v>39970.0</v>
      </c>
      <c r="E160" s="161">
        <f t="shared" si="1"/>
        <v>15</v>
      </c>
      <c r="F160" s="170">
        <v>49871.0</v>
      </c>
      <c r="G160" s="159">
        <v>1.0</v>
      </c>
      <c r="H160" s="161" t="str">
        <f t="array" ref="H160">IFNA(IFS(G160=$J$4,$K$4,G160=$J$5,$K$5),"No Bonus")</f>
        <v>No Bonus</v>
      </c>
      <c r="I160" s="161" t="str">
        <f t="array" ref="I160">IFERROR(IFS(G160=$J$4,$K$4,G160=$J$5,$K$5),"No Bonus")</f>
        <v>No Bonus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>
      <c r="A161" s="42" t="s">
        <v>889</v>
      </c>
      <c r="B161" s="159" t="s">
        <v>740</v>
      </c>
      <c r="C161" s="42" t="s">
        <v>868</v>
      </c>
      <c r="D161" s="160">
        <v>40732.0</v>
      </c>
      <c r="E161" s="161">
        <f t="shared" si="1"/>
        <v>13</v>
      </c>
      <c r="F161" s="170">
        <v>80928.0</v>
      </c>
      <c r="G161" s="159">
        <v>4.0</v>
      </c>
      <c r="H161" s="161">
        <f t="array" ref="H161">IFNA(IFS(G161=$J$4,$K$4,G161=$J$5,$K$5),"No Bonus")</f>
        <v>1500</v>
      </c>
      <c r="I161" s="161">
        <f t="array" ref="I161">IFERROR(IFS(G161=$J$4,$K$4,G161=$J$5,$K$5),"No Bonus")</f>
        <v>1500</v>
      </c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>
      <c r="A162" s="42" t="s">
        <v>890</v>
      </c>
      <c r="B162" s="159" t="s">
        <v>728</v>
      </c>
      <c r="C162" s="42" t="s">
        <v>868</v>
      </c>
      <c r="D162" s="160">
        <v>41807.0</v>
      </c>
      <c r="E162" s="161">
        <f t="shared" si="1"/>
        <v>10</v>
      </c>
      <c r="F162" s="170">
        <v>90371.0</v>
      </c>
      <c r="G162" s="159">
        <v>2.0</v>
      </c>
      <c r="H162" s="161" t="str">
        <f t="array" ref="H162">IFNA(IFS(G162=$J$4,$K$4,G162=$J$5,$K$5),"No Bonus")</f>
        <v>No Bonus</v>
      </c>
      <c r="I162" s="161" t="str">
        <f t="array" ref="I162">IFERROR(IFS(G162=$J$4,$K$4,G162=$J$5,$K$5),"No Bonus")</f>
        <v>No Bonus</v>
      </c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>
      <c r="A163" s="42" t="s">
        <v>891</v>
      </c>
      <c r="B163" s="159" t="s">
        <v>720</v>
      </c>
      <c r="C163" s="42" t="s">
        <v>868</v>
      </c>
      <c r="D163" s="160">
        <v>40352.0</v>
      </c>
      <c r="E163" s="161">
        <f t="shared" si="1"/>
        <v>14</v>
      </c>
      <c r="F163" s="170">
        <v>59013.0</v>
      </c>
      <c r="G163" s="159">
        <v>2.0</v>
      </c>
      <c r="H163" s="161" t="str">
        <f t="array" ref="H163">IFNA(IFS(G163=$J$4,$K$4,G163=$J$5,$K$5),"No Bonus")</f>
        <v>No Bonus</v>
      </c>
      <c r="I163" s="161" t="str">
        <f t="array" ref="I163">IFERROR(IFS(G163=$J$4,$K$4,G163=$J$5,$K$5),"No Bonus")</f>
        <v>No Bonus</v>
      </c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>
      <c r="A164" s="42" t="s">
        <v>892</v>
      </c>
      <c r="B164" s="159" t="s">
        <v>728</v>
      </c>
      <c r="C164" s="42" t="s">
        <v>868</v>
      </c>
      <c r="D164" s="160">
        <v>41444.0</v>
      </c>
      <c r="E164" s="161">
        <f t="shared" si="1"/>
        <v>11</v>
      </c>
      <c r="F164" s="170">
        <v>76509.0</v>
      </c>
      <c r="G164" s="159">
        <v>5.0</v>
      </c>
      <c r="H164" s="161">
        <f t="array" ref="H164">IFNA(IFS(G164=$J$4,$K$4,G164=$J$5,$K$5),"No Bonus")</f>
        <v>3000</v>
      </c>
      <c r="I164" s="161">
        <f t="array" ref="I164">IFERROR(IFS(G164=$J$4,$K$4,G164=$J$5,$K$5),"No Bonus")</f>
        <v>3000</v>
      </c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>
      <c r="A165" s="42" t="s">
        <v>893</v>
      </c>
      <c r="B165" s="159" t="s">
        <v>724</v>
      </c>
      <c r="C165" s="42" t="s">
        <v>868</v>
      </c>
      <c r="D165" s="160">
        <v>37067.0</v>
      </c>
      <c r="E165" s="161">
        <f t="shared" si="1"/>
        <v>23</v>
      </c>
      <c r="F165" s="170">
        <v>116386.0</v>
      </c>
      <c r="G165" s="159">
        <v>5.0</v>
      </c>
      <c r="H165" s="161">
        <f t="array" ref="H165">IFNA(IFS(G165=$J$4,$K$4,G165=$J$5,$K$5),"No Bonus")</f>
        <v>3000</v>
      </c>
      <c r="I165" s="161">
        <f t="array" ref="I165">IFERROR(IFS(G165=$J$4,$K$4,G165=$J$5,$K$5),"No Bonus")</f>
        <v>3000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>
      <c r="A166" s="42" t="s">
        <v>894</v>
      </c>
      <c r="B166" s="159" t="s">
        <v>728</v>
      </c>
      <c r="C166" s="42" t="s">
        <v>868</v>
      </c>
      <c r="D166" s="160">
        <v>40373.0</v>
      </c>
      <c r="E166" s="161">
        <f t="shared" si="1"/>
        <v>14</v>
      </c>
      <c r="F166" s="170">
        <v>69384.0</v>
      </c>
      <c r="G166" s="159">
        <v>5.0</v>
      </c>
      <c r="H166" s="161">
        <f t="array" ref="H166">IFNA(IFS(G166=$J$4,$K$4,G166=$J$5,$K$5),"No Bonus")</f>
        <v>3000</v>
      </c>
      <c r="I166" s="161">
        <f t="array" ref="I166">IFERROR(IFS(G166=$J$4,$K$4,G166=$J$5,$K$5),"No Bonus")</f>
        <v>3000</v>
      </c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>
      <c r="A167" s="42" t="s">
        <v>895</v>
      </c>
      <c r="B167" s="159" t="s">
        <v>724</v>
      </c>
      <c r="C167" s="42" t="s">
        <v>868</v>
      </c>
      <c r="D167" s="160">
        <v>41132.0</v>
      </c>
      <c r="E167" s="161">
        <f t="shared" si="1"/>
        <v>12</v>
      </c>
      <c r="F167" s="170">
        <v>123331.0</v>
      </c>
      <c r="G167" s="159">
        <v>4.0</v>
      </c>
      <c r="H167" s="161">
        <f t="array" ref="H167">IFNA(IFS(G167=$J$4,$K$4,G167=$J$5,$K$5),"No Bonus")</f>
        <v>1500</v>
      </c>
      <c r="I167" s="161">
        <f t="array" ref="I167">IFERROR(IFS(G167=$J$4,$K$4,G167=$J$5,$K$5),"No Bonus")</f>
        <v>1500</v>
      </c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>
      <c r="A168" s="42" t="s">
        <v>896</v>
      </c>
      <c r="B168" s="159" t="s">
        <v>731</v>
      </c>
      <c r="C168" s="42" t="s">
        <v>868</v>
      </c>
      <c r="D168" s="160">
        <v>41477.0</v>
      </c>
      <c r="E168" s="161">
        <f t="shared" si="1"/>
        <v>11</v>
      </c>
      <c r="F168" s="170">
        <v>55705.0</v>
      </c>
      <c r="G168" s="159">
        <v>4.0</v>
      </c>
      <c r="H168" s="161">
        <f t="array" ref="H168">IFNA(IFS(G168=$J$4,$K$4,G168=$J$5,$K$5),"No Bonus")</f>
        <v>1500</v>
      </c>
      <c r="I168" s="161">
        <f t="array" ref="I168">IFERROR(IFS(G168=$J$4,$K$4,G168=$J$5,$K$5),"No Bonus")</f>
        <v>1500</v>
      </c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>
      <c r="A169" s="42" t="s">
        <v>897</v>
      </c>
      <c r="B169" s="159" t="s">
        <v>731</v>
      </c>
      <c r="C169" s="42" t="s">
        <v>868</v>
      </c>
      <c r="D169" s="160">
        <v>40770.0</v>
      </c>
      <c r="E169" s="161">
        <f t="shared" si="1"/>
        <v>13</v>
      </c>
      <c r="F169" s="170">
        <v>72893.0</v>
      </c>
      <c r="G169" s="159">
        <v>5.0</v>
      </c>
      <c r="H169" s="161">
        <f t="array" ref="H169">IFNA(IFS(G169=$J$4,$K$4,G169=$J$5,$K$5),"No Bonus")</f>
        <v>3000</v>
      </c>
      <c r="I169" s="161">
        <f t="array" ref="I169">IFERROR(IFS(G169=$J$4,$K$4,G169=$J$5,$K$5),"No Bonus")</f>
        <v>3000</v>
      </c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>
      <c r="A170" s="42" t="s">
        <v>898</v>
      </c>
      <c r="B170" s="159" t="s">
        <v>740</v>
      </c>
      <c r="C170" s="42" t="s">
        <v>868</v>
      </c>
      <c r="D170" s="160">
        <v>42255.0</v>
      </c>
      <c r="E170" s="161">
        <f t="shared" si="1"/>
        <v>9</v>
      </c>
      <c r="F170" s="170">
        <v>63123.0</v>
      </c>
      <c r="G170" s="159">
        <v>3.0</v>
      </c>
      <c r="H170" s="161" t="str">
        <f t="array" ref="H170">IFNA(IFS(G170=$J$4,$K$4,G170=$J$5,$K$5),"No Bonus")</f>
        <v>No Bonus</v>
      </c>
      <c r="I170" s="161" t="str">
        <f t="array" ref="I170">IFERROR(IFS(G170=$J$4,$K$4,G170=$J$5,$K$5),"No Bonus")</f>
        <v>No Bonus</v>
      </c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>
      <c r="A171" s="42" t="s">
        <v>899</v>
      </c>
      <c r="B171" s="159" t="s">
        <v>731</v>
      </c>
      <c r="C171" s="42" t="s">
        <v>868</v>
      </c>
      <c r="D171" s="160">
        <v>40404.0</v>
      </c>
      <c r="E171" s="161">
        <f t="shared" si="1"/>
        <v>14</v>
      </c>
      <c r="F171" s="170">
        <v>64193.0</v>
      </c>
      <c r="G171" s="159">
        <v>3.0</v>
      </c>
      <c r="H171" s="161" t="str">
        <f t="array" ref="H171">IFNA(IFS(G171=$J$4,$K$4,G171=$J$5,$K$5),"No Bonus")</f>
        <v>No Bonus</v>
      </c>
      <c r="I171" s="161" t="str">
        <f t="array" ref="I171">IFERROR(IFS(G171=$J$4,$K$4,G171=$J$5,$K$5),"No Bonus")</f>
        <v>No Bonus</v>
      </c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>
      <c r="A172" s="42" t="s">
        <v>900</v>
      </c>
      <c r="B172" s="159" t="s">
        <v>740</v>
      </c>
      <c r="C172" s="42" t="s">
        <v>868</v>
      </c>
      <c r="D172" s="160">
        <v>37492.0</v>
      </c>
      <c r="E172" s="161">
        <f t="shared" si="1"/>
        <v>22</v>
      </c>
      <c r="F172" s="170">
        <v>111238.0</v>
      </c>
      <c r="G172" s="159">
        <v>5.0</v>
      </c>
      <c r="H172" s="161">
        <f t="array" ref="H172">IFNA(IFS(G172=$J$4,$K$4,G172=$J$5,$K$5),"No Bonus")</f>
        <v>3000</v>
      </c>
      <c r="I172" s="161">
        <f t="array" ref="I172">IFERROR(IFS(G172=$J$4,$K$4,G172=$J$5,$K$5),"No Bonus")</f>
        <v>3000</v>
      </c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>
      <c r="A173" s="42" t="s">
        <v>901</v>
      </c>
      <c r="B173" s="159" t="s">
        <v>724</v>
      </c>
      <c r="C173" s="42" t="s">
        <v>868</v>
      </c>
      <c r="D173" s="160">
        <v>37160.0</v>
      </c>
      <c r="E173" s="161">
        <f t="shared" si="1"/>
        <v>23</v>
      </c>
      <c r="F173" s="170">
        <v>62446.0</v>
      </c>
      <c r="G173" s="159">
        <v>2.0</v>
      </c>
      <c r="H173" s="161" t="str">
        <f t="array" ref="H173">IFNA(IFS(G173=$J$4,$K$4,G173=$J$5,$K$5),"No Bonus")</f>
        <v>No Bonus</v>
      </c>
      <c r="I173" s="161" t="str">
        <f t="array" ref="I173">IFERROR(IFS(G173=$J$4,$K$4,G173=$J$5,$K$5),"No Bonus")</f>
        <v>No Bonus</v>
      </c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>
      <c r="A174" s="42" t="s">
        <v>902</v>
      </c>
      <c r="B174" s="159" t="s">
        <v>728</v>
      </c>
      <c r="C174" s="42" t="s">
        <v>868</v>
      </c>
      <c r="D174" s="160">
        <v>41548.0</v>
      </c>
      <c r="E174" s="161">
        <f t="shared" si="1"/>
        <v>11</v>
      </c>
      <c r="F174" s="170">
        <v>71086.0</v>
      </c>
      <c r="G174" s="159">
        <v>3.0</v>
      </c>
      <c r="H174" s="161" t="str">
        <f t="array" ref="H174">IFNA(IFS(G174=$J$4,$K$4,G174=$J$5,$K$5),"No Bonus")</f>
        <v>No Bonus</v>
      </c>
      <c r="I174" s="161" t="str">
        <f t="array" ref="I174">IFERROR(IFS(G174=$J$4,$K$4,G174=$J$5,$K$5),"No Bonus")</f>
        <v>No Bonus</v>
      </c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>
      <c r="A175" s="42" t="s">
        <v>903</v>
      </c>
      <c r="B175" s="159" t="s">
        <v>724</v>
      </c>
      <c r="C175" s="42" t="s">
        <v>868</v>
      </c>
      <c r="D175" s="160">
        <v>42306.0</v>
      </c>
      <c r="E175" s="161">
        <f t="shared" si="1"/>
        <v>9</v>
      </c>
      <c r="F175" s="170">
        <v>69039.0</v>
      </c>
      <c r="G175" s="159">
        <v>5.0</v>
      </c>
      <c r="H175" s="161">
        <f t="array" ref="H175">IFNA(IFS(G175=$J$4,$K$4,G175=$J$5,$K$5),"No Bonus")</f>
        <v>3000</v>
      </c>
      <c r="I175" s="161">
        <f t="array" ref="I175">IFERROR(IFS(G175=$J$4,$K$4,G175=$J$5,$K$5),"No Bonus")</f>
        <v>3000</v>
      </c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>
      <c r="A176" s="42" t="s">
        <v>904</v>
      </c>
      <c r="B176" s="159" t="s">
        <v>731</v>
      </c>
      <c r="C176" s="42" t="s">
        <v>868</v>
      </c>
      <c r="D176" s="160">
        <v>40846.0</v>
      </c>
      <c r="E176" s="161">
        <f t="shared" si="1"/>
        <v>13</v>
      </c>
      <c r="F176" s="170">
        <v>79262.0</v>
      </c>
      <c r="G176" s="159">
        <v>5.0</v>
      </c>
      <c r="H176" s="161">
        <f t="array" ref="H176">IFNA(IFS(G176=$J$4,$K$4,G176=$J$5,$K$5),"No Bonus")</f>
        <v>3000</v>
      </c>
      <c r="I176" s="161">
        <f t="array" ref="I176">IFERROR(IFS(G176=$J$4,$K$4,G176=$J$5,$K$5),"No Bonus")</f>
        <v>3000</v>
      </c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>
      <c r="A177" s="42" t="s">
        <v>905</v>
      </c>
      <c r="B177" s="159" t="s">
        <v>731</v>
      </c>
      <c r="C177" s="42" t="s">
        <v>868</v>
      </c>
      <c r="D177" s="160">
        <v>42332.0</v>
      </c>
      <c r="E177" s="161">
        <f t="shared" si="1"/>
        <v>9</v>
      </c>
      <c r="F177" s="170">
        <v>55686.0</v>
      </c>
      <c r="G177" s="159">
        <v>5.0</v>
      </c>
      <c r="H177" s="161">
        <f t="array" ref="H177">IFNA(IFS(G177=$J$4,$K$4,G177=$J$5,$K$5),"No Bonus")</f>
        <v>3000</v>
      </c>
      <c r="I177" s="161">
        <f t="array" ref="I177">IFERROR(IFS(G177=$J$4,$K$4,G177=$J$5,$K$5),"No Bonus")</f>
        <v>3000</v>
      </c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>
      <c r="A178" s="42" t="s">
        <v>906</v>
      </c>
      <c r="B178" s="159" t="s">
        <v>731</v>
      </c>
      <c r="C178" s="42" t="s">
        <v>907</v>
      </c>
      <c r="D178" s="160">
        <v>40593.0</v>
      </c>
      <c r="E178" s="161">
        <f t="shared" si="1"/>
        <v>13</v>
      </c>
      <c r="F178" s="170">
        <v>48576.0</v>
      </c>
      <c r="G178" s="159">
        <v>4.0</v>
      </c>
      <c r="H178" s="161">
        <f t="array" ref="H178">IFNA(IFS(G178=$J$4,$K$4,G178=$J$5,$K$5),"No Bonus")</f>
        <v>1500</v>
      </c>
      <c r="I178" s="161">
        <f t="array" ref="I178">IFERROR(IFS(G178=$J$4,$K$4,G178=$J$5,$K$5),"No Bonus")</f>
        <v>1500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>
      <c r="A179" s="42" t="s">
        <v>908</v>
      </c>
      <c r="B179" s="159" t="s">
        <v>724</v>
      </c>
      <c r="C179" s="42" t="s">
        <v>907</v>
      </c>
      <c r="D179" s="160">
        <v>41341.0</v>
      </c>
      <c r="E179" s="161">
        <f t="shared" si="1"/>
        <v>11</v>
      </c>
      <c r="F179" s="170">
        <v>56792.0</v>
      </c>
      <c r="G179" s="159">
        <v>4.0</v>
      </c>
      <c r="H179" s="161">
        <f t="array" ref="H179">IFNA(IFS(G179=$J$4,$K$4,G179=$J$5,$K$5),"No Bonus")</f>
        <v>1500</v>
      </c>
      <c r="I179" s="161">
        <f t="array" ref="I179">IFERROR(IFS(G179=$J$4,$K$4,G179=$J$5,$K$5),"No Bonus")</f>
        <v>1500</v>
      </c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>
      <c r="A180" s="42" t="s">
        <v>909</v>
      </c>
      <c r="B180" s="159" t="s">
        <v>731</v>
      </c>
      <c r="C180" s="42" t="s">
        <v>907</v>
      </c>
      <c r="D180" s="160">
        <v>41768.0</v>
      </c>
      <c r="E180" s="161">
        <f t="shared" si="1"/>
        <v>10</v>
      </c>
      <c r="F180" s="170">
        <v>103041.0</v>
      </c>
      <c r="G180" s="159">
        <v>1.0</v>
      </c>
      <c r="H180" s="161" t="str">
        <f t="array" ref="H180">IFNA(IFS(G180=$J$4,$K$4,G180=$J$5,$K$5),"No Bonus")</f>
        <v>No Bonus</v>
      </c>
      <c r="I180" s="161" t="str">
        <f t="array" ref="I180">IFERROR(IFS(G180=$J$4,$K$4,G180=$J$5,$K$5),"No Bonus")</f>
        <v>No Bonus</v>
      </c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>
      <c r="A181" s="42" t="s">
        <v>910</v>
      </c>
      <c r="B181" s="159" t="s">
        <v>740</v>
      </c>
      <c r="C181" s="42" t="s">
        <v>907</v>
      </c>
      <c r="D181" s="160">
        <v>37751.0</v>
      </c>
      <c r="E181" s="161">
        <f t="shared" si="1"/>
        <v>21</v>
      </c>
      <c r="F181" s="170">
        <v>114941.0</v>
      </c>
      <c r="G181" s="159">
        <v>4.0</v>
      </c>
      <c r="H181" s="161">
        <f t="array" ref="H181">IFNA(IFS(G181=$J$4,$K$4,G181=$J$5,$K$5),"No Bonus")</f>
        <v>1500</v>
      </c>
      <c r="I181" s="161">
        <f t="array" ref="I181">IFERROR(IFS(G181=$J$4,$K$4,G181=$J$5,$K$5),"No Bonus")</f>
        <v>1500</v>
      </c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>
      <c r="A182" s="42" t="s">
        <v>911</v>
      </c>
      <c r="B182" s="159" t="s">
        <v>740</v>
      </c>
      <c r="C182" s="42" t="s">
        <v>907</v>
      </c>
      <c r="D182" s="160">
        <v>38121.0</v>
      </c>
      <c r="E182" s="161">
        <f t="shared" si="1"/>
        <v>20</v>
      </c>
      <c r="F182" s="170">
        <v>47250.0</v>
      </c>
      <c r="G182" s="159">
        <v>1.0</v>
      </c>
      <c r="H182" s="161" t="str">
        <f t="array" ref="H182">IFNA(IFS(G182=$J$4,$K$4,G182=$J$5,$K$5),"No Bonus")</f>
        <v>No Bonus</v>
      </c>
      <c r="I182" s="161" t="str">
        <f t="array" ref="I182">IFERROR(IFS(G182=$J$4,$K$4,G182=$J$5,$K$5),"No Bonus")</f>
        <v>No Bonus</v>
      </c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>
      <c r="A183" s="42" t="s">
        <v>912</v>
      </c>
      <c r="B183" s="159" t="s">
        <v>728</v>
      </c>
      <c r="C183" s="42" t="s">
        <v>907</v>
      </c>
      <c r="D183" s="160">
        <v>38583.0</v>
      </c>
      <c r="E183" s="161">
        <f t="shared" si="1"/>
        <v>19</v>
      </c>
      <c r="F183" s="170">
        <v>88967.0</v>
      </c>
      <c r="G183" s="159">
        <v>1.0</v>
      </c>
      <c r="H183" s="161" t="str">
        <f t="array" ref="H183">IFNA(IFS(G183=$J$4,$K$4,G183=$J$5,$K$5),"No Bonus")</f>
        <v>No Bonus</v>
      </c>
      <c r="I183" s="161" t="str">
        <f t="array" ref="I183">IFERROR(IFS(G183=$J$4,$K$4,G183=$J$5,$K$5),"No Bonus")</f>
        <v>No Bonus</v>
      </c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>
      <c r="A184" s="42" t="s">
        <v>913</v>
      </c>
      <c r="B184" s="159" t="s">
        <v>728</v>
      </c>
      <c r="C184" s="42" t="s">
        <v>907</v>
      </c>
      <c r="D184" s="160">
        <v>39024.0</v>
      </c>
      <c r="E184" s="161">
        <f t="shared" si="1"/>
        <v>18</v>
      </c>
      <c r="F184" s="170">
        <v>56812.0</v>
      </c>
      <c r="G184" s="159">
        <v>5.0</v>
      </c>
      <c r="H184" s="161">
        <f t="array" ref="H184">IFNA(IFS(G184=$J$4,$K$4,G184=$J$5,$K$5),"No Bonus")</f>
        <v>3000</v>
      </c>
      <c r="I184" s="161">
        <f t="array" ref="I184">IFERROR(IFS(G184=$J$4,$K$4,G184=$J$5,$K$5),"No Bonus")</f>
        <v>3000</v>
      </c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>
      <c r="A185" s="42" t="s">
        <v>914</v>
      </c>
      <c r="B185" s="159" t="s">
        <v>731</v>
      </c>
      <c r="C185" s="42" t="s">
        <v>907</v>
      </c>
      <c r="D185" s="160">
        <v>37597.0</v>
      </c>
      <c r="E185" s="161">
        <f t="shared" si="1"/>
        <v>22</v>
      </c>
      <c r="F185" s="170">
        <v>79741.0</v>
      </c>
      <c r="G185" s="159">
        <v>5.0</v>
      </c>
      <c r="H185" s="161">
        <f t="array" ref="H185">IFNA(IFS(G185=$J$4,$K$4,G185=$J$5,$K$5),"No Bonus")</f>
        <v>3000</v>
      </c>
      <c r="I185" s="161">
        <f t="array" ref="I185">IFERROR(IFS(G185=$J$4,$K$4,G185=$J$5,$K$5),"No Bonus")</f>
        <v>3000</v>
      </c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>
      <c r="A186" s="42" t="s">
        <v>915</v>
      </c>
      <c r="B186" s="159" t="s">
        <v>728</v>
      </c>
      <c r="C186" s="42" t="s">
        <v>916</v>
      </c>
      <c r="D186" s="160">
        <v>41996.0</v>
      </c>
      <c r="E186" s="161">
        <f t="shared" si="1"/>
        <v>10</v>
      </c>
      <c r="F186" s="170">
        <v>42649.0</v>
      </c>
      <c r="G186" s="159">
        <v>5.0</v>
      </c>
      <c r="H186" s="161">
        <f t="array" ref="H186">IFNA(IFS(G186=$J$4,$K$4,G186=$J$5,$K$5),"No Bonus")</f>
        <v>3000</v>
      </c>
      <c r="I186" s="161">
        <f t="array" ref="I186">IFERROR(IFS(G186=$J$4,$K$4,G186=$J$5,$K$5),"No Bonus")</f>
        <v>3000</v>
      </c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>
      <c r="A187" s="42" t="s">
        <v>917</v>
      </c>
      <c r="B187" s="159" t="s">
        <v>731</v>
      </c>
      <c r="C187" s="42" t="s">
        <v>916</v>
      </c>
      <c r="D187" s="160">
        <v>42014.0</v>
      </c>
      <c r="E187" s="161">
        <f t="shared" si="1"/>
        <v>10</v>
      </c>
      <c r="F187" s="170">
        <v>96721.0</v>
      </c>
      <c r="G187" s="159">
        <v>4.0</v>
      </c>
      <c r="H187" s="161">
        <f t="array" ref="H187">IFNA(IFS(G187=$J$4,$K$4,G187=$J$5,$K$5),"No Bonus")</f>
        <v>1500</v>
      </c>
      <c r="I187" s="161">
        <f t="array" ref="I187">IFERROR(IFS(G187=$J$4,$K$4,G187=$J$5,$K$5),"No Bonus")</f>
        <v>1500</v>
      </c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>
      <c r="A188" s="42" t="s">
        <v>918</v>
      </c>
      <c r="B188" s="159" t="s">
        <v>731</v>
      </c>
      <c r="C188" s="42" t="s">
        <v>916</v>
      </c>
      <c r="D188" s="160">
        <v>40170.0</v>
      </c>
      <c r="E188" s="161">
        <f t="shared" si="1"/>
        <v>15</v>
      </c>
      <c r="F188" s="170">
        <v>92402.0</v>
      </c>
      <c r="G188" s="159">
        <v>3.0</v>
      </c>
      <c r="H188" s="161" t="str">
        <f t="array" ref="H188">IFNA(IFS(G188=$J$4,$K$4,G188=$J$5,$K$5),"No Bonus")</f>
        <v>No Bonus</v>
      </c>
      <c r="I188" s="161" t="str">
        <f t="array" ref="I188">IFERROR(IFS(G188=$J$4,$K$4,G188=$J$5,$K$5),"No Bonus")</f>
        <v>No Bonus</v>
      </c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>
      <c r="A189" s="42" t="s">
        <v>919</v>
      </c>
      <c r="B189" s="159" t="s">
        <v>731</v>
      </c>
      <c r="C189" s="42" t="s">
        <v>916</v>
      </c>
      <c r="D189" s="160">
        <v>40184.0</v>
      </c>
      <c r="E189" s="161">
        <f t="shared" si="1"/>
        <v>15</v>
      </c>
      <c r="F189" s="170">
        <v>110812.0</v>
      </c>
      <c r="G189" s="159">
        <v>3.0</v>
      </c>
      <c r="H189" s="161" t="str">
        <f t="array" ref="H189">IFNA(IFS(G189=$J$4,$K$4,G189=$J$5,$K$5),"No Bonus")</f>
        <v>No Bonus</v>
      </c>
      <c r="I189" s="161" t="str">
        <f t="array" ref="I189">IFERROR(IFS(G189=$J$4,$K$4,G189=$J$5,$K$5),"No Bonus")</f>
        <v>No Bonus</v>
      </c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>
      <c r="A190" s="42" t="s">
        <v>920</v>
      </c>
      <c r="B190" s="159" t="s">
        <v>731</v>
      </c>
      <c r="C190" s="42" t="s">
        <v>916</v>
      </c>
      <c r="D190" s="160">
        <v>39816.0</v>
      </c>
      <c r="E190" s="161">
        <f t="shared" si="1"/>
        <v>16</v>
      </c>
      <c r="F190" s="170">
        <v>89875.0</v>
      </c>
      <c r="G190" s="159">
        <v>5.0</v>
      </c>
      <c r="H190" s="161">
        <f t="array" ref="H190">IFNA(IFS(G190=$J$4,$K$4,G190=$J$5,$K$5),"No Bonus")</f>
        <v>3000</v>
      </c>
      <c r="I190" s="161">
        <f t="array" ref="I190">IFERROR(IFS(G190=$J$4,$K$4,G190=$J$5,$K$5),"No Bonus")</f>
        <v>3000</v>
      </c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>
      <c r="A191" s="42" t="s">
        <v>921</v>
      </c>
      <c r="B191" s="159" t="s">
        <v>724</v>
      </c>
      <c r="C191" s="42" t="s">
        <v>916</v>
      </c>
      <c r="D191" s="160">
        <v>36879.0</v>
      </c>
      <c r="E191" s="161">
        <f t="shared" si="1"/>
        <v>24</v>
      </c>
      <c r="F191" s="170">
        <v>81584.0</v>
      </c>
      <c r="G191" s="159">
        <v>1.0</v>
      </c>
      <c r="H191" s="161" t="str">
        <f t="array" ref="H191">IFNA(IFS(G191=$J$4,$K$4,G191=$J$5,$K$5),"No Bonus")</f>
        <v>No Bonus</v>
      </c>
      <c r="I191" s="161" t="str">
        <f t="array" ref="I191">IFERROR(IFS(G191=$J$4,$K$4,G191=$J$5,$K$5),"No Bonus")</f>
        <v>No Bonus</v>
      </c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>
      <c r="A192" s="42" t="s">
        <v>922</v>
      </c>
      <c r="B192" s="159" t="s">
        <v>724</v>
      </c>
      <c r="C192" s="42" t="s">
        <v>916</v>
      </c>
      <c r="D192" s="160">
        <v>36885.0</v>
      </c>
      <c r="E192" s="161">
        <f t="shared" si="1"/>
        <v>24</v>
      </c>
      <c r="F192" s="170">
        <v>74768.0</v>
      </c>
      <c r="G192" s="159">
        <v>5.0</v>
      </c>
      <c r="H192" s="161">
        <f t="array" ref="H192">IFNA(IFS(G192=$J$4,$K$4,G192=$J$5,$K$5),"No Bonus")</f>
        <v>3000</v>
      </c>
      <c r="I192" s="161">
        <f t="array" ref="I192">IFERROR(IFS(G192=$J$4,$K$4,G192=$J$5,$K$5),"No Bonus")</f>
        <v>3000</v>
      </c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>
      <c r="A193" s="42" t="s">
        <v>923</v>
      </c>
      <c r="B193" s="159" t="s">
        <v>731</v>
      </c>
      <c r="C193" s="42" t="s">
        <v>916</v>
      </c>
      <c r="D193" s="160">
        <v>37255.0</v>
      </c>
      <c r="E193" s="161">
        <f t="shared" si="1"/>
        <v>23</v>
      </c>
      <c r="F193" s="170">
        <v>104733.0</v>
      </c>
      <c r="G193" s="159">
        <v>2.0</v>
      </c>
      <c r="H193" s="161" t="str">
        <f t="array" ref="H193">IFNA(IFS(G193=$J$4,$K$4,G193=$J$5,$K$5),"No Bonus")</f>
        <v>No Bonus</v>
      </c>
      <c r="I193" s="161" t="str">
        <f t="array" ref="I193">IFERROR(IFS(G193=$J$4,$K$4,G193=$J$5,$K$5),"No Bonus")</f>
        <v>No Bonus</v>
      </c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>
      <c r="A194" s="42" t="s">
        <v>924</v>
      </c>
      <c r="B194" s="159" t="s">
        <v>731</v>
      </c>
      <c r="C194" s="42" t="s">
        <v>916</v>
      </c>
      <c r="D194" s="160">
        <v>37613.0</v>
      </c>
      <c r="E194" s="161">
        <f t="shared" si="1"/>
        <v>22</v>
      </c>
      <c r="F194" s="170">
        <v>80559.0</v>
      </c>
      <c r="G194" s="159">
        <v>4.0</v>
      </c>
      <c r="H194" s="161">
        <f t="array" ref="H194">IFNA(IFS(G194=$J$4,$K$4,G194=$J$5,$K$5),"No Bonus")</f>
        <v>1500</v>
      </c>
      <c r="I194" s="161">
        <f t="array" ref="I194">IFERROR(IFS(G194=$J$4,$K$4,G194=$J$5,$K$5),"No Bonus")</f>
        <v>1500</v>
      </c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>
      <c r="A195" s="42" t="s">
        <v>925</v>
      </c>
      <c r="B195" s="159" t="s">
        <v>728</v>
      </c>
      <c r="C195" s="42" t="s">
        <v>916</v>
      </c>
      <c r="D195" s="160">
        <v>38712.0</v>
      </c>
      <c r="E195" s="161">
        <f t="shared" si="1"/>
        <v>19</v>
      </c>
      <c r="F195" s="170">
        <v>69372.0</v>
      </c>
      <c r="G195" s="159">
        <v>3.0</v>
      </c>
      <c r="H195" s="161" t="str">
        <f t="array" ref="H195">IFNA(IFS(G195=$J$4,$K$4,G195=$J$5,$K$5),"No Bonus")</f>
        <v>No Bonus</v>
      </c>
      <c r="I195" s="161" t="str">
        <f t="array" ref="I195">IFERROR(IFS(G195=$J$4,$K$4,G195=$J$5,$K$5),"No Bonus")</f>
        <v>No Bonus</v>
      </c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>
      <c r="A196" s="42" t="s">
        <v>926</v>
      </c>
      <c r="B196" s="159" t="s">
        <v>740</v>
      </c>
      <c r="C196" s="42" t="s">
        <v>916</v>
      </c>
      <c r="D196" s="160">
        <v>40550.0</v>
      </c>
      <c r="E196" s="161">
        <f t="shared" si="1"/>
        <v>14</v>
      </c>
      <c r="F196" s="170">
        <v>84899.0</v>
      </c>
      <c r="G196" s="159">
        <v>3.0</v>
      </c>
      <c r="H196" s="161" t="str">
        <f t="array" ref="H196">IFNA(IFS(G196=$J$4,$K$4,G196=$J$5,$K$5),"No Bonus")</f>
        <v>No Bonus</v>
      </c>
      <c r="I196" s="161" t="str">
        <f t="array" ref="I196">IFERROR(IFS(G196=$J$4,$K$4,G196=$J$5,$K$5),"No Bonus")</f>
        <v>No Bonus</v>
      </c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>
      <c r="A197" s="42" t="s">
        <v>927</v>
      </c>
      <c r="B197" s="159" t="s">
        <v>728</v>
      </c>
      <c r="C197" s="42" t="s">
        <v>916</v>
      </c>
      <c r="D197" s="160">
        <v>40550.0</v>
      </c>
      <c r="E197" s="161">
        <f t="shared" si="1"/>
        <v>14</v>
      </c>
      <c r="F197" s="170">
        <v>71445.0</v>
      </c>
      <c r="G197" s="159">
        <v>1.0</v>
      </c>
      <c r="H197" s="161" t="str">
        <f t="array" ref="H197">IFNA(IFS(G197=$J$4,$K$4,G197=$J$5,$K$5),"No Bonus")</f>
        <v>No Bonus</v>
      </c>
      <c r="I197" s="161" t="str">
        <f t="array" ref="I197">IFERROR(IFS(G197=$J$4,$K$4,G197=$J$5,$K$5),"No Bonus")</f>
        <v>No Bonus</v>
      </c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>
      <c r="A198" s="42" t="s">
        <v>928</v>
      </c>
      <c r="B198" s="159" t="s">
        <v>720</v>
      </c>
      <c r="C198" s="42" t="s">
        <v>916</v>
      </c>
      <c r="D198" s="160">
        <v>39811.0</v>
      </c>
      <c r="E198" s="161">
        <f t="shared" si="1"/>
        <v>16</v>
      </c>
      <c r="F198" s="170">
        <v>57624.0</v>
      </c>
      <c r="G198" s="159">
        <v>4.0</v>
      </c>
      <c r="H198" s="161">
        <f t="array" ref="H198">IFNA(IFS(G198=$J$4,$K$4,G198=$J$5,$K$5),"No Bonus")</f>
        <v>1500</v>
      </c>
      <c r="I198" s="161">
        <f t="array" ref="I198">IFERROR(IFS(G198=$J$4,$K$4,G198=$J$5,$K$5),"No Bonus")</f>
        <v>1500</v>
      </c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>
      <c r="A199" s="42" t="s">
        <v>929</v>
      </c>
      <c r="B199" s="159" t="s">
        <v>720</v>
      </c>
      <c r="C199" s="42" t="s">
        <v>916</v>
      </c>
      <c r="D199" s="160">
        <v>40165.0</v>
      </c>
      <c r="E199" s="161">
        <f t="shared" si="1"/>
        <v>15</v>
      </c>
      <c r="F199" s="170">
        <v>118087.0</v>
      </c>
      <c r="G199" s="159">
        <v>4.0</v>
      </c>
      <c r="H199" s="161">
        <f t="array" ref="H199">IFNA(IFS(G199=$J$4,$K$4,G199=$J$5,$K$5),"No Bonus")</f>
        <v>1500</v>
      </c>
      <c r="I199" s="161">
        <f t="array" ref="I199">IFERROR(IFS(G199=$J$4,$K$4,G199=$J$5,$K$5),"No Bonus")</f>
        <v>1500</v>
      </c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>
      <c r="A200" s="42" t="s">
        <v>930</v>
      </c>
      <c r="B200" s="159" t="s">
        <v>726</v>
      </c>
      <c r="C200" s="42" t="s">
        <v>916</v>
      </c>
      <c r="D200" s="160">
        <v>40533.0</v>
      </c>
      <c r="E200" s="161">
        <f t="shared" si="1"/>
        <v>14</v>
      </c>
      <c r="F200" s="170">
        <v>46256.0</v>
      </c>
      <c r="G200" s="159">
        <v>4.0</v>
      </c>
      <c r="H200" s="161">
        <f t="array" ref="H200">IFNA(IFS(G200=$J$4,$K$4,G200=$J$5,$K$5),"No Bonus")</f>
        <v>1500</v>
      </c>
      <c r="I200" s="161">
        <f t="array" ref="I200">IFERROR(IFS(G200=$J$4,$K$4,G200=$J$5,$K$5),"No Bonus")</f>
        <v>1500</v>
      </c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>
      <c r="A201" s="42" t="s">
        <v>931</v>
      </c>
      <c r="B201" s="159" t="s">
        <v>720</v>
      </c>
      <c r="C201" s="42" t="s">
        <v>916</v>
      </c>
      <c r="D201" s="160">
        <v>40900.0</v>
      </c>
      <c r="E201" s="161">
        <f t="shared" si="1"/>
        <v>13</v>
      </c>
      <c r="F201" s="170">
        <v>43152.0</v>
      </c>
      <c r="G201" s="159">
        <v>5.0</v>
      </c>
      <c r="H201" s="161">
        <f t="array" ref="H201">IFNA(IFS(G201=$J$4,$K$4,G201=$J$5,$K$5),"No Bonus")</f>
        <v>3000</v>
      </c>
      <c r="I201" s="161">
        <f t="array" ref="I201">IFERROR(IFS(G201=$J$4,$K$4,G201=$J$5,$K$5),"No Bonus")</f>
        <v>3000</v>
      </c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>
      <c r="A202" s="42" t="s">
        <v>932</v>
      </c>
      <c r="B202" s="159" t="s">
        <v>720</v>
      </c>
      <c r="C202" s="42" t="s">
        <v>916</v>
      </c>
      <c r="D202" s="160">
        <v>40908.0</v>
      </c>
      <c r="E202" s="161">
        <f t="shared" si="1"/>
        <v>13</v>
      </c>
      <c r="F202" s="170">
        <v>79572.0</v>
      </c>
      <c r="G202" s="159">
        <v>4.0</v>
      </c>
      <c r="H202" s="161">
        <f t="array" ref="H202">IFNA(IFS(G202=$J$4,$K$4,G202=$J$5,$K$5),"No Bonus")</f>
        <v>1500</v>
      </c>
      <c r="I202" s="161">
        <f t="array" ref="I202">IFERROR(IFS(G202=$J$4,$K$4,G202=$J$5,$K$5),"No Bonus")</f>
        <v>1500</v>
      </c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>
      <c r="A203" s="42" t="s">
        <v>933</v>
      </c>
      <c r="B203" s="159" t="s">
        <v>728</v>
      </c>
      <c r="C203" s="42" t="s">
        <v>916</v>
      </c>
      <c r="D203" s="160">
        <v>41281.0</v>
      </c>
      <c r="E203" s="161">
        <f t="shared" si="1"/>
        <v>12</v>
      </c>
      <c r="F203" s="170">
        <v>119381.0</v>
      </c>
      <c r="G203" s="159">
        <v>5.0</v>
      </c>
      <c r="H203" s="161">
        <f t="array" ref="H203">IFNA(IFS(G203=$J$4,$K$4,G203=$J$5,$K$5),"No Bonus")</f>
        <v>3000</v>
      </c>
      <c r="I203" s="161">
        <f t="array" ref="I203">IFERROR(IFS(G203=$J$4,$K$4,G203=$J$5,$K$5),"No Bonus")</f>
        <v>3000</v>
      </c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>
      <c r="A204" s="42" t="s">
        <v>934</v>
      </c>
      <c r="B204" s="159" t="s">
        <v>731</v>
      </c>
      <c r="C204" s="42" t="s">
        <v>916</v>
      </c>
      <c r="D204" s="160">
        <v>41652.0</v>
      </c>
      <c r="E204" s="161">
        <f t="shared" si="1"/>
        <v>11</v>
      </c>
      <c r="F204" s="170">
        <v>77764.0</v>
      </c>
      <c r="G204" s="159">
        <v>4.0</v>
      </c>
      <c r="H204" s="161">
        <f t="array" ref="H204">IFNA(IFS(G204=$J$4,$K$4,G204=$J$5,$K$5),"No Bonus")</f>
        <v>1500</v>
      </c>
      <c r="I204" s="161">
        <f t="array" ref="I204">IFERROR(IFS(G204=$J$4,$K$4,G204=$J$5,$K$5),"No Bonus")</f>
        <v>1500</v>
      </c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>
      <c r="A205" s="42" t="s">
        <v>935</v>
      </c>
      <c r="B205" s="159" t="s">
        <v>731</v>
      </c>
      <c r="C205" s="42" t="s">
        <v>916</v>
      </c>
      <c r="D205" s="160">
        <v>42031.0</v>
      </c>
      <c r="E205" s="161">
        <f t="shared" si="1"/>
        <v>10</v>
      </c>
      <c r="F205" s="170">
        <v>116158.0</v>
      </c>
      <c r="G205" s="159">
        <v>4.0</v>
      </c>
      <c r="H205" s="161">
        <f t="array" ref="H205">IFNA(IFS(G205=$J$4,$K$4,G205=$J$5,$K$5),"No Bonus")</f>
        <v>1500</v>
      </c>
      <c r="I205" s="161">
        <f t="array" ref="I205">IFERROR(IFS(G205=$J$4,$K$4,G205=$J$5,$K$5),"No Bonus")</f>
        <v>1500</v>
      </c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>
      <c r="A206" s="42" t="s">
        <v>936</v>
      </c>
      <c r="B206" s="159" t="s">
        <v>720</v>
      </c>
      <c r="C206" s="42" t="s">
        <v>916</v>
      </c>
      <c r="D206" s="160">
        <v>36907.0</v>
      </c>
      <c r="E206" s="161">
        <f t="shared" si="1"/>
        <v>24</v>
      </c>
      <c r="F206" s="170">
        <v>85348.0</v>
      </c>
      <c r="G206" s="159">
        <v>3.0</v>
      </c>
      <c r="H206" s="161" t="str">
        <f t="array" ref="H206">IFNA(IFS(G206=$J$4,$K$4,G206=$J$5,$K$5),"No Bonus")</f>
        <v>No Bonus</v>
      </c>
      <c r="I206" s="161" t="str">
        <f t="array" ref="I206">IFERROR(IFS(G206=$J$4,$K$4,G206=$J$5,$K$5),"No Bonus")</f>
        <v>No Bonus</v>
      </c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>
      <c r="A207" s="42" t="s">
        <v>937</v>
      </c>
      <c r="B207" s="159" t="s">
        <v>726</v>
      </c>
      <c r="C207" s="42" t="s">
        <v>916</v>
      </c>
      <c r="D207" s="160">
        <v>36908.0</v>
      </c>
      <c r="E207" s="161">
        <f t="shared" si="1"/>
        <v>24</v>
      </c>
      <c r="F207" s="170">
        <v>98150.0</v>
      </c>
      <c r="G207" s="159">
        <v>5.0</v>
      </c>
      <c r="H207" s="161">
        <f t="array" ref="H207">IFNA(IFS(G207=$J$4,$K$4,G207=$J$5,$K$5),"No Bonus")</f>
        <v>3000</v>
      </c>
      <c r="I207" s="161">
        <f t="array" ref="I207">IFERROR(IFS(G207=$J$4,$K$4,G207=$J$5,$K$5),"No Bonus")</f>
        <v>3000</v>
      </c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>
      <c r="A208" s="42" t="s">
        <v>938</v>
      </c>
      <c r="B208" s="159" t="s">
        <v>724</v>
      </c>
      <c r="C208" s="42" t="s">
        <v>916</v>
      </c>
      <c r="D208" s="160">
        <v>37276.0</v>
      </c>
      <c r="E208" s="161">
        <f t="shared" si="1"/>
        <v>23</v>
      </c>
      <c r="F208" s="170">
        <v>85604.0</v>
      </c>
      <c r="G208" s="159">
        <v>2.0</v>
      </c>
      <c r="H208" s="161" t="str">
        <f t="array" ref="H208">IFNA(IFS(G208=$J$4,$K$4,G208=$J$5,$K$5),"No Bonus")</f>
        <v>No Bonus</v>
      </c>
      <c r="I208" s="161" t="str">
        <f t="array" ref="I208">IFERROR(IFS(G208=$J$4,$K$4,G208=$J$5,$K$5),"No Bonus")</f>
        <v>No Bonus</v>
      </c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>
      <c r="A209" s="42" t="s">
        <v>939</v>
      </c>
      <c r="B209" s="159" t="s">
        <v>728</v>
      </c>
      <c r="C209" s="42" t="s">
        <v>916</v>
      </c>
      <c r="D209" s="160">
        <v>39122.0</v>
      </c>
      <c r="E209" s="161">
        <f t="shared" si="1"/>
        <v>18</v>
      </c>
      <c r="F209" s="170">
        <v>44072.0</v>
      </c>
      <c r="G209" s="159">
        <v>2.0</v>
      </c>
      <c r="H209" s="161" t="str">
        <f t="array" ref="H209">IFNA(IFS(G209=$J$4,$K$4,G209=$J$5,$K$5),"No Bonus")</f>
        <v>No Bonus</v>
      </c>
      <c r="I209" s="161" t="str">
        <f t="array" ref="I209">IFERROR(IFS(G209=$J$4,$K$4,G209=$J$5,$K$5),"No Bonus")</f>
        <v>No Bonus</v>
      </c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>
      <c r="A210" s="42" t="s">
        <v>940</v>
      </c>
      <c r="B210" s="159" t="s">
        <v>720</v>
      </c>
      <c r="C210" s="42" t="s">
        <v>916</v>
      </c>
      <c r="D210" s="160">
        <v>41656.0</v>
      </c>
      <c r="E210" s="161">
        <f t="shared" si="1"/>
        <v>11</v>
      </c>
      <c r="F210" s="170">
        <v>49935.0</v>
      </c>
      <c r="G210" s="159">
        <v>2.0</v>
      </c>
      <c r="H210" s="161" t="str">
        <f t="array" ref="H210">IFNA(IFS(G210=$J$4,$K$4,G210=$J$5,$K$5),"No Bonus")</f>
        <v>No Bonus</v>
      </c>
      <c r="I210" s="161" t="str">
        <f t="array" ref="I210">IFERROR(IFS(G210=$J$4,$K$4,G210=$J$5,$K$5),"No Bonus")</f>
        <v>No Bonus</v>
      </c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>
      <c r="A211" s="42" t="s">
        <v>941</v>
      </c>
      <c r="B211" s="159" t="s">
        <v>724</v>
      </c>
      <c r="C211" s="42" t="s">
        <v>916</v>
      </c>
      <c r="D211" s="160">
        <v>40222.0</v>
      </c>
      <c r="E211" s="161">
        <f t="shared" si="1"/>
        <v>15</v>
      </c>
      <c r="F211" s="170">
        <v>59161.0</v>
      </c>
      <c r="G211" s="159">
        <v>4.0</v>
      </c>
      <c r="H211" s="161">
        <f t="array" ref="H211">IFNA(IFS(G211=$J$4,$K$4,G211=$J$5,$K$5),"No Bonus")</f>
        <v>1500</v>
      </c>
      <c r="I211" s="161">
        <f t="array" ref="I211">IFERROR(IFS(G211=$J$4,$K$4,G211=$J$5,$K$5),"No Bonus")</f>
        <v>1500</v>
      </c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>
      <c r="A212" s="42" t="s">
        <v>942</v>
      </c>
      <c r="B212" s="159" t="s">
        <v>720</v>
      </c>
      <c r="C212" s="42" t="s">
        <v>916</v>
      </c>
      <c r="D212" s="160">
        <v>40244.0</v>
      </c>
      <c r="E212" s="161">
        <f t="shared" si="1"/>
        <v>14</v>
      </c>
      <c r="F212" s="170">
        <v>49138.0</v>
      </c>
      <c r="G212" s="159">
        <v>4.0</v>
      </c>
      <c r="H212" s="161">
        <f t="array" ref="H212">IFNA(IFS(G212=$J$4,$K$4,G212=$J$5,$K$5),"No Bonus")</f>
        <v>1500</v>
      </c>
      <c r="I212" s="161">
        <f t="array" ref="I212">IFERROR(IFS(G212=$J$4,$K$4,G212=$J$5,$K$5),"No Bonus")</f>
        <v>1500</v>
      </c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>
      <c r="A213" s="42" t="s">
        <v>943</v>
      </c>
      <c r="B213" s="159" t="s">
        <v>731</v>
      </c>
      <c r="C213" s="42" t="s">
        <v>916</v>
      </c>
      <c r="D213" s="160">
        <v>40596.0</v>
      </c>
      <c r="E213" s="161">
        <f t="shared" si="1"/>
        <v>13</v>
      </c>
      <c r="F213" s="170">
        <v>110203.0</v>
      </c>
      <c r="G213" s="159">
        <v>2.0</v>
      </c>
      <c r="H213" s="161" t="str">
        <f t="array" ref="H213">IFNA(IFS(G213=$J$4,$K$4,G213=$J$5,$K$5),"No Bonus")</f>
        <v>No Bonus</v>
      </c>
      <c r="I213" s="161" t="str">
        <f t="array" ref="I213">IFERROR(IFS(G213=$J$4,$K$4,G213=$J$5,$K$5),"No Bonus")</f>
        <v>No Bonus</v>
      </c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>
      <c r="A214" s="42" t="s">
        <v>944</v>
      </c>
      <c r="B214" s="159" t="s">
        <v>724</v>
      </c>
      <c r="C214" s="42" t="s">
        <v>916</v>
      </c>
      <c r="D214" s="160">
        <v>40246.0</v>
      </c>
      <c r="E214" s="161">
        <f t="shared" si="1"/>
        <v>14</v>
      </c>
      <c r="F214" s="170">
        <v>74224.0</v>
      </c>
      <c r="G214" s="159">
        <v>3.0</v>
      </c>
      <c r="H214" s="161" t="str">
        <f t="array" ref="H214">IFNA(IFS(G214=$J$4,$K$4,G214=$J$5,$K$5),"No Bonus")</f>
        <v>No Bonus</v>
      </c>
      <c r="I214" s="161" t="str">
        <f t="array" ref="I214">IFERROR(IFS(G214=$J$4,$K$4,G214=$J$5,$K$5),"No Bonus")</f>
        <v>No Bonus</v>
      </c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>
      <c r="A215" s="42" t="s">
        <v>945</v>
      </c>
      <c r="B215" s="159" t="s">
        <v>720</v>
      </c>
      <c r="C215" s="42" t="s">
        <v>916</v>
      </c>
      <c r="D215" s="160">
        <v>39855.0</v>
      </c>
      <c r="E215" s="161">
        <f t="shared" si="1"/>
        <v>16</v>
      </c>
      <c r="F215" s="170">
        <v>91698.0</v>
      </c>
      <c r="G215" s="159">
        <v>1.0</v>
      </c>
      <c r="H215" s="161" t="str">
        <f t="array" ref="H215">IFNA(IFS(G215=$J$4,$K$4,G215=$J$5,$K$5),"No Bonus")</f>
        <v>No Bonus</v>
      </c>
      <c r="I215" s="161" t="str">
        <f t="array" ref="I215">IFERROR(IFS(G215=$J$4,$K$4,G215=$J$5,$K$5),"No Bonus")</f>
        <v>No Bonus</v>
      </c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>
      <c r="A216" s="42" t="s">
        <v>946</v>
      </c>
      <c r="B216" s="159" t="s">
        <v>720</v>
      </c>
      <c r="C216" s="42" t="s">
        <v>916</v>
      </c>
      <c r="D216" s="160">
        <v>39876.0</v>
      </c>
      <c r="E216" s="161">
        <f t="shared" si="1"/>
        <v>15</v>
      </c>
      <c r="F216" s="170">
        <v>75799.0</v>
      </c>
      <c r="G216" s="159">
        <v>5.0</v>
      </c>
      <c r="H216" s="161">
        <f t="array" ref="H216">IFNA(IFS(G216=$J$4,$K$4,G216=$J$5,$K$5),"No Bonus")</f>
        <v>3000</v>
      </c>
      <c r="I216" s="161">
        <f t="array" ref="I216">IFERROR(IFS(G216=$J$4,$K$4,G216=$J$5,$K$5),"No Bonus")</f>
        <v>3000</v>
      </c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>
      <c r="A217" s="42" t="s">
        <v>947</v>
      </c>
      <c r="B217" s="159" t="s">
        <v>731</v>
      </c>
      <c r="C217" s="42" t="s">
        <v>916</v>
      </c>
      <c r="D217" s="160">
        <v>39885.0</v>
      </c>
      <c r="E217" s="161">
        <f t="shared" si="1"/>
        <v>15</v>
      </c>
      <c r="F217" s="170">
        <v>99925.0</v>
      </c>
      <c r="G217" s="159">
        <v>2.0</v>
      </c>
      <c r="H217" s="161" t="str">
        <f t="array" ref="H217">IFNA(IFS(G217=$J$4,$K$4,G217=$J$5,$K$5),"No Bonus")</f>
        <v>No Bonus</v>
      </c>
      <c r="I217" s="161" t="str">
        <f t="array" ref="I217">IFERROR(IFS(G217=$J$4,$K$4,G217=$J$5,$K$5),"No Bonus")</f>
        <v>No Bonus</v>
      </c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>
      <c r="A218" s="42" t="s">
        <v>948</v>
      </c>
      <c r="B218" s="159" t="s">
        <v>740</v>
      </c>
      <c r="C218" s="42" t="s">
        <v>916</v>
      </c>
      <c r="D218" s="160">
        <v>37678.0</v>
      </c>
      <c r="E218" s="161">
        <f t="shared" si="1"/>
        <v>21</v>
      </c>
      <c r="F218" s="170">
        <v>108582.0</v>
      </c>
      <c r="G218" s="159">
        <v>2.0</v>
      </c>
      <c r="H218" s="161" t="str">
        <f t="array" ref="H218">IFNA(IFS(G218=$J$4,$K$4,G218=$J$5,$K$5),"No Bonus")</f>
        <v>No Bonus</v>
      </c>
      <c r="I218" s="161" t="str">
        <f t="array" ref="I218">IFERROR(IFS(G218=$J$4,$K$4,G218=$J$5,$K$5),"No Bonus")</f>
        <v>No Bonus</v>
      </c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>
      <c r="A219" s="42" t="s">
        <v>949</v>
      </c>
      <c r="B219" s="159" t="s">
        <v>728</v>
      </c>
      <c r="C219" s="42" t="s">
        <v>916</v>
      </c>
      <c r="D219" s="160">
        <v>37682.0</v>
      </c>
      <c r="E219" s="161">
        <f t="shared" si="1"/>
        <v>21</v>
      </c>
      <c r="F219" s="170">
        <v>45498.0</v>
      </c>
      <c r="G219" s="159">
        <v>3.0</v>
      </c>
      <c r="H219" s="161" t="str">
        <f t="array" ref="H219">IFNA(IFS(G219=$J$4,$K$4,G219=$J$5,$K$5),"No Bonus")</f>
        <v>No Bonus</v>
      </c>
      <c r="I219" s="161" t="str">
        <f t="array" ref="I219">IFERROR(IFS(G219=$J$4,$K$4,G219=$J$5,$K$5),"No Bonus")</f>
        <v>No Bonus</v>
      </c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>
      <c r="A220" s="42" t="s">
        <v>950</v>
      </c>
      <c r="B220" s="159" t="s">
        <v>728</v>
      </c>
      <c r="C220" s="42" t="s">
        <v>916</v>
      </c>
      <c r="D220" s="160">
        <v>38055.0</v>
      </c>
      <c r="E220" s="161">
        <f t="shared" si="1"/>
        <v>20</v>
      </c>
      <c r="F220" s="170">
        <v>55683.0</v>
      </c>
      <c r="G220" s="159">
        <v>5.0</v>
      </c>
      <c r="H220" s="161">
        <f t="array" ref="H220">IFNA(IFS(G220=$J$4,$K$4,G220=$J$5,$K$5),"No Bonus")</f>
        <v>3000</v>
      </c>
      <c r="I220" s="161">
        <f t="array" ref="I220">IFERROR(IFS(G220=$J$4,$K$4,G220=$J$5,$K$5),"No Bonus")</f>
        <v>3000</v>
      </c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4.25" customHeight="1">
      <c r="A221" s="42" t="s">
        <v>951</v>
      </c>
      <c r="B221" s="159" t="s">
        <v>724</v>
      </c>
      <c r="C221" s="42" t="s">
        <v>916</v>
      </c>
      <c r="D221" s="160">
        <v>38404.0</v>
      </c>
      <c r="E221" s="161">
        <f t="shared" si="1"/>
        <v>19</v>
      </c>
      <c r="F221" s="170">
        <v>63745.0</v>
      </c>
      <c r="G221" s="159">
        <v>2.0</v>
      </c>
      <c r="H221" s="161" t="str">
        <f t="array" ref="H221">IFNA(IFS(G221=$J$4,$K$4,G221=$J$5,$K$5),"No Bonus")</f>
        <v>No Bonus</v>
      </c>
      <c r="I221" s="161" t="str">
        <f t="array" ref="I221">IFERROR(IFS(G221=$J$4,$K$4,G221=$J$5,$K$5),"No Bonus")</f>
        <v>No Bonus</v>
      </c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4.25" customHeight="1">
      <c r="A222" s="42" t="s">
        <v>952</v>
      </c>
      <c r="B222" s="159" t="s">
        <v>731</v>
      </c>
      <c r="C222" s="42" t="s">
        <v>916</v>
      </c>
      <c r="D222" s="160">
        <v>38409.0</v>
      </c>
      <c r="E222" s="161">
        <f t="shared" si="1"/>
        <v>19</v>
      </c>
      <c r="F222" s="170">
        <v>77739.0</v>
      </c>
      <c r="G222" s="159">
        <v>3.0</v>
      </c>
      <c r="H222" s="161" t="str">
        <f t="array" ref="H222">IFNA(IFS(G222=$J$4,$K$4,G222=$J$5,$K$5),"No Bonus")</f>
        <v>No Bonus</v>
      </c>
      <c r="I222" s="161" t="str">
        <f t="array" ref="I222">IFERROR(IFS(G222=$J$4,$K$4,G222=$J$5,$K$5),"No Bonus")</f>
        <v>No Bonus</v>
      </c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4.25" customHeight="1">
      <c r="A223" s="42" t="s">
        <v>953</v>
      </c>
      <c r="B223" s="159" t="s">
        <v>728</v>
      </c>
      <c r="C223" s="42" t="s">
        <v>916</v>
      </c>
      <c r="D223" s="160">
        <v>39151.0</v>
      </c>
      <c r="E223" s="161">
        <f t="shared" si="1"/>
        <v>17</v>
      </c>
      <c r="F223" s="170">
        <v>55397.0</v>
      </c>
      <c r="G223" s="159">
        <v>2.0</v>
      </c>
      <c r="H223" s="161" t="str">
        <f t="array" ref="H223">IFNA(IFS(G223=$J$4,$K$4,G223=$J$5,$K$5),"No Bonus")</f>
        <v>No Bonus</v>
      </c>
      <c r="I223" s="161" t="str">
        <f t="array" ref="I223">IFERROR(IFS(G223=$J$4,$K$4,G223=$J$5,$K$5),"No Bonus")</f>
        <v>No Bonus</v>
      </c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4.25" customHeight="1">
      <c r="A224" s="42" t="s">
        <v>954</v>
      </c>
      <c r="B224" s="159" t="s">
        <v>720</v>
      </c>
      <c r="C224" s="42" t="s">
        <v>916</v>
      </c>
      <c r="D224" s="160">
        <v>40616.0</v>
      </c>
      <c r="E224" s="161">
        <f t="shared" si="1"/>
        <v>13</v>
      </c>
      <c r="F224" s="170">
        <v>43656.0</v>
      </c>
      <c r="G224" s="159">
        <v>4.0</v>
      </c>
      <c r="H224" s="161">
        <f t="array" ref="H224">IFNA(IFS(G224=$J$4,$K$4,G224=$J$5,$K$5),"No Bonus")</f>
        <v>1500</v>
      </c>
      <c r="I224" s="161">
        <f t="array" ref="I224">IFERROR(IFS(G224=$J$4,$K$4,G224=$J$5,$K$5),"No Bonus")</f>
        <v>1500</v>
      </c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4.25" customHeight="1">
      <c r="A225" s="42" t="s">
        <v>955</v>
      </c>
      <c r="B225" s="159" t="s">
        <v>728</v>
      </c>
      <c r="C225" s="42" t="s">
        <v>916</v>
      </c>
      <c r="D225" s="160">
        <v>41681.0</v>
      </c>
      <c r="E225" s="161">
        <f t="shared" si="1"/>
        <v>11</v>
      </c>
      <c r="F225" s="170">
        <v>80066.0</v>
      </c>
      <c r="G225" s="159">
        <v>1.0</v>
      </c>
      <c r="H225" s="161" t="str">
        <f t="array" ref="H225">IFNA(IFS(G225=$J$4,$K$4,G225=$J$5,$K$5),"No Bonus")</f>
        <v>No Bonus</v>
      </c>
      <c r="I225" s="161" t="str">
        <f t="array" ref="I225">IFERROR(IFS(G225=$J$4,$K$4,G225=$J$5,$K$5),"No Bonus")</f>
        <v>No Bonus</v>
      </c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4.25" customHeight="1">
      <c r="A226" s="42" t="s">
        <v>956</v>
      </c>
      <c r="B226" s="159" t="s">
        <v>720</v>
      </c>
      <c r="C226" s="42" t="s">
        <v>916</v>
      </c>
      <c r="D226" s="160">
        <v>42103.0</v>
      </c>
      <c r="E226" s="161">
        <f t="shared" si="1"/>
        <v>9</v>
      </c>
      <c r="F226" s="170">
        <v>54894.0</v>
      </c>
      <c r="G226" s="159">
        <v>1.0</v>
      </c>
      <c r="H226" s="161" t="str">
        <f t="array" ref="H226">IFNA(IFS(G226=$J$4,$K$4,G226=$J$5,$K$5),"No Bonus")</f>
        <v>No Bonus</v>
      </c>
      <c r="I226" s="161" t="str">
        <f t="array" ref="I226">IFERROR(IFS(G226=$J$4,$K$4,G226=$J$5,$K$5),"No Bonus")</f>
        <v>No Bonus</v>
      </c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4.25" customHeight="1">
      <c r="A227" s="42" t="s">
        <v>957</v>
      </c>
      <c r="B227" s="159" t="s">
        <v>731</v>
      </c>
      <c r="C227" s="42" t="s">
        <v>916</v>
      </c>
      <c r="D227" s="160">
        <v>42104.0</v>
      </c>
      <c r="E227" s="161">
        <f t="shared" si="1"/>
        <v>9</v>
      </c>
      <c r="F227" s="170">
        <v>80600.0</v>
      </c>
      <c r="G227" s="159">
        <v>5.0</v>
      </c>
      <c r="H227" s="161">
        <f t="array" ref="H227">IFNA(IFS(G227=$J$4,$K$4,G227=$J$5,$K$5),"No Bonus")</f>
        <v>3000</v>
      </c>
      <c r="I227" s="161">
        <f t="array" ref="I227">IFERROR(IFS(G227=$J$4,$K$4,G227=$J$5,$K$5),"No Bonus")</f>
        <v>3000</v>
      </c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4.25" customHeight="1">
      <c r="A228" s="42" t="s">
        <v>958</v>
      </c>
      <c r="B228" s="159" t="s">
        <v>740</v>
      </c>
      <c r="C228" s="42" t="s">
        <v>916</v>
      </c>
      <c r="D228" s="160">
        <v>40259.0</v>
      </c>
      <c r="E228" s="161">
        <f t="shared" si="1"/>
        <v>14</v>
      </c>
      <c r="F228" s="170">
        <v>108167.0</v>
      </c>
      <c r="G228" s="159">
        <v>4.0</v>
      </c>
      <c r="H228" s="161">
        <f t="array" ref="H228">IFNA(IFS(G228=$J$4,$K$4,G228=$J$5,$K$5),"No Bonus")</f>
        <v>1500</v>
      </c>
      <c r="I228" s="161">
        <f t="array" ref="I228">IFERROR(IFS(G228=$J$4,$K$4,G228=$J$5,$K$5),"No Bonus")</f>
        <v>1500</v>
      </c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4.25" customHeight="1">
      <c r="A229" s="42" t="s">
        <v>959</v>
      </c>
      <c r="B229" s="159" t="s">
        <v>731</v>
      </c>
      <c r="C229" s="42" t="s">
        <v>916</v>
      </c>
      <c r="D229" s="160">
        <v>40617.0</v>
      </c>
      <c r="E229" s="161">
        <f t="shared" si="1"/>
        <v>13</v>
      </c>
      <c r="F229" s="170">
        <v>124571.0</v>
      </c>
      <c r="G229" s="159">
        <v>3.0</v>
      </c>
      <c r="H229" s="161" t="str">
        <f t="array" ref="H229">IFNA(IFS(G229=$J$4,$K$4,G229=$J$5,$K$5),"No Bonus")</f>
        <v>No Bonus</v>
      </c>
      <c r="I229" s="161" t="str">
        <f t="array" ref="I229">IFERROR(IFS(G229=$J$4,$K$4,G229=$J$5,$K$5),"No Bonus")</f>
        <v>No Bonus</v>
      </c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4.25" customHeight="1">
      <c r="A230" s="42" t="s">
        <v>960</v>
      </c>
      <c r="B230" s="159" t="s">
        <v>731</v>
      </c>
      <c r="C230" s="42" t="s">
        <v>916</v>
      </c>
      <c r="D230" s="160">
        <v>41347.0</v>
      </c>
      <c r="E230" s="161">
        <f t="shared" si="1"/>
        <v>11</v>
      </c>
      <c r="F230" s="170">
        <v>60684.0</v>
      </c>
      <c r="G230" s="159">
        <v>3.0</v>
      </c>
      <c r="H230" s="161" t="str">
        <f t="array" ref="H230">IFNA(IFS(G230=$J$4,$K$4,G230=$J$5,$K$5),"No Bonus")</f>
        <v>No Bonus</v>
      </c>
      <c r="I230" s="161" t="str">
        <f t="array" ref="I230">IFERROR(IFS(G230=$J$4,$K$4,G230=$J$5,$K$5),"No Bonus")</f>
        <v>No Bonus</v>
      </c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4.25" customHeight="1">
      <c r="A231" s="42" t="s">
        <v>961</v>
      </c>
      <c r="B231" s="159" t="s">
        <v>728</v>
      </c>
      <c r="C231" s="42" t="s">
        <v>916</v>
      </c>
      <c r="D231" s="160">
        <v>41376.0</v>
      </c>
      <c r="E231" s="161">
        <f t="shared" si="1"/>
        <v>11</v>
      </c>
      <c r="F231" s="170">
        <v>89796.0</v>
      </c>
      <c r="G231" s="159">
        <v>3.0</v>
      </c>
      <c r="H231" s="161" t="str">
        <f t="array" ref="H231">IFNA(IFS(G231=$J$4,$K$4,G231=$J$5,$K$5),"No Bonus")</f>
        <v>No Bonus</v>
      </c>
      <c r="I231" s="161" t="str">
        <f t="array" ref="I231">IFERROR(IFS(G231=$J$4,$K$4,G231=$J$5,$K$5),"No Bonus")</f>
        <v>No Bonus</v>
      </c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4.25" customHeight="1">
      <c r="A232" s="42" t="s">
        <v>962</v>
      </c>
      <c r="B232" s="159" t="s">
        <v>728</v>
      </c>
      <c r="C232" s="42" t="s">
        <v>916</v>
      </c>
      <c r="D232" s="160">
        <v>39891.0</v>
      </c>
      <c r="E232" s="161">
        <f t="shared" si="1"/>
        <v>15</v>
      </c>
      <c r="F232" s="170">
        <v>101665.0</v>
      </c>
      <c r="G232" s="159">
        <v>2.0</v>
      </c>
      <c r="H232" s="161" t="str">
        <f t="array" ref="H232">IFNA(IFS(G232=$J$4,$K$4,G232=$J$5,$K$5),"No Bonus")</f>
        <v>No Bonus</v>
      </c>
      <c r="I232" s="161" t="str">
        <f t="array" ref="I232">IFERROR(IFS(G232=$J$4,$K$4,G232=$J$5,$K$5),"No Bonus")</f>
        <v>No Bonus</v>
      </c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4.25" customHeight="1">
      <c r="A233" s="42" t="s">
        <v>963</v>
      </c>
      <c r="B233" s="159" t="s">
        <v>740</v>
      </c>
      <c r="C233" s="42" t="s">
        <v>916</v>
      </c>
      <c r="D233" s="160">
        <v>39894.0</v>
      </c>
      <c r="E233" s="161">
        <f t="shared" si="1"/>
        <v>15</v>
      </c>
      <c r="F233" s="170">
        <v>103608.0</v>
      </c>
      <c r="G233" s="159">
        <v>1.0</v>
      </c>
      <c r="H233" s="161" t="str">
        <f t="array" ref="H233">IFNA(IFS(G233=$J$4,$K$4,G233=$J$5,$K$5),"No Bonus")</f>
        <v>No Bonus</v>
      </c>
      <c r="I233" s="161" t="str">
        <f t="array" ref="I233">IFERROR(IFS(G233=$J$4,$K$4,G233=$J$5,$K$5),"No Bonus")</f>
        <v>No Bonus</v>
      </c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4.25" customHeight="1">
      <c r="A234" s="42" t="s">
        <v>964</v>
      </c>
      <c r="B234" s="159" t="s">
        <v>731</v>
      </c>
      <c r="C234" s="42" t="s">
        <v>916</v>
      </c>
      <c r="D234" s="160">
        <v>37347.0</v>
      </c>
      <c r="E234" s="161">
        <f t="shared" si="1"/>
        <v>22</v>
      </c>
      <c r="F234" s="170">
        <v>95553.0</v>
      </c>
      <c r="G234" s="159">
        <v>1.0</v>
      </c>
      <c r="H234" s="161" t="str">
        <f t="array" ref="H234">IFNA(IFS(G234=$J$4,$K$4,G234=$J$5,$K$5),"No Bonus")</f>
        <v>No Bonus</v>
      </c>
      <c r="I234" s="161" t="str">
        <f t="array" ref="I234">IFERROR(IFS(G234=$J$4,$K$4,G234=$J$5,$K$5),"No Bonus")</f>
        <v>No Bonus</v>
      </c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4.25" customHeight="1">
      <c r="A235" s="42" t="s">
        <v>965</v>
      </c>
      <c r="B235" s="159" t="s">
        <v>731</v>
      </c>
      <c r="C235" s="42" t="s">
        <v>916</v>
      </c>
      <c r="D235" s="160">
        <v>37351.0</v>
      </c>
      <c r="E235" s="161">
        <f t="shared" si="1"/>
        <v>22</v>
      </c>
      <c r="F235" s="170">
        <v>60725.0</v>
      </c>
      <c r="G235" s="159">
        <v>4.0</v>
      </c>
      <c r="H235" s="161">
        <f t="array" ref="H235">IFNA(IFS(G235=$J$4,$K$4,G235=$J$5,$K$5),"No Bonus")</f>
        <v>1500</v>
      </c>
      <c r="I235" s="161">
        <f t="array" ref="I235">IFERROR(IFS(G235=$J$4,$K$4,G235=$J$5,$K$5),"No Bonus")</f>
        <v>1500</v>
      </c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4.25" customHeight="1">
      <c r="A236" s="42" t="s">
        <v>966</v>
      </c>
      <c r="B236" s="159" t="s">
        <v>731</v>
      </c>
      <c r="C236" s="42" t="s">
        <v>916</v>
      </c>
      <c r="D236" s="160">
        <v>37715.0</v>
      </c>
      <c r="E236" s="161">
        <f t="shared" si="1"/>
        <v>21</v>
      </c>
      <c r="F236" s="170">
        <v>95190.0</v>
      </c>
      <c r="G236" s="159">
        <v>3.0</v>
      </c>
      <c r="H236" s="161" t="str">
        <f t="array" ref="H236">IFNA(IFS(G236=$J$4,$K$4,G236=$J$5,$K$5),"No Bonus")</f>
        <v>No Bonus</v>
      </c>
      <c r="I236" s="161" t="str">
        <f t="array" ref="I236">IFERROR(IFS(G236=$J$4,$K$4,G236=$J$5,$K$5),"No Bonus")</f>
        <v>No Bonus</v>
      </c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4.25" customHeight="1">
      <c r="A237" s="42" t="s">
        <v>967</v>
      </c>
      <c r="B237" s="159" t="s">
        <v>728</v>
      </c>
      <c r="C237" s="42" t="s">
        <v>916</v>
      </c>
      <c r="D237" s="160">
        <v>38808.0</v>
      </c>
      <c r="E237" s="161">
        <f t="shared" si="1"/>
        <v>18</v>
      </c>
      <c r="F237" s="170">
        <v>120516.0</v>
      </c>
      <c r="G237" s="159">
        <v>1.0</v>
      </c>
      <c r="H237" s="161" t="str">
        <f t="array" ref="H237">IFNA(IFS(G237=$J$4,$K$4,G237=$J$5,$K$5),"No Bonus")</f>
        <v>No Bonus</v>
      </c>
      <c r="I237" s="161" t="str">
        <f t="array" ref="I237">IFERROR(IFS(G237=$J$4,$K$4,G237=$J$5,$K$5),"No Bonus")</f>
        <v>No Bonus</v>
      </c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4.25" customHeight="1">
      <c r="A238" s="42" t="s">
        <v>968</v>
      </c>
      <c r="B238" s="159" t="s">
        <v>720</v>
      </c>
      <c r="C238" s="42" t="s">
        <v>916</v>
      </c>
      <c r="D238" s="160">
        <v>39887.0</v>
      </c>
      <c r="E238" s="161">
        <f t="shared" si="1"/>
        <v>15</v>
      </c>
      <c r="F238" s="170">
        <v>82468.0</v>
      </c>
      <c r="G238" s="159">
        <v>1.0</v>
      </c>
      <c r="H238" s="161" t="str">
        <f t="array" ref="H238">IFNA(IFS(G238=$J$4,$K$4,G238=$J$5,$K$5),"No Bonus")</f>
        <v>No Bonus</v>
      </c>
      <c r="I238" s="161" t="str">
        <f t="array" ref="I238">IFERROR(IFS(G238=$J$4,$K$4,G238=$J$5,$K$5),"No Bonus")</f>
        <v>No Bonus</v>
      </c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4.25" customHeight="1">
      <c r="A239" s="42" t="s">
        <v>969</v>
      </c>
      <c r="B239" s="159" t="s">
        <v>728</v>
      </c>
      <c r="C239" s="42" t="s">
        <v>916</v>
      </c>
      <c r="D239" s="160">
        <v>39899.0</v>
      </c>
      <c r="E239" s="161">
        <f t="shared" si="1"/>
        <v>15</v>
      </c>
      <c r="F239" s="170">
        <v>47066.0</v>
      </c>
      <c r="G239" s="159">
        <v>1.0</v>
      </c>
      <c r="H239" s="161" t="str">
        <f t="array" ref="H239">IFNA(IFS(G239=$J$4,$K$4,G239=$J$5,$K$5),"No Bonus")</f>
        <v>No Bonus</v>
      </c>
      <c r="I239" s="161" t="str">
        <f t="array" ref="I239">IFERROR(IFS(G239=$J$4,$K$4,G239=$J$5,$K$5),"No Bonus")</f>
        <v>No Bonus</v>
      </c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4.25" customHeight="1">
      <c r="A240" s="42" t="s">
        <v>970</v>
      </c>
      <c r="B240" s="159" t="s">
        <v>728</v>
      </c>
      <c r="C240" s="42" t="s">
        <v>916</v>
      </c>
      <c r="D240" s="160">
        <v>39910.0</v>
      </c>
      <c r="E240" s="161">
        <f t="shared" si="1"/>
        <v>15</v>
      </c>
      <c r="F240" s="170">
        <v>75425.0</v>
      </c>
      <c r="G240" s="159">
        <v>5.0</v>
      </c>
      <c r="H240" s="161">
        <f t="array" ref="H240">IFNA(IFS(G240=$J$4,$K$4,G240=$J$5,$K$5),"No Bonus")</f>
        <v>3000</v>
      </c>
      <c r="I240" s="161">
        <f t="array" ref="I240">IFERROR(IFS(G240=$J$4,$K$4,G240=$J$5,$K$5),"No Bonus")</f>
        <v>3000</v>
      </c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4.25" customHeight="1">
      <c r="A241" s="42" t="s">
        <v>971</v>
      </c>
      <c r="B241" s="159" t="s">
        <v>728</v>
      </c>
      <c r="C241" s="42" t="s">
        <v>916</v>
      </c>
      <c r="D241" s="160">
        <v>40267.0</v>
      </c>
      <c r="E241" s="161">
        <f t="shared" si="1"/>
        <v>14</v>
      </c>
      <c r="F241" s="170">
        <v>62646.0</v>
      </c>
      <c r="G241" s="159">
        <v>2.0</v>
      </c>
      <c r="H241" s="161" t="str">
        <f t="array" ref="H241">IFNA(IFS(G241=$J$4,$K$4,G241=$J$5,$K$5),"No Bonus")</f>
        <v>No Bonus</v>
      </c>
      <c r="I241" s="161" t="str">
        <f t="array" ref="I241">IFERROR(IFS(G241=$J$4,$K$4,G241=$J$5,$K$5),"No Bonus")</f>
        <v>No Bonus</v>
      </c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4.25" customHeight="1">
      <c r="A242" s="42" t="s">
        <v>972</v>
      </c>
      <c r="B242" s="159" t="s">
        <v>731</v>
      </c>
      <c r="C242" s="42" t="s">
        <v>916</v>
      </c>
      <c r="D242" s="160">
        <v>40623.0</v>
      </c>
      <c r="E242" s="161">
        <f t="shared" si="1"/>
        <v>13</v>
      </c>
      <c r="F242" s="170">
        <v>102244.0</v>
      </c>
      <c r="G242" s="159">
        <v>2.0</v>
      </c>
      <c r="H242" s="161" t="str">
        <f t="array" ref="H242">IFNA(IFS(G242=$J$4,$K$4,G242=$J$5,$K$5),"No Bonus")</f>
        <v>No Bonus</v>
      </c>
      <c r="I242" s="161" t="str">
        <f t="array" ref="I242">IFERROR(IFS(G242=$J$4,$K$4,G242=$J$5,$K$5),"No Bonus")</f>
        <v>No Bonus</v>
      </c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4.25" customHeight="1">
      <c r="A243" s="42" t="s">
        <v>973</v>
      </c>
      <c r="B243" s="159" t="s">
        <v>731</v>
      </c>
      <c r="C243" s="42" t="s">
        <v>916</v>
      </c>
      <c r="D243" s="160">
        <v>41348.0</v>
      </c>
      <c r="E243" s="161">
        <f t="shared" si="1"/>
        <v>11</v>
      </c>
      <c r="F243" s="170">
        <v>124999.0</v>
      </c>
      <c r="G243" s="159">
        <v>5.0</v>
      </c>
      <c r="H243" s="161">
        <f t="array" ref="H243">IFNA(IFS(G243=$J$4,$K$4,G243=$J$5,$K$5),"No Bonus")</f>
        <v>3000</v>
      </c>
      <c r="I243" s="161">
        <f t="array" ref="I243">IFERROR(IFS(G243=$J$4,$K$4,G243=$J$5,$K$5),"No Bonus")</f>
        <v>3000</v>
      </c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4.25" customHeight="1">
      <c r="A244" s="42" t="s">
        <v>974</v>
      </c>
      <c r="B244" s="159" t="s">
        <v>731</v>
      </c>
      <c r="C244" s="42" t="s">
        <v>916</v>
      </c>
      <c r="D244" s="160">
        <v>41712.0</v>
      </c>
      <c r="E244" s="161">
        <f t="shared" si="1"/>
        <v>10</v>
      </c>
      <c r="F244" s="170">
        <v>114912.0</v>
      </c>
      <c r="G244" s="159">
        <v>3.0</v>
      </c>
      <c r="H244" s="161" t="str">
        <f t="array" ref="H244">IFNA(IFS(G244=$J$4,$K$4,G244=$J$5,$K$5),"No Bonus")</f>
        <v>No Bonus</v>
      </c>
      <c r="I244" s="161" t="str">
        <f t="array" ref="I244">IFERROR(IFS(G244=$J$4,$K$4,G244=$J$5,$K$5),"No Bonus")</f>
        <v>No Bonus</v>
      </c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4.25" customHeight="1">
      <c r="A245" s="42" t="s">
        <v>975</v>
      </c>
      <c r="B245" s="159" t="s">
        <v>740</v>
      </c>
      <c r="C245" s="42" t="s">
        <v>916</v>
      </c>
      <c r="D245" s="160">
        <v>42134.0</v>
      </c>
      <c r="E245" s="161">
        <f t="shared" si="1"/>
        <v>9</v>
      </c>
      <c r="F245" s="170">
        <v>51756.0</v>
      </c>
      <c r="G245" s="159">
        <v>4.0</v>
      </c>
      <c r="H245" s="161">
        <f t="array" ref="H245">IFNA(IFS(G245=$J$4,$K$4,G245=$J$5,$K$5),"No Bonus")</f>
        <v>1500</v>
      </c>
      <c r="I245" s="161">
        <f t="array" ref="I245">IFERROR(IFS(G245=$J$4,$K$4,G245=$J$5,$K$5),"No Bonus")</f>
        <v>1500</v>
      </c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4.25" customHeight="1">
      <c r="A246" s="42" t="s">
        <v>976</v>
      </c>
      <c r="B246" s="159" t="s">
        <v>724</v>
      </c>
      <c r="C246" s="42" t="s">
        <v>916</v>
      </c>
      <c r="D246" s="160">
        <v>40675.0</v>
      </c>
      <c r="E246" s="161">
        <f t="shared" si="1"/>
        <v>13</v>
      </c>
      <c r="F246" s="170">
        <v>85667.0</v>
      </c>
      <c r="G246" s="159">
        <v>4.0</v>
      </c>
      <c r="H246" s="161">
        <f t="array" ref="H246">IFNA(IFS(G246=$J$4,$K$4,G246=$J$5,$K$5),"No Bonus")</f>
        <v>1500</v>
      </c>
      <c r="I246" s="161">
        <f t="array" ref="I246">IFERROR(IFS(G246=$J$4,$K$4,G246=$J$5,$K$5),"No Bonus")</f>
        <v>1500</v>
      </c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4.25" customHeight="1">
      <c r="A247" s="42" t="s">
        <v>977</v>
      </c>
      <c r="B247" s="159" t="s">
        <v>731</v>
      </c>
      <c r="C247" s="42" t="s">
        <v>916</v>
      </c>
      <c r="D247" s="160">
        <v>41379.0</v>
      </c>
      <c r="E247" s="161">
        <f t="shared" si="1"/>
        <v>11</v>
      </c>
      <c r="F247" s="170">
        <v>76361.0</v>
      </c>
      <c r="G247" s="159">
        <v>2.0</v>
      </c>
      <c r="H247" s="161" t="str">
        <f t="array" ref="H247">IFNA(IFS(G247=$J$4,$K$4,G247=$J$5,$K$5),"No Bonus")</f>
        <v>No Bonus</v>
      </c>
      <c r="I247" s="161" t="str">
        <f t="array" ref="I247">IFERROR(IFS(G247=$J$4,$K$4,G247=$J$5,$K$5),"No Bonus")</f>
        <v>No Bonus</v>
      </c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4.25" customHeight="1">
      <c r="A248" s="42" t="s">
        <v>978</v>
      </c>
      <c r="B248" s="159" t="s">
        <v>728</v>
      </c>
      <c r="C248" s="42" t="s">
        <v>916</v>
      </c>
      <c r="D248" s="160">
        <v>41380.0</v>
      </c>
      <c r="E248" s="161">
        <f t="shared" si="1"/>
        <v>11</v>
      </c>
      <c r="F248" s="170">
        <v>42913.0</v>
      </c>
      <c r="G248" s="159">
        <v>5.0</v>
      </c>
      <c r="H248" s="161">
        <f t="array" ref="H248">IFNA(IFS(G248=$J$4,$K$4,G248=$J$5,$K$5),"No Bonus")</f>
        <v>3000</v>
      </c>
      <c r="I248" s="161">
        <f t="array" ref="I248">IFERROR(IFS(G248=$J$4,$K$4,G248=$J$5,$K$5),"No Bonus")</f>
        <v>3000</v>
      </c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4.25" customHeight="1">
      <c r="A249" s="42" t="s">
        <v>979</v>
      </c>
      <c r="B249" s="159" t="s">
        <v>728</v>
      </c>
      <c r="C249" s="42" t="s">
        <v>916</v>
      </c>
      <c r="D249" s="160">
        <v>41390.0</v>
      </c>
      <c r="E249" s="161">
        <f t="shared" si="1"/>
        <v>11</v>
      </c>
      <c r="F249" s="170">
        <v>99718.0</v>
      </c>
      <c r="G249" s="159">
        <v>3.0</v>
      </c>
      <c r="H249" s="161" t="str">
        <f t="array" ref="H249">IFNA(IFS(G249=$J$4,$K$4,G249=$J$5,$K$5),"No Bonus")</f>
        <v>No Bonus</v>
      </c>
      <c r="I249" s="161" t="str">
        <f t="array" ref="I249">IFERROR(IFS(G249=$J$4,$K$4,G249=$J$5,$K$5),"No Bonus")</f>
        <v>No Bonus</v>
      </c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4.25" customHeight="1">
      <c r="A250" s="42" t="s">
        <v>980</v>
      </c>
      <c r="B250" s="159" t="s">
        <v>724</v>
      </c>
      <c r="C250" s="42" t="s">
        <v>916</v>
      </c>
      <c r="D250" s="160">
        <v>37005.0</v>
      </c>
      <c r="E250" s="161">
        <f t="shared" si="1"/>
        <v>23</v>
      </c>
      <c r="F250" s="170">
        <v>62074.0</v>
      </c>
      <c r="G250" s="159">
        <v>1.0</v>
      </c>
      <c r="H250" s="161" t="str">
        <f t="array" ref="H250">IFNA(IFS(G250=$J$4,$K$4,G250=$J$5,$K$5),"No Bonus")</f>
        <v>No Bonus</v>
      </c>
      <c r="I250" s="161" t="str">
        <f t="array" ref="I250">IFERROR(IFS(G250=$J$4,$K$4,G250=$J$5,$K$5),"No Bonus")</f>
        <v>No Bonus</v>
      </c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4.25" customHeight="1">
      <c r="A251" s="42" t="s">
        <v>981</v>
      </c>
      <c r="B251" s="159" t="s">
        <v>728</v>
      </c>
      <c r="C251" s="42" t="s">
        <v>916</v>
      </c>
      <c r="D251" s="160">
        <v>37010.0</v>
      </c>
      <c r="E251" s="161">
        <f t="shared" si="1"/>
        <v>23</v>
      </c>
      <c r="F251" s="170">
        <v>97294.0</v>
      </c>
      <c r="G251" s="159">
        <v>5.0</v>
      </c>
      <c r="H251" s="161">
        <f t="array" ref="H251">IFNA(IFS(G251=$J$4,$K$4,G251=$J$5,$K$5),"No Bonus")</f>
        <v>3000</v>
      </c>
      <c r="I251" s="161">
        <f t="array" ref="I251">IFERROR(IFS(G251=$J$4,$K$4,G251=$J$5,$K$5),"No Bonus")</f>
        <v>3000</v>
      </c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4.25" customHeight="1">
      <c r="A252" s="42" t="s">
        <v>982</v>
      </c>
      <c r="B252" s="159" t="s">
        <v>720</v>
      </c>
      <c r="C252" s="42" t="s">
        <v>916</v>
      </c>
      <c r="D252" s="160">
        <v>37016.0</v>
      </c>
      <c r="E252" s="161">
        <f t="shared" si="1"/>
        <v>23</v>
      </c>
      <c r="F252" s="170">
        <v>91384.0</v>
      </c>
      <c r="G252" s="159">
        <v>5.0</v>
      </c>
      <c r="H252" s="161">
        <f t="array" ref="H252">IFNA(IFS(G252=$J$4,$K$4,G252=$J$5,$K$5),"No Bonus")</f>
        <v>3000</v>
      </c>
      <c r="I252" s="161">
        <f t="array" ref="I252">IFERROR(IFS(G252=$J$4,$K$4,G252=$J$5,$K$5),"No Bonus")</f>
        <v>3000</v>
      </c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4.25" customHeight="1">
      <c r="A253" s="42" t="s">
        <v>983</v>
      </c>
      <c r="B253" s="159" t="s">
        <v>740</v>
      </c>
      <c r="C253" s="42" t="s">
        <v>916</v>
      </c>
      <c r="D253" s="160">
        <v>37361.0</v>
      </c>
      <c r="E253" s="161">
        <f t="shared" si="1"/>
        <v>22</v>
      </c>
      <c r="F253" s="170">
        <v>121377.0</v>
      </c>
      <c r="G253" s="159">
        <v>5.0</v>
      </c>
      <c r="H253" s="161">
        <f t="array" ref="H253">IFNA(IFS(G253=$J$4,$K$4,G253=$J$5,$K$5),"No Bonus")</f>
        <v>3000</v>
      </c>
      <c r="I253" s="161">
        <f t="array" ref="I253">IFERROR(IFS(G253=$J$4,$K$4,G253=$J$5,$K$5),"No Bonus")</f>
        <v>3000</v>
      </c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4.25" customHeight="1">
      <c r="A254" s="42" t="s">
        <v>984</v>
      </c>
      <c r="B254" s="159" t="s">
        <v>731</v>
      </c>
      <c r="C254" s="42" t="s">
        <v>916</v>
      </c>
      <c r="D254" s="160">
        <v>37383.0</v>
      </c>
      <c r="E254" s="161">
        <f t="shared" si="1"/>
        <v>22</v>
      </c>
      <c r="F254" s="170">
        <v>117432.0</v>
      </c>
      <c r="G254" s="159">
        <v>4.0</v>
      </c>
      <c r="H254" s="161">
        <f t="array" ref="H254">IFNA(IFS(G254=$J$4,$K$4,G254=$J$5,$K$5),"No Bonus")</f>
        <v>1500</v>
      </c>
      <c r="I254" s="161">
        <f t="array" ref="I254">IFERROR(IFS(G254=$J$4,$K$4,G254=$J$5,$K$5),"No Bonus")</f>
        <v>1500</v>
      </c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4.25" customHeight="1">
      <c r="A255" s="42" t="s">
        <v>985</v>
      </c>
      <c r="B255" s="159" t="s">
        <v>728</v>
      </c>
      <c r="C255" s="42" t="s">
        <v>916</v>
      </c>
      <c r="D255" s="160">
        <v>38472.0</v>
      </c>
      <c r="E255" s="161">
        <f t="shared" si="1"/>
        <v>19</v>
      </c>
      <c r="F255" s="170">
        <v>104621.0</v>
      </c>
      <c r="G255" s="159">
        <v>3.0</v>
      </c>
      <c r="H255" s="161" t="str">
        <f t="array" ref="H255">IFNA(IFS(G255=$J$4,$K$4,G255=$J$5,$K$5),"No Bonus")</f>
        <v>No Bonus</v>
      </c>
      <c r="I255" s="161" t="str">
        <f t="array" ref="I255">IFERROR(IFS(G255=$J$4,$K$4,G255=$J$5,$K$5),"No Bonus")</f>
        <v>No Bonus</v>
      </c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4.25" customHeight="1">
      <c r="A256" s="42" t="s">
        <v>986</v>
      </c>
      <c r="B256" s="159" t="s">
        <v>731</v>
      </c>
      <c r="C256" s="42" t="s">
        <v>916</v>
      </c>
      <c r="D256" s="160">
        <v>41758.0</v>
      </c>
      <c r="E256" s="161">
        <f t="shared" si="1"/>
        <v>10</v>
      </c>
      <c r="F256" s="170">
        <v>85202.0</v>
      </c>
      <c r="G256" s="159">
        <v>3.0</v>
      </c>
      <c r="H256" s="161" t="str">
        <f t="array" ref="H256">IFNA(IFS(G256=$J$4,$K$4,G256=$J$5,$K$5),"No Bonus")</f>
        <v>No Bonus</v>
      </c>
      <c r="I256" s="161" t="str">
        <f t="array" ref="I256">IFERROR(IFS(G256=$J$4,$K$4,G256=$J$5,$K$5),"No Bonus")</f>
        <v>No Bonus</v>
      </c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4.25" customHeight="1">
      <c r="A257" s="42" t="s">
        <v>987</v>
      </c>
      <c r="B257" s="159" t="s">
        <v>728</v>
      </c>
      <c r="C257" s="42" t="s">
        <v>916</v>
      </c>
      <c r="D257" s="160">
        <v>42157.0</v>
      </c>
      <c r="E257" s="161">
        <f t="shared" si="1"/>
        <v>9</v>
      </c>
      <c r="F257" s="170">
        <v>42102.0</v>
      </c>
      <c r="G257" s="159">
        <v>3.0</v>
      </c>
      <c r="H257" s="161" t="str">
        <f t="array" ref="H257">IFNA(IFS(G257=$J$4,$K$4,G257=$J$5,$K$5),"No Bonus")</f>
        <v>No Bonus</v>
      </c>
      <c r="I257" s="161" t="str">
        <f t="array" ref="I257">IFERROR(IFS(G257=$J$4,$K$4,G257=$J$5,$K$5),"No Bonus")</f>
        <v>No Bonus</v>
      </c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4.25" customHeight="1">
      <c r="A258" s="42" t="s">
        <v>988</v>
      </c>
      <c r="B258" s="159" t="s">
        <v>731</v>
      </c>
      <c r="C258" s="42" t="s">
        <v>916</v>
      </c>
      <c r="D258" s="160">
        <v>40340.0</v>
      </c>
      <c r="E258" s="161">
        <f t="shared" si="1"/>
        <v>14</v>
      </c>
      <c r="F258" s="170">
        <v>66624.0</v>
      </c>
      <c r="G258" s="159">
        <v>5.0</v>
      </c>
      <c r="H258" s="161">
        <f t="array" ref="H258">IFNA(IFS(G258=$J$4,$K$4,G258=$J$5,$K$5),"No Bonus")</f>
        <v>3000</v>
      </c>
      <c r="I258" s="161">
        <f t="array" ref="I258">IFERROR(IFS(G258=$J$4,$K$4,G258=$J$5,$K$5),"No Bonus")</f>
        <v>3000</v>
      </c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4.25" customHeight="1">
      <c r="A259" s="42" t="s">
        <v>989</v>
      </c>
      <c r="B259" s="159" t="s">
        <v>731</v>
      </c>
      <c r="C259" s="42" t="s">
        <v>916</v>
      </c>
      <c r="D259" s="160">
        <v>39954.0</v>
      </c>
      <c r="E259" s="161">
        <f t="shared" si="1"/>
        <v>15</v>
      </c>
      <c r="F259" s="170">
        <v>64887.0</v>
      </c>
      <c r="G259" s="159">
        <v>1.0</v>
      </c>
      <c r="H259" s="161" t="str">
        <f t="array" ref="H259">IFNA(IFS(G259=$J$4,$K$4,G259=$J$5,$K$5),"No Bonus")</f>
        <v>No Bonus</v>
      </c>
      <c r="I259" s="161" t="str">
        <f t="array" ref="I259">IFERROR(IFS(G259=$J$4,$K$4,G259=$J$5,$K$5),"No Bonus")</f>
        <v>No Bonus</v>
      </c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4.25" customHeight="1">
      <c r="A260" s="42" t="s">
        <v>990</v>
      </c>
      <c r="B260" s="159" t="s">
        <v>724</v>
      </c>
      <c r="C260" s="42" t="s">
        <v>916</v>
      </c>
      <c r="D260" s="160">
        <v>39956.0</v>
      </c>
      <c r="E260" s="161">
        <f t="shared" si="1"/>
        <v>15</v>
      </c>
      <c r="F260" s="170">
        <v>44751.0</v>
      </c>
      <c r="G260" s="159">
        <v>2.0</v>
      </c>
      <c r="H260" s="161" t="str">
        <f t="array" ref="H260">IFNA(IFS(G260=$J$4,$K$4,G260=$J$5,$K$5),"No Bonus")</f>
        <v>No Bonus</v>
      </c>
      <c r="I260" s="161" t="str">
        <f t="array" ref="I260">IFERROR(IFS(G260=$J$4,$K$4,G260=$J$5,$K$5),"No Bonus")</f>
        <v>No Bonus</v>
      </c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4.25" customHeight="1">
      <c r="A261" s="42" t="s">
        <v>991</v>
      </c>
      <c r="B261" s="159" t="s">
        <v>728</v>
      </c>
      <c r="C261" s="42" t="s">
        <v>916</v>
      </c>
      <c r="D261" s="160">
        <v>37050.0</v>
      </c>
      <c r="E261" s="161">
        <f t="shared" si="1"/>
        <v>23</v>
      </c>
      <c r="F261" s="170">
        <v>42470.0</v>
      </c>
      <c r="G261" s="159">
        <v>5.0</v>
      </c>
      <c r="H261" s="161">
        <f t="array" ref="H261">IFNA(IFS(G261=$J$4,$K$4,G261=$J$5,$K$5),"No Bonus")</f>
        <v>3000</v>
      </c>
      <c r="I261" s="161">
        <f t="array" ref="I261">IFERROR(IFS(G261=$J$4,$K$4,G261=$J$5,$K$5),"No Bonus")</f>
        <v>3000</v>
      </c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4.25" customHeight="1">
      <c r="A262" s="42" t="s">
        <v>992</v>
      </c>
      <c r="B262" s="159" t="s">
        <v>728</v>
      </c>
      <c r="C262" s="42" t="s">
        <v>916</v>
      </c>
      <c r="D262" s="160">
        <v>37396.0</v>
      </c>
      <c r="E262" s="161">
        <f t="shared" si="1"/>
        <v>22</v>
      </c>
      <c r="F262" s="170">
        <v>90126.0</v>
      </c>
      <c r="G262" s="159">
        <v>1.0</v>
      </c>
      <c r="H262" s="161" t="str">
        <f t="array" ref="H262">IFNA(IFS(G262=$J$4,$K$4,G262=$J$5,$K$5),"No Bonus")</f>
        <v>No Bonus</v>
      </c>
      <c r="I262" s="161" t="str">
        <f t="array" ref="I262">IFERROR(IFS(G262=$J$4,$K$4,G262=$J$5,$K$5),"No Bonus")</f>
        <v>No Bonus</v>
      </c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4.25" customHeight="1">
      <c r="A263" s="42" t="s">
        <v>993</v>
      </c>
      <c r="B263" s="159" t="s">
        <v>728</v>
      </c>
      <c r="C263" s="42" t="s">
        <v>916</v>
      </c>
      <c r="D263" s="160">
        <v>37410.0</v>
      </c>
      <c r="E263" s="161">
        <f t="shared" si="1"/>
        <v>22</v>
      </c>
      <c r="F263" s="170">
        <v>47765.0</v>
      </c>
      <c r="G263" s="159">
        <v>2.0</v>
      </c>
      <c r="H263" s="161" t="str">
        <f t="array" ref="H263">IFNA(IFS(G263=$J$4,$K$4,G263=$J$5,$K$5),"No Bonus")</f>
        <v>No Bonus</v>
      </c>
      <c r="I263" s="161" t="str">
        <f t="array" ref="I263">IFERROR(IFS(G263=$J$4,$K$4,G263=$J$5,$K$5),"No Bonus")</f>
        <v>No Bonus</v>
      </c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4.25" customHeight="1">
      <c r="A264" s="42" t="s">
        <v>994</v>
      </c>
      <c r="B264" s="159" t="s">
        <v>720</v>
      </c>
      <c r="C264" s="42" t="s">
        <v>916</v>
      </c>
      <c r="D264" s="160">
        <v>37776.0</v>
      </c>
      <c r="E264" s="161">
        <f t="shared" si="1"/>
        <v>21</v>
      </c>
      <c r="F264" s="170">
        <v>65500.0</v>
      </c>
      <c r="G264" s="159">
        <v>1.0</v>
      </c>
      <c r="H264" s="161" t="str">
        <f t="array" ref="H264">IFNA(IFS(G264=$J$4,$K$4,G264=$J$5,$K$5),"No Bonus")</f>
        <v>No Bonus</v>
      </c>
      <c r="I264" s="161" t="str">
        <f t="array" ref="I264">IFERROR(IFS(G264=$J$4,$K$4,G264=$J$5,$K$5),"No Bonus")</f>
        <v>No Bonus</v>
      </c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4.25" customHeight="1">
      <c r="A265" s="42" t="s">
        <v>995</v>
      </c>
      <c r="B265" s="159" t="s">
        <v>740</v>
      </c>
      <c r="C265" s="42" t="s">
        <v>916</v>
      </c>
      <c r="D265" s="160">
        <v>37782.0</v>
      </c>
      <c r="E265" s="161">
        <f t="shared" si="1"/>
        <v>21</v>
      </c>
      <c r="F265" s="170">
        <v>42664.0</v>
      </c>
      <c r="G265" s="159">
        <v>3.0</v>
      </c>
      <c r="H265" s="161" t="str">
        <f t="array" ref="H265">IFNA(IFS(G265=$J$4,$K$4,G265=$J$5,$K$5),"No Bonus")</f>
        <v>No Bonus</v>
      </c>
      <c r="I265" s="161" t="str">
        <f t="array" ref="I265">IFERROR(IFS(G265=$J$4,$K$4,G265=$J$5,$K$5),"No Bonus")</f>
        <v>No Bonus</v>
      </c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4.25" customHeight="1">
      <c r="A266" s="42" t="s">
        <v>996</v>
      </c>
      <c r="B266" s="159" t="s">
        <v>728</v>
      </c>
      <c r="C266" s="42" t="s">
        <v>916</v>
      </c>
      <c r="D266" s="160">
        <v>37785.0</v>
      </c>
      <c r="E266" s="161">
        <f t="shared" si="1"/>
        <v>21</v>
      </c>
      <c r="F266" s="170">
        <v>97758.0</v>
      </c>
      <c r="G266" s="159">
        <v>2.0</v>
      </c>
      <c r="H266" s="161" t="str">
        <f t="array" ref="H266">IFNA(IFS(G266=$J$4,$K$4,G266=$J$5,$K$5),"No Bonus")</f>
        <v>No Bonus</v>
      </c>
      <c r="I266" s="161" t="str">
        <f t="array" ref="I266">IFERROR(IFS(G266=$J$4,$K$4,G266=$J$5,$K$5),"No Bonus")</f>
        <v>No Bonus</v>
      </c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4.25" customHeight="1">
      <c r="A267" s="42" t="s">
        <v>997</v>
      </c>
      <c r="B267" s="159" t="s">
        <v>728</v>
      </c>
      <c r="C267" s="42" t="s">
        <v>916</v>
      </c>
      <c r="D267" s="160">
        <v>38146.0</v>
      </c>
      <c r="E267" s="161">
        <f t="shared" si="1"/>
        <v>20</v>
      </c>
      <c r="F267" s="170">
        <v>88858.0</v>
      </c>
      <c r="G267" s="159">
        <v>5.0</v>
      </c>
      <c r="H267" s="161">
        <f t="array" ref="H267">IFNA(IFS(G267=$J$4,$K$4,G267=$J$5,$K$5),"No Bonus")</f>
        <v>3000</v>
      </c>
      <c r="I267" s="161">
        <f t="array" ref="I267">IFERROR(IFS(G267=$J$4,$K$4,G267=$J$5,$K$5),"No Bonus")</f>
        <v>3000</v>
      </c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4.25" customHeight="1">
      <c r="A268" s="42" t="s">
        <v>998</v>
      </c>
      <c r="B268" s="159" t="s">
        <v>731</v>
      </c>
      <c r="C268" s="42" t="s">
        <v>916</v>
      </c>
      <c r="D268" s="160">
        <v>38514.0</v>
      </c>
      <c r="E268" s="161">
        <f t="shared" si="1"/>
        <v>19</v>
      </c>
      <c r="F268" s="170">
        <v>92324.0</v>
      </c>
      <c r="G268" s="159">
        <v>1.0</v>
      </c>
      <c r="H268" s="161" t="str">
        <f t="array" ref="H268">IFNA(IFS(G268=$J$4,$K$4,G268=$J$5,$K$5),"No Bonus")</f>
        <v>No Bonus</v>
      </c>
      <c r="I268" s="161" t="str">
        <f t="array" ref="I268">IFERROR(IFS(G268=$J$4,$K$4,G268=$J$5,$K$5),"No Bonus")</f>
        <v>No Bonus</v>
      </c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4.25" customHeight="1">
      <c r="A269" s="42" t="s">
        <v>999</v>
      </c>
      <c r="B269" s="159" t="s">
        <v>720</v>
      </c>
      <c r="C269" s="42" t="s">
        <v>916</v>
      </c>
      <c r="D269" s="160">
        <v>39224.0</v>
      </c>
      <c r="E269" s="161">
        <f t="shared" si="1"/>
        <v>17</v>
      </c>
      <c r="F269" s="170">
        <v>102792.0</v>
      </c>
      <c r="G269" s="159">
        <v>2.0</v>
      </c>
      <c r="H269" s="161" t="str">
        <f t="array" ref="H269">IFNA(IFS(G269=$J$4,$K$4,G269=$J$5,$K$5),"No Bonus")</f>
        <v>No Bonus</v>
      </c>
      <c r="I269" s="161" t="str">
        <f t="array" ref="I269">IFERROR(IFS(G269=$J$4,$K$4,G269=$J$5,$K$5),"No Bonus")</f>
        <v>No Bonus</v>
      </c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4.25" customHeight="1">
      <c r="A270" s="42" t="s">
        <v>1000</v>
      </c>
      <c r="B270" s="159" t="s">
        <v>728</v>
      </c>
      <c r="C270" s="42" t="s">
        <v>916</v>
      </c>
      <c r="D270" s="160">
        <v>40681.0</v>
      </c>
      <c r="E270" s="161">
        <f t="shared" si="1"/>
        <v>13</v>
      </c>
      <c r="F270" s="170">
        <v>69142.0</v>
      </c>
      <c r="G270" s="159">
        <v>2.0</v>
      </c>
      <c r="H270" s="161" t="str">
        <f t="array" ref="H270">IFNA(IFS(G270=$J$4,$K$4,G270=$J$5,$K$5),"No Bonus")</f>
        <v>No Bonus</v>
      </c>
      <c r="I270" s="161" t="str">
        <f t="array" ref="I270">IFERROR(IFS(G270=$J$4,$K$4,G270=$J$5,$K$5),"No Bonus")</f>
        <v>No Bonus</v>
      </c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4.25" customHeight="1">
      <c r="A271" s="42" t="s">
        <v>1001</v>
      </c>
      <c r="B271" s="159" t="s">
        <v>740</v>
      </c>
      <c r="C271" s="42" t="s">
        <v>916</v>
      </c>
      <c r="D271" s="160">
        <v>39952.0</v>
      </c>
      <c r="E271" s="161">
        <f t="shared" si="1"/>
        <v>15</v>
      </c>
      <c r="F271" s="170">
        <v>95292.0</v>
      </c>
      <c r="G271" s="159">
        <v>4.0</v>
      </c>
      <c r="H271" s="161">
        <f t="array" ref="H271">IFNA(IFS(G271=$J$4,$K$4,G271=$J$5,$K$5),"No Bonus")</f>
        <v>1500</v>
      </c>
      <c r="I271" s="161">
        <f t="array" ref="I271">IFERROR(IFS(G271=$J$4,$K$4,G271=$J$5,$K$5),"No Bonus")</f>
        <v>1500</v>
      </c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4.25" customHeight="1">
      <c r="A272" s="42" t="s">
        <v>1002</v>
      </c>
      <c r="B272" s="159" t="s">
        <v>740</v>
      </c>
      <c r="C272" s="42" t="s">
        <v>916</v>
      </c>
      <c r="D272" s="160">
        <v>41050.0</v>
      </c>
      <c r="E272" s="161">
        <f t="shared" si="1"/>
        <v>12</v>
      </c>
      <c r="F272" s="170">
        <v>65688.0</v>
      </c>
      <c r="G272" s="159">
        <v>5.0</v>
      </c>
      <c r="H272" s="161">
        <f t="array" ref="H272">IFNA(IFS(G272=$J$4,$K$4,G272=$J$5,$K$5),"No Bonus")</f>
        <v>3000</v>
      </c>
      <c r="I272" s="161">
        <f t="array" ref="I272">IFERROR(IFS(G272=$J$4,$K$4,G272=$J$5,$K$5),"No Bonus")</f>
        <v>3000</v>
      </c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4.25" customHeight="1">
      <c r="A273" s="42" t="s">
        <v>1003</v>
      </c>
      <c r="B273" s="159" t="s">
        <v>731</v>
      </c>
      <c r="C273" s="42" t="s">
        <v>916</v>
      </c>
      <c r="D273" s="160">
        <v>40342.0</v>
      </c>
      <c r="E273" s="161">
        <f t="shared" si="1"/>
        <v>14</v>
      </c>
      <c r="F273" s="170">
        <v>87125.0</v>
      </c>
      <c r="G273" s="159">
        <v>2.0</v>
      </c>
      <c r="H273" s="161" t="str">
        <f t="array" ref="H273">IFNA(IFS(G273=$J$4,$K$4,G273=$J$5,$K$5),"No Bonus")</f>
        <v>No Bonus</v>
      </c>
      <c r="I273" s="161" t="str">
        <f t="array" ref="I273">IFERROR(IFS(G273=$J$4,$K$4,G273=$J$5,$K$5),"No Bonus")</f>
        <v>No Bonus</v>
      </c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4.25" customHeight="1">
      <c r="A274" s="42" t="s">
        <v>1004</v>
      </c>
      <c r="B274" s="159" t="s">
        <v>720</v>
      </c>
      <c r="C274" s="42" t="s">
        <v>916</v>
      </c>
      <c r="D274" s="160">
        <v>40354.0</v>
      </c>
      <c r="E274" s="161">
        <f t="shared" si="1"/>
        <v>14</v>
      </c>
      <c r="F274" s="170">
        <v>95877.0</v>
      </c>
      <c r="G274" s="159">
        <v>4.0</v>
      </c>
      <c r="H274" s="161">
        <f t="array" ref="H274">IFNA(IFS(G274=$J$4,$K$4,G274=$J$5,$K$5),"No Bonus")</f>
        <v>1500</v>
      </c>
      <c r="I274" s="161">
        <f t="array" ref="I274">IFERROR(IFS(G274=$J$4,$K$4,G274=$J$5,$K$5),"No Bonus")</f>
        <v>1500</v>
      </c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4.25" customHeight="1">
      <c r="A275" s="42" t="s">
        <v>1005</v>
      </c>
      <c r="B275" s="159" t="s">
        <v>740</v>
      </c>
      <c r="C275" s="42" t="s">
        <v>916</v>
      </c>
      <c r="D275" s="160">
        <v>40356.0</v>
      </c>
      <c r="E275" s="161">
        <f t="shared" si="1"/>
        <v>14</v>
      </c>
      <c r="F275" s="170">
        <v>104511.0</v>
      </c>
      <c r="G275" s="159">
        <v>1.0</v>
      </c>
      <c r="H275" s="161" t="str">
        <f t="array" ref="H275">IFNA(IFS(G275=$J$4,$K$4,G275=$J$5,$K$5),"No Bonus")</f>
        <v>No Bonus</v>
      </c>
      <c r="I275" s="161" t="str">
        <f t="array" ref="I275">IFERROR(IFS(G275=$J$4,$K$4,G275=$J$5,$K$5),"No Bonus")</f>
        <v>No Bonus</v>
      </c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4.25" customHeight="1">
      <c r="A276" s="42" t="s">
        <v>1006</v>
      </c>
      <c r="B276" s="159" t="s">
        <v>720</v>
      </c>
      <c r="C276" s="42" t="s">
        <v>916</v>
      </c>
      <c r="D276" s="160">
        <v>40733.0</v>
      </c>
      <c r="E276" s="161">
        <f t="shared" si="1"/>
        <v>13</v>
      </c>
      <c r="F276" s="170">
        <v>53431.0</v>
      </c>
      <c r="G276" s="159">
        <v>3.0</v>
      </c>
      <c r="H276" s="161" t="str">
        <f t="array" ref="H276">IFNA(IFS(G276=$J$4,$K$4,G276=$J$5,$K$5),"No Bonus")</f>
        <v>No Bonus</v>
      </c>
      <c r="I276" s="161" t="str">
        <f t="array" ref="I276">IFERROR(IFS(G276=$J$4,$K$4,G276=$J$5,$K$5),"No Bonus")</f>
        <v>No Bonus</v>
      </c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4.25" customHeight="1">
      <c r="A277" s="42" t="s">
        <v>1007</v>
      </c>
      <c r="B277" s="159" t="s">
        <v>728</v>
      </c>
      <c r="C277" s="42" t="s">
        <v>916</v>
      </c>
      <c r="D277" s="160">
        <v>40342.0</v>
      </c>
      <c r="E277" s="161">
        <f t="shared" si="1"/>
        <v>14</v>
      </c>
      <c r="F277" s="170">
        <v>54633.0</v>
      </c>
      <c r="G277" s="159">
        <v>1.0</v>
      </c>
      <c r="H277" s="161" t="str">
        <f t="array" ref="H277">IFNA(IFS(G277=$J$4,$K$4,G277=$J$5,$K$5),"No Bonus")</f>
        <v>No Bonus</v>
      </c>
      <c r="I277" s="161" t="str">
        <f t="array" ref="I277">IFERROR(IFS(G277=$J$4,$K$4,G277=$J$5,$K$5),"No Bonus")</f>
        <v>No Bonus</v>
      </c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4.25" customHeight="1">
      <c r="A278" s="42" t="s">
        <v>1008</v>
      </c>
      <c r="B278" s="159" t="s">
        <v>728</v>
      </c>
      <c r="C278" s="42" t="s">
        <v>916</v>
      </c>
      <c r="D278" s="160">
        <v>37060.0</v>
      </c>
      <c r="E278" s="161">
        <f t="shared" si="1"/>
        <v>23</v>
      </c>
      <c r="F278" s="170">
        <v>62423.0</v>
      </c>
      <c r="G278" s="159">
        <v>3.0</v>
      </c>
      <c r="H278" s="161" t="str">
        <f t="array" ref="H278">IFNA(IFS(G278=$J$4,$K$4,G278=$J$5,$K$5),"No Bonus")</f>
        <v>No Bonus</v>
      </c>
      <c r="I278" s="161" t="str">
        <f t="array" ref="I278">IFERROR(IFS(G278=$J$4,$K$4,G278=$J$5,$K$5),"No Bonus")</f>
        <v>No Bonus</v>
      </c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4.25" customHeight="1">
      <c r="A279" s="42" t="s">
        <v>1009</v>
      </c>
      <c r="B279" s="159" t="s">
        <v>731</v>
      </c>
      <c r="C279" s="42" t="s">
        <v>916</v>
      </c>
      <c r="D279" s="160">
        <v>37070.0</v>
      </c>
      <c r="E279" s="161">
        <f t="shared" si="1"/>
        <v>23</v>
      </c>
      <c r="F279" s="170">
        <v>107924.0</v>
      </c>
      <c r="G279" s="159">
        <v>5.0</v>
      </c>
      <c r="H279" s="161">
        <f t="array" ref="H279">IFNA(IFS(G279=$J$4,$K$4,G279=$J$5,$K$5),"No Bonus")</f>
        <v>3000</v>
      </c>
      <c r="I279" s="161">
        <f t="array" ref="I279">IFERROR(IFS(G279=$J$4,$K$4,G279=$J$5,$K$5),"No Bonus")</f>
        <v>3000</v>
      </c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4.25" customHeight="1">
      <c r="A280" s="42" t="s">
        <v>1010</v>
      </c>
      <c r="B280" s="159" t="s">
        <v>731</v>
      </c>
      <c r="C280" s="42" t="s">
        <v>916</v>
      </c>
      <c r="D280" s="160">
        <v>37074.0</v>
      </c>
      <c r="E280" s="161">
        <f t="shared" si="1"/>
        <v>23</v>
      </c>
      <c r="F280" s="170">
        <v>50610.0</v>
      </c>
      <c r="G280" s="159">
        <v>2.0</v>
      </c>
      <c r="H280" s="161" t="str">
        <f t="array" ref="H280">IFNA(IFS(G280=$J$4,$K$4,G280=$J$5,$K$5),"No Bonus")</f>
        <v>No Bonus</v>
      </c>
      <c r="I280" s="161" t="str">
        <f t="array" ref="I280">IFERROR(IFS(G280=$J$4,$K$4,G280=$J$5,$K$5),"No Bonus")</f>
        <v>No Bonus</v>
      </c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4.25" customHeight="1">
      <c r="A281" s="42" t="s">
        <v>1011</v>
      </c>
      <c r="B281" s="159" t="s">
        <v>728</v>
      </c>
      <c r="C281" s="42" t="s">
        <v>916</v>
      </c>
      <c r="D281" s="160">
        <v>37075.0</v>
      </c>
      <c r="E281" s="161">
        <f t="shared" si="1"/>
        <v>23</v>
      </c>
      <c r="F281" s="170">
        <v>85065.0</v>
      </c>
      <c r="G281" s="159">
        <v>3.0</v>
      </c>
      <c r="H281" s="161" t="str">
        <f t="array" ref="H281">IFNA(IFS(G281=$J$4,$K$4,G281=$J$5,$K$5),"No Bonus")</f>
        <v>No Bonus</v>
      </c>
      <c r="I281" s="161" t="str">
        <f t="array" ref="I281">IFERROR(IFS(G281=$J$4,$K$4,G281=$J$5,$K$5),"No Bonus")</f>
        <v>No Bonus</v>
      </c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4.25" customHeight="1">
      <c r="A282" s="42" t="s">
        <v>1012</v>
      </c>
      <c r="B282" s="159" t="s">
        <v>726</v>
      </c>
      <c r="C282" s="42" t="s">
        <v>916</v>
      </c>
      <c r="D282" s="160">
        <v>37428.0</v>
      </c>
      <c r="E282" s="161">
        <f t="shared" si="1"/>
        <v>22</v>
      </c>
      <c r="F282" s="170">
        <v>58262.0</v>
      </c>
      <c r="G282" s="159">
        <v>3.0</v>
      </c>
      <c r="H282" s="161" t="str">
        <f t="array" ref="H282">IFNA(IFS(G282=$J$4,$K$4,G282=$J$5,$K$5),"No Bonus")</f>
        <v>No Bonus</v>
      </c>
      <c r="I282" s="161" t="str">
        <f t="array" ref="I282">IFERROR(IFS(G282=$J$4,$K$4,G282=$J$5,$K$5),"No Bonus")</f>
        <v>No Bonus</v>
      </c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4.25" customHeight="1">
      <c r="A283" s="42" t="s">
        <v>1013</v>
      </c>
      <c r="B283" s="159" t="s">
        <v>728</v>
      </c>
      <c r="C283" s="42" t="s">
        <v>916</v>
      </c>
      <c r="D283" s="160">
        <v>37438.0</v>
      </c>
      <c r="E283" s="161">
        <f t="shared" si="1"/>
        <v>22</v>
      </c>
      <c r="F283" s="170">
        <v>100359.0</v>
      </c>
      <c r="G283" s="159">
        <v>1.0</v>
      </c>
      <c r="H283" s="161" t="str">
        <f t="array" ref="H283">IFNA(IFS(G283=$J$4,$K$4,G283=$J$5,$K$5),"No Bonus")</f>
        <v>No Bonus</v>
      </c>
      <c r="I283" s="161" t="str">
        <f t="array" ref="I283">IFERROR(IFS(G283=$J$4,$K$4,G283=$J$5,$K$5),"No Bonus")</f>
        <v>No Bonus</v>
      </c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4.25" customHeight="1">
      <c r="A284" s="42" t="s">
        <v>1014</v>
      </c>
      <c r="B284" s="159" t="s">
        <v>728</v>
      </c>
      <c r="C284" s="42" t="s">
        <v>916</v>
      </c>
      <c r="D284" s="160">
        <v>37796.0</v>
      </c>
      <c r="E284" s="161">
        <f t="shared" si="1"/>
        <v>21</v>
      </c>
      <c r="F284" s="170">
        <v>108890.0</v>
      </c>
      <c r="G284" s="159">
        <v>5.0</v>
      </c>
      <c r="H284" s="161">
        <f t="array" ref="H284">IFNA(IFS(G284=$J$4,$K$4,G284=$J$5,$K$5),"No Bonus")</f>
        <v>3000</v>
      </c>
      <c r="I284" s="161">
        <f t="array" ref="I284">IFERROR(IFS(G284=$J$4,$K$4,G284=$J$5,$K$5),"No Bonus")</f>
        <v>3000</v>
      </c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4.25" customHeight="1">
      <c r="A285" s="42" t="s">
        <v>1015</v>
      </c>
      <c r="B285" s="159" t="s">
        <v>728</v>
      </c>
      <c r="C285" s="42" t="s">
        <v>916</v>
      </c>
      <c r="D285" s="160">
        <v>37807.0</v>
      </c>
      <c r="E285" s="161">
        <f t="shared" si="1"/>
        <v>21</v>
      </c>
      <c r="F285" s="170">
        <v>51441.0</v>
      </c>
      <c r="G285" s="159">
        <v>1.0</v>
      </c>
      <c r="H285" s="161" t="str">
        <f t="array" ref="H285">IFNA(IFS(G285=$J$4,$K$4,G285=$J$5,$K$5),"No Bonus")</f>
        <v>No Bonus</v>
      </c>
      <c r="I285" s="161" t="str">
        <f t="array" ref="I285">IFERROR(IFS(G285=$J$4,$K$4,G285=$J$5,$K$5),"No Bonus")</f>
        <v>No Bonus</v>
      </c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4.25" customHeight="1">
      <c r="A286" s="42" t="s">
        <v>1016</v>
      </c>
      <c r="B286" s="159" t="s">
        <v>726</v>
      </c>
      <c r="C286" s="42" t="s">
        <v>916</v>
      </c>
      <c r="D286" s="160">
        <v>38898.0</v>
      </c>
      <c r="E286" s="161">
        <f t="shared" si="1"/>
        <v>18</v>
      </c>
      <c r="F286" s="170">
        <v>43570.0</v>
      </c>
      <c r="G286" s="159">
        <v>1.0</v>
      </c>
      <c r="H286" s="161" t="str">
        <f t="array" ref="H286">IFNA(IFS(G286=$J$4,$K$4,G286=$J$5,$K$5),"No Bonus")</f>
        <v>No Bonus</v>
      </c>
      <c r="I286" s="161" t="str">
        <f t="array" ref="I286">IFERROR(IFS(G286=$J$4,$K$4,G286=$J$5,$K$5),"No Bonus")</f>
        <v>No Bonus</v>
      </c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4.25" customHeight="1">
      <c r="A287" s="42" t="s">
        <v>1017</v>
      </c>
      <c r="B287" s="159" t="s">
        <v>720</v>
      </c>
      <c r="C287" s="42" t="s">
        <v>916</v>
      </c>
      <c r="D287" s="160">
        <v>40711.0</v>
      </c>
      <c r="E287" s="161">
        <f t="shared" si="1"/>
        <v>13</v>
      </c>
      <c r="F287" s="170">
        <v>121090.0</v>
      </c>
      <c r="G287" s="159">
        <v>1.0</v>
      </c>
      <c r="H287" s="161" t="str">
        <f t="array" ref="H287">IFNA(IFS(G287=$J$4,$K$4,G287=$J$5,$K$5),"No Bonus")</f>
        <v>No Bonus</v>
      </c>
      <c r="I287" s="161" t="str">
        <f t="array" ref="I287">IFERROR(IFS(G287=$J$4,$K$4,G287=$J$5,$K$5),"No Bonus")</f>
        <v>No Bonus</v>
      </c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4.25" customHeight="1">
      <c r="A288" s="42" t="s">
        <v>1018</v>
      </c>
      <c r="B288" s="159" t="s">
        <v>724</v>
      </c>
      <c r="C288" s="42" t="s">
        <v>916</v>
      </c>
      <c r="D288" s="160">
        <v>39990.0</v>
      </c>
      <c r="E288" s="161">
        <f t="shared" si="1"/>
        <v>15</v>
      </c>
      <c r="F288" s="170">
        <v>54395.0</v>
      </c>
      <c r="G288" s="159">
        <v>4.0</v>
      </c>
      <c r="H288" s="161">
        <f t="array" ref="H288">IFNA(IFS(G288=$J$4,$K$4,G288=$J$5,$K$5),"No Bonus")</f>
        <v>1500</v>
      </c>
      <c r="I288" s="161">
        <f t="array" ref="I288">IFERROR(IFS(G288=$J$4,$K$4,G288=$J$5,$K$5),"No Bonus")</f>
        <v>1500</v>
      </c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4.25" customHeight="1">
      <c r="A289" s="42" t="s">
        <v>1019</v>
      </c>
      <c r="B289" s="159" t="s">
        <v>731</v>
      </c>
      <c r="C289" s="42" t="s">
        <v>916</v>
      </c>
      <c r="D289" s="160">
        <v>42202.0</v>
      </c>
      <c r="E289" s="161">
        <f t="shared" si="1"/>
        <v>9</v>
      </c>
      <c r="F289" s="170">
        <v>102154.0</v>
      </c>
      <c r="G289" s="159">
        <v>2.0</v>
      </c>
      <c r="H289" s="161" t="str">
        <f t="array" ref="H289">IFNA(IFS(G289=$J$4,$K$4,G289=$J$5,$K$5),"No Bonus")</f>
        <v>No Bonus</v>
      </c>
      <c r="I289" s="161" t="str">
        <f t="array" ref="I289">IFERROR(IFS(G289=$J$4,$K$4,G289=$J$5,$K$5),"No Bonus")</f>
        <v>No Bonus</v>
      </c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4.25" customHeight="1">
      <c r="A290" s="42" t="s">
        <v>1020</v>
      </c>
      <c r="B290" s="159" t="s">
        <v>731</v>
      </c>
      <c r="C290" s="42" t="s">
        <v>916</v>
      </c>
      <c r="D290" s="160">
        <v>37087.0</v>
      </c>
      <c r="E290" s="161">
        <f t="shared" si="1"/>
        <v>23</v>
      </c>
      <c r="F290" s="170">
        <v>61049.0</v>
      </c>
      <c r="G290" s="159">
        <v>5.0</v>
      </c>
      <c r="H290" s="161">
        <f t="array" ref="H290">IFNA(IFS(G290=$J$4,$K$4,G290=$J$5,$K$5),"No Bonus")</f>
        <v>3000</v>
      </c>
      <c r="I290" s="161">
        <f t="array" ref="I290">IFERROR(IFS(G290=$J$4,$K$4,G290=$J$5,$K$5),"No Bonus")</f>
        <v>3000</v>
      </c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4.25" customHeight="1">
      <c r="A291" s="42" t="s">
        <v>1021</v>
      </c>
      <c r="B291" s="159" t="s">
        <v>740</v>
      </c>
      <c r="C291" s="42" t="s">
        <v>916</v>
      </c>
      <c r="D291" s="160">
        <v>37089.0</v>
      </c>
      <c r="E291" s="161">
        <f t="shared" si="1"/>
        <v>23</v>
      </c>
      <c r="F291" s="170">
        <v>72877.0</v>
      </c>
      <c r="G291" s="159">
        <v>1.0</v>
      </c>
      <c r="H291" s="161" t="str">
        <f t="array" ref="H291">IFNA(IFS(G291=$J$4,$K$4,G291=$J$5,$K$5),"No Bonus")</f>
        <v>No Bonus</v>
      </c>
      <c r="I291" s="161" t="str">
        <f t="array" ref="I291">IFERROR(IFS(G291=$J$4,$K$4,G291=$J$5,$K$5),"No Bonus")</f>
        <v>No Bonus</v>
      </c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4.25" customHeight="1">
      <c r="A292" s="42" t="s">
        <v>1022</v>
      </c>
      <c r="B292" s="159" t="s">
        <v>726</v>
      </c>
      <c r="C292" s="42" t="s">
        <v>916</v>
      </c>
      <c r="D292" s="160">
        <v>40390.0</v>
      </c>
      <c r="E292" s="161">
        <f t="shared" si="1"/>
        <v>14</v>
      </c>
      <c r="F292" s="170">
        <v>86051.0</v>
      </c>
      <c r="G292" s="159">
        <v>3.0</v>
      </c>
      <c r="H292" s="161" t="str">
        <f t="array" ref="H292">IFNA(IFS(G292=$J$4,$K$4,G292=$J$5,$K$5),"No Bonus")</f>
        <v>No Bonus</v>
      </c>
      <c r="I292" s="161" t="str">
        <f t="array" ref="I292">IFERROR(IFS(G292=$J$4,$K$4,G292=$J$5,$K$5),"No Bonus")</f>
        <v>No Bonus</v>
      </c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4.25" customHeight="1">
      <c r="A293" s="42" t="s">
        <v>1023</v>
      </c>
      <c r="B293" s="159" t="s">
        <v>724</v>
      </c>
      <c r="C293" s="42" t="s">
        <v>916</v>
      </c>
      <c r="D293" s="160">
        <v>40775.0</v>
      </c>
      <c r="E293" s="161">
        <f t="shared" si="1"/>
        <v>13</v>
      </c>
      <c r="F293" s="170">
        <v>113335.0</v>
      </c>
      <c r="G293" s="159">
        <v>2.0</v>
      </c>
      <c r="H293" s="161" t="str">
        <f t="array" ref="H293">IFNA(IFS(G293=$J$4,$K$4,G293=$J$5,$K$5),"No Bonus")</f>
        <v>No Bonus</v>
      </c>
      <c r="I293" s="161" t="str">
        <f t="array" ref="I293">IFERROR(IFS(G293=$J$4,$K$4,G293=$J$5,$K$5),"No Bonus")</f>
        <v>No Bonus</v>
      </c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4.25" customHeight="1">
      <c r="A294" s="42" t="s">
        <v>1024</v>
      </c>
      <c r="B294" s="159" t="s">
        <v>728</v>
      </c>
      <c r="C294" s="42" t="s">
        <v>916</v>
      </c>
      <c r="D294" s="160">
        <v>40432.0</v>
      </c>
      <c r="E294" s="161">
        <f t="shared" si="1"/>
        <v>14</v>
      </c>
      <c r="F294" s="170">
        <v>55767.0</v>
      </c>
      <c r="G294" s="159">
        <v>4.0</v>
      </c>
      <c r="H294" s="161">
        <f t="array" ref="H294">IFNA(IFS(G294=$J$4,$K$4,G294=$J$5,$K$5),"No Bonus")</f>
        <v>1500</v>
      </c>
      <c r="I294" s="161">
        <f t="array" ref="I294">IFERROR(IFS(G294=$J$4,$K$4,G294=$J$5,$K$5),"No Bonus")</f>
        <v>1500</v>
      </c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4.25" customHeight="1">
      <c r="A295" s="42" t="s">
        <v>1025</v>
      </c>
      <c r="B295" s="159" t="s">
        <v>724</v>
      </c>
      <c r="C295" s="42" t="s">
        <v>916</v>
      </c>
      <c r="D295" s="160">
        <v>41502.0</v>
      </c>
      <c r="E295" s="161">
        <f t="shared" si="1"/>
        <v>11</v>
      </c>
      <c r="F295" s="170">
        <v>56149.0</v>
      </c>
      <c r="G295" s="159">
        <v>5.0</v>
      </c>
      <c r="H295" s="161">
        <f t="array" ref="H295">IFNA(IFS(G295=$J$4,$K$4,G295=$J$5,$K$5),"No Bonus")</f>
        <v>3000</v>
      </c>
      <c r="I295" s="161">
        <f t="array" ref="I295">IFERROR(IFS(G295=$J$4,$K$4,G295=$J$5,$K$5),"No Bonus")</f>
        <v>3000</v>
      </c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4.25" customHeight="1">
      <c r="A296" s="42" t="s">
        <v>1026</v>
      </c>
      <c r="B296" s="159" t="s">
        <v>731</v>
      </c>
      <c r="C296" s="42" t="s">
        <v>916</v>
      </c>
      <c r="D296" s="160">
        <v>40060.0</v>
      </c>
      <c r="E296" s="161">
        <f t="shared" si="1"/>
        <v>15</v>
      </c>
      <c r="F296" s="170">
        <v>54973.0</v>
      </c>
      <c r="G296" s="159">
        <v>1.0</v>
      </c>
      <c r="H296" s="161" t="str">
        <f t="array" ref="H296">IFNA(IFS(G296=$J$4,$K$4,G296=$J$5,$K$5),"No Bonus")</f>
        <v>No Bonus</v>
      </c>
      <c r="I296" s="161" t="str">
        <f t="array" ref="I296">IFERROR(IFS(G296=$J$4,$K$4,G296=$J$5,$K$5),"No Bonus")</f>
        <v>No Bonus</v>
      </c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4.25" customHeight="1">
      <c r="A297" s="42" t="s">
        <v>1027</v>
      </c>
      <c r="B297" s="159" t="s">
        <v>728</v>
      </c>
      <c r="C297" s="42" t="s">
        <v>916</v>
      </c>
      <c r="D297" s="160">
        <v>40068.0</v>
      </c>
      <c r="E297" s="161">
        <f t="shared" si="1"/>
        <v>15</v>
      </c>
      <c r="F297" s="170">
        <v>119949.0</v>
      </c>
      <c r="G297" s="159">
        <v>2.0</v>
      </c>
      <c r="H297" s="161" t="str">
        <f t="array" ref="H297">IFNA(IFS(G297=$J$4,$K$4,G297=$J$5,$K$5),"No Bonus")</f>
        <v>No Bonus</v>
      </c>
      <c r="I297" s="161" t="str">
        <f t="array" ref="I297">IFERROR(IFS(G297=$J$4,$K$4,G297=$J$5,$K$5),"No Bonus")</f>
        <v>No Bonus</v>
      </c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4.25" customHeight="1">
      <c r="A298" s="42" t="s">
        <v>1028</v>
      </c>
      <c r="B298" s="159" t="s">
        <v>740</v>
      </c>
      <c r="C298" s="42" t="s">
        <v>916</v>
      </c>
      <c r="D298" s="160">
        <v>37145.0</v>
      </c>
      <c r="E298" s="161">
        <f t="shared" si="1"/>
        <v>23</v>
      </c>
      <c r="F298" s="170">
        <v>49488.0</v>
      </c>
      <c r="G298" s="159">
        <v>4.0</v>
      </c>
      <c r="H298" s="161">
        <f t="array" ref="H298">IFNA(IFS(G298=$J$4,$K$4,G298=$J$5,$K$5),"No Bonus")</f>
        <v>1500</v>
      </c>
      <c r="I298" s="161">
        <f t="array" ref="I298">IFERROR(IFS(G298=$J$4,$K$4,G298=$J$5,$K$5),"No Bonus")</f>
        <v>1500</v>
      </c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4.25" customHeight="1">
      <c r="A299" s="42" t="s">
        <v>1029</v>
      </c>
      <c r="B299" s="159" t="s">
        <v>740</v>
      </c>
      <c r="C299" s="42" t="s">
        <v>916</v>
      </c>
      <c r="D299" s="160">
        <v>37491.0</v>
      </c>
      <c r="E299" s="161">
        <f t="shared" si="1"/>
        <v>22</v>
      </c>
      <c r="F299" s="170">
        <v>43343.0</v>
      </c>
      <c r="G299" s="159">
        <v>3.0</v>
      </c>
      <c r="H299" s="161" t="str">
        <f t="array" ref="H299">IFNA(IFS(G299=$J$4,$K$4,G299=$J$5,$K$5),"No Bonus")</f>
        <v>No Bonus</v>
      </c>
      <c r="I299" s="161" t="str">
        <f t="array" ref="I299">IFERROR(IFS(G299=$J$4,$K$4,G299=$J$5,$K$5),"No Bonus")</f>
        <v>No Bonus</v>
      </c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4.25" customHeight="1">
      <c r="A300" s="42" t="s">
        <v>1030</v>
      </c>
      <c r="B300" s="159" t="s">
        <v>728</v>
      </c>
      <c r="C300" s="42" t="s">
        <v>916</v>
      </c>
      <c r="D300" s="160">
        <v>37500.0</v>
      </c>
      <c r="E300" s="161">
        <f t="shared" si="1"/>
        <v>22</v>
      </c>
      <c r="F300" s="170">
        <v>58134.0</v>
      </c>
      <c r="G300" s="159">
        <v>5.0</v>
      </c>
      <c r="H300" s="161">
        <f t="array" ref="H300">IFNA(IFS(G300=$J$4,$K$4,G300=$J$5,$K$5),"No Bonus")</f>
        <v>3000</v>
      </c>
      <c r="I300" s="161">
        <f t="array" ref="I300">IFERROR(IFS(G300=$J$4,$K$4,G300=$J$5,$K$5),"No Bonus")</f>
        <v>3000</v>
      </c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4.25" customHeight="1">
      <c r="A301" s="42" t="s">
        <v>1031</v>
      </c>
      <c r="B301" s="159" t="s">
        <v>728</v>
      </c>
      <c r="C301" s="42" t="s">
        <v>916</v>
      </c>
      <c r="D301" s="160">
        <v>37509.0</v>
      </c>
      <c r="E301" s="161">
        <f t="shared" si="1"/>
        <v>22</v>
      </c>
      <c r="F301" s="170">
        <v>55295.0</v>
      </c>
      <c r="G301" s="159">
        <v>2.0</v>
      </c>
      <c r="H301" s="161" t="str">
        <f t="array" ref="H301">IFNA(IFS(G301=$J$4,$K$4,G301=$J$5,$K$5),"No Bonus")</f>
        <v>No Bonus</v>
      </c>
      <c r="I301" s="161" t="str">
        <f t="array" ref="I301">IFERROR(IFS(G301=$J$4,$K$4,G301=$J$5,$K$5),"No Bonus")</f>
        <v>No Bonus</v>
      </c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4.25" customHeight="1">
      <c r="A302" s="42" t="s">
        <v>1032</v>
      </c>
      <c r="B302" s="159" t="s">
        <v>731</v>
      </c>
      <c r="C302" s="42" t="s">
        <v>916</v>
      </c>
      <c r="D302" s="160">
        <v>38587.0</v>
      </c>
      <c r="E302" s="161">
        <f t="shared" si="1"/>
        <v>19</v>
      </c>
      <c r="F302" s="170">
        <v>104197.0</v>
      </c>
      <c r="G302" s="159">
        <v>3.0</v>
      </c>
      <c r="H302" s="161" t="str">
        <f t="array" ref="H302">IFNA(IFS(G302=$J$4,$K$4,G302=$J$5,$K$5),"No Bonus")</f>
        <v>No Bonus</v>
      </c>
      <c r="I302" s="161" t="str">
        <f t="array" ref="I302">IFERROR(IFS(G302=$J$4,$K$4,G302=$J$5,$K$5),"No Bonus")</f>
        <v>No Bonus</v>
      </c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4.25" customHeight="1">
      <c r="A303" s="42" t="s">
        <v>1033</v>
      </c>
      <c r="B303" s="159" t="s">
        <v>728</v>
      </c>
      <c r="C303" s="42" t="s">
        <v>916</v>
      </c>
      <c r="D303" s="160">
        <v>38944.0</v>
      </c>
      <c r="E303" s="161">
        <f t="shared" si="1"/>
        <v>18</v>
      </c>
      <c r="F303" s="170">
        <v>46006.0</v>
      </c>
      <c r="G303" s="159">
        <v>5.0</v>
      </c>
      <c r="H303" s="161">
        <f t="array" ref="H303">IFNA(IFS(G303=$J$4,$K$4,G303=$J$5,$K$5),"No Bonus")</f>
        <v>3000</v>
      </c>
      <c r="I303" s="161">
        <f t="array" ref="I303">IFERROR(IFS(G303=$J$4,$K$4,G303=$J$5,$K$5),"No Bonus")</f>
        <v>3000</v>
      </c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4.25" customHeight="1">
      <c r="A304" s="42" t="s">
        <v>1034</v>
      </c>
      <c r="B304" s="159" t="s">
        <v>740</v>
      </c>
      <c r="C304" s="42" t="s">
        <v>916</v>
      </c>
      <c r="D304" s="160">
        <v>40426.0</v>
      </c>
      <c r="E304" s="161">
        <f t="shared" si="1"/>
        <v>14</v>
      </c>
      <c r="F304" s="170">
        <v>105667.0</v>
      </c>
      <c r="G304" s="159">
        <v>2.0</v>
      </c>
      <c r="H304" s="161" t="str">
        <f t="array" ref="H304">IFNA(IFS(G304=$J$4,$K$4,G304=$J$5,$K$5),"No Bonus")</f>
        <v>No Bonus</v>
      </c>
      <c r="I304" s="161" t="str">
        <f t="array" ref="I304">IFERROR(IFS(G304=$J$4,$K$4,G304=$J$5,$K$5),"No Bonus")</f>
        <v>No Bonus</v>
      </c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4.25" customHeight="1">
      <c r="A305" s="42" t="s">
        <v>1035</v>
      </c>
      <c r="B305" s="159" t="s">
        <v>731</v>
      </c>
      <c r="C305" s="42" t="s">
        <v>916</v>
      </c>
      <c r="D305" s="160">
        <v>40774.0</v>
      </c>
      <c r="E305" s="161">
        <f t="shared" si="1"/>
        <v>13</v>
      </c>
      <c r="F305" s="170">
        <v>50007.0</v>
      </c>
      <c r="G305" s="159">
        <v>3.0</v>
      </c>
      <c r="H305" s="161" t="str">
        <f t="array" ref="H305">IFNA(IFS(G305=$J$4,$K$4,G305=$J$5,$K$5),"No Bonus")</f>
        <v>No Bonus</v>
      </c>
      <c r="I305" s="161" t="str">
        <f t="array" ref="I305">IFERROR(IFS(G305=$J$4,$K$4,G305=$J$5,$K$5),"No Bonus")</f>
        <v>No Bonus</v>
      </c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4.25" customHeight="1">
      <c r="A306" s="42" t="s">
        <v>1036</v>
      </c>
      <c r="B306" s="159" t="s">
        <v>728</v>
      </c>
      <c r="C306" s="42" t="s">
        <v>916</v>
      </c>
      <c r="D306" s="160">
        <v>41527.0</v>
      </c>
      <c r="E306" s="161">
        <f t="shared" si="1"/>
        <v>11</v>
      </c>
      <c r="F306" s="170">
        <v>77016.0</v>
      </c>
      <c r="G306" s="159">
        <v>5.0</v>
      </c>
      <c r="H306" s="161">
        <f t="array" ref="H306">IFNA(IFS(G306=$J$4,$K$4,G306=$J$5,$K$5),"No Bonus")</f>
        <v>3000</v>
      </c>
      <c r="I306" s="161">
        <f t="array" ref="I306">IFERROR(IFS(G306=$J$4,$K$4,G306=$J$5,$K$5),"No Bonus")</f>
        <v>3000</v>
      </c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4.25" customHeight="1">
      <c r="A307" s="42" t="s">
        <v>1037</v>
      </c>
      <c r="B307" s="159" t="s">
        <v>740</v>
      </c>
      <c r="C307" s="42" t="s">
        <v>916</v>
      </c>
      <c r="D307" s="160">
        <v>40456.0</v>
      </c>
      <c r="E307" s="161">
        <f t="shared" si="1"/>
        <v>14</v>
      </c>
      <c r="F307" s="170">
        <v>125134.0</v>
      </c>
      <c r="G307" s="159">
        <v>3.0</v>
      </c>
      <c r="H307" s="161" t="str">
        <f t="array" ref="H307">IFNA(IFS(G307=$J$4,$K$4,G307=$J$5,$K$5),"No Bonus")</f>
        <v>No Bonus</v>
      </c>
      <c r="I307" s="161" t="str">
        <f t="array" ref="I307">IFERROR(IFS(G307=$J$4,$K$4,G307=$J$5,$K$5),"No Bonus")</f>
        <v>No Bonus</v>
      </c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4.25" customHeight="1">
      <c r="A308" s="42" t="s">
        <v>1038</v>
      </c>
      <c r="B308" s="159" t="s">
        <v>724</v>
      </c>
      <c r="C308" s="42" t="s">
        <v>916</v>
      </c>
      <c r="D308" s="160">
        <v>41534.0</v>
      </c>
      <c r="E308" s="161">
        <f t="shared" si="1"/>
        <v>11</v>
      </c>
      <c r="F308" s="170">
        <v>65953.0</v>
      </c>
      <c r="G308" s="159">
        <v>5.0</v>
      </c>
      <c r="H308" s="161">
        <f t="array" ref="H308">IFNA(IFS(G308=$J$4,$K$4,G308=$J$5,$K$5),"No Bonus")</f>
        <v>3000</v>
      </c>
      <c r="I308" s="161">
        <f t="array" ref="I308">IFERROR(IFS(G308=$J$4,$K$4,G308=$J$5,$K$5),"No Bonus")</f>
        <v>3000</v>
      </c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4.25" customHeight="1">
      <c r="A309" s="42" t="s">
        <v>1039</v>
      </c>
      <c r="B309" s="159" t="s">
        <v>731</v>
      </c>
      <c r="C309" s="42" t="s">
        <v>916</v>
      </c>
      <c r="D309" s="160">
        <v>41540.0</v>
      </c>
      <c r="E309" s="161">
        <f t="shared" si="1"/>
        <v>11</v>
      </c>
      <c r="F309" s="170">
        <v>84936.0</v>
      </c>
      <c r="G309" s="159">
        <v>4.0</v>
      </c>
      <c r="H309" s="161">
        <f t="array" ref="H309">IFNA(IFS(G309=$J$4,$K$4,G309=$J$5,$K$5),"No Bonus")</f>
        <v>1500</v>
      </c>
      <c r="I309" s="161">
        <f t="array" ref="I309">IFERROR(IFS(G309=$J$4,$K$4,G309=$J$5,$K$5),"No Bonus")</f>
        <v>1500</v>
      </c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4.25" customHeight="1">
      <c r="A310" s="42" t="s">
        <v>1040</v>
      </c>
      <c r="B310" s="159" t="s">
        <v>731</v>
      </c>
      <c r="C310" s="42" t="s">
        <v>916</v>
      </c>
      <c r="D310" s="160">
        <v>41547.0</v>
      </c>
      <c r="E310" s="161">
        <f t="shared" si="1"/>
        <v>11</v>
      </c>
      <c r="F310" s="170">
        <v>42514.0</v>
      </c>
      <c r="G310" s="159">
        <v>4.0</v>
      </c>
      <c r="H310" s="161">
        <f t="array" ref="H310">IFNA(IFS(G310=$J$4,$K$4,G310=$J$5,$K$5),"No Bonus")</f>
        <v>1500</v>
      </c>
      <c r="I310" s="161">
        <f t="array" ref="I310">IFERROR(IFS(G310=$J$4,$K$4,G310=$J$5,$K$5),"No Bonus")</f>
        <v>1500</v>
      </c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4.25" customHeight="1">
      <c r="A311" s="42" t="s">
        <v>1041</v>
      </c>
      <c r="B311" s="159" t="s">
        <v>726</v>
      </c>
      <c r="C311" s="42" t="s">
        <v>916</v>
      </c>
      <c r="D311" s="160">
        <v>41551.0</v>
      </c>
      <c r="E311" s="161">
        <f t="shared" si="1"/>
        <v>11</v>
      </c>
      <c r="F311" s="170">
        <v>68976.0</v>
      </c>
      <c r="G311" s="159">
        <v>5.0</v>
      </c>
      <c r="H311" s="161">
        <f t="array" ref="H311">IFNA(IFS(G311=$J$4,$K$4,G311=$J$5,$K$5),"No Bonus")</f>
        <v>3000</v>
      </c>
      <c r="I311" s="161">
        <f t="array" ref="I311">IFERROR(IFS(G311=$J$4,$K$4,G311=$J$5,$K$5),"No Bonus")</f>
        <v>3000</v>
      </c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4.25" customHeight="1">
      <c r="A312" s="42" t="s">
        <v>1042</v>
      </c>
      <c r="B312" s="159" t="s">
        <v>726</v>
      </c>
      <c r="C312" s="42" t="s">
        <v>916</v>
      </c>
      <c r="D312" s="160">
        <v>41552.0</v>
      </c>
      <c r="E312" s="161">
        <f t="shared" si="1"/>
        <v>11</v>
      </c>
      <c r="F312" s="170">
        <v>100625.0</v>
      </c>
      <c r="G312" s="159">
        <v>4.0</v>
      </c>
      <c r="H312" s="161">
        <f t="array" ref="H312">IFNA(IFS(G312=$J$4,$K$4,G312=$J$5,$K$5),"No Bonus")</f>
        <v>1500</v>
      </c>
      <c r="I312" s="161">
        <f t="array" ref="I312">IFERROR(IFS(G312=$J$4,$K$4,G312=$J$5,$K$5),"No Bonus")</f>
        <v>1500</v>
      </c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4.25" customHeight="1">
      <c r="A313" s="42" t="s">
        <v>1043</v>
      </c>
      <c r="B313" s="159" t="s">
        <v>720</v>
      </c>
      <c r="C313" s="42" t="s">
        <v>916</v>
      </c>
      <c r="D313" s="160">
        <v>40079.0</v>
      </c>
      <c r="E313" s="161">
        <f t="shared" si="1"/>
        <v>15</v>
      </c>
      <c r="F313" s="170">
        <v>71207.0</v>
      </c>
      <c r="G313" s="159">
        <v>3.0</v>
      </c>
      <c r="H313" s="161" t="str">
        <f t="array" ref="H313">IFNA(IFS(G313=$J$4,$K$4,G313=$J$5,$K$5),"No Bonus")</f>
        <v>No Bonus</v>
      </c>
      <c r="I313" s="161" t="str">
        <f t="array" ref="I313">IFERROR(IFS(G313=$J$4,$K$4,G313=$J$5,$K$5),"No Bonus")</f>
        <v>No Bonus</v>
      </c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4.25" customHeight="1">
      <c r="A314" s="42" t="s">
        <v>1044</v>
      </c>
      <c r="B314" s="159" t="s">
        <v>740</v>
      </c>
      <c r="C314" s="42" t="s">
        <v>916</v>
      </c>
      <c r="D314" s="160">
        <v>37162.0</v>
      </c>
      <c r="E314" s="161">
        <f t="shared" si="1"/>
        <v>23</v>
      </c>
      <c r="F314" s="170">
        <v>74177.0</v>
      </c>
      <c r="G314" s="159">
        <v>4.0</v>
      </c>
      <c r="H314" s="161">
        <f t="array" ref="H314">IFNA(IFS(G314=$J$4,$K$4,G314=$J$5,$K$5),"No Bonus")</f>
        <v>1500</v>
      </c>
      <c r="I314" s="161">
        <f t="array" ref="I314">IFERROR(IFS(G314=$J$4,$K$4,G314=$J$5,$K$5),"No Bonus")</f>
        <v>1500</v>
      </c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4.25" customHeight="1">
      <c r="A315" s="42" t="s">
        <v>1045</v>
      </c>
      <c r="B315" s="159" t="s">
        <v>720</v>
      </c>
      <c r="C315" s="42" t="s">
        <v>916</v>
      </c>
      <c r="D315" s="160">
        <v>37522.0</v>
      </c>
      <c r="E315" s="161">
        <f t="shared" si="1"/>
        <v>22</v>
      </c>
      <c r="F315" s="170">
        <v>110056.0</v>
      </c>
      <c r="G315" s="159">
        <v>3.0</v>
      </c>
      <c r="H315" s="161" t="str">
        <f t="array" ref="H315">IFNA(IFS(G315=$J$4,$K$4,G315=$J$5,$K$5),"No Bonus")</f>
        <v>No Bonus</v>
      </c>
      <c r="I315" s="161" t="str">
        <f t="array" ref="I315">IFERROR(IFS(G315=$J$4,$K$4,G315=$J$5,$K$5),"No Bonus")</f>
        <v>No Bonus</v>
      </c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4.25" customHeight="1">
      <c r="A316" s="42" t="s">
        <v>1046</v>
      </c>
      <c r="B316" s="159" t="s">
        <v>731</v>
      </c>
      <c r="C316" s="42" t="s">
        <v>916</v>
      </c>
      <c r="D316" s="160">
        <v>37533.0</v>
      </c>
      <c r="E316" s="161">
        <f t="shared" si="1"/>
        <v>22</v>
      </c>
      <c r="F316" s="170">
        <v>123134.0</v>
      </c>
      <c r="G316" s="159">
        <v>4.0</v>
      </c>
      <c r="H316" s="161">
        <f t="array" ref="H316">IFNA(IFS(G316=$J$4,$K$4,G316=$J$5,$K$5),"No Bonus")</f>
        <v>1500</v>
      </c>
      <c r="I316" s="161">
        <f t="array" ref="I316">IFERROR(IFS(G316=$J$4,$K$4,G316=$J$5,$K$5),"No Bonus")</f>
        <v>1500</v>
      </c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4.25" customHeight="1">
      <c r="A317" s="42" t="s">
        <v>1047</v>
      </c>
      <c r="B317" s="159" t="s">
        <v>726</v>
      </c>
      <c r="C317" s="42" t="s">
        <v>916</v>
      </c>
      <c r="D317" s="160">
        <v>38977.0</v>
      </c>
      <c r="E317" s="161">
        <f t="shared" si="1"/>
        <v>18</v>
      </c>
      <c r="F317" s="170">
        <v>57193.0</v>
      </c>
      <c r="G317" s="159">
        <v>5.0</v>
      </c>
      <c r="H317" s="161">
        <f t="array" ref="H317">IFNA(IFS(G317=$J$4,$K$4,G317=$J$5,$K$5),"No Bonus")</f>
        <v>3000</v>
      </c>
      <c r="I317" s="161">
        <f t="array" ref="I317">IFERROR(IFS(G317=$J$4,$K$4,G317=$J$5,$K$5),"No Bonus")</f>
        <v>3000</v>
      </c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4.25" customHeight="1">
      <c r="A318" s="42" t="s">
        <v>1048</v>
      </c>
      <c r="B318" s="159" t="s">
        <v>720</v>
      </c>
      <c r="C318" s="42" t="s">
        <v>916</v>
      </c>
      <c r="D318" s="160">
        <v>39367.0</v>
      </c>
      <c r="E318" s="161">
        <f t="shared" si="1"/>
        <v>17</v>
      </c>
      <c r="F318" s="170">
        <v>48168.0</v>
      </c>
      <c r="G318" s="159">
        <v>3.0</v>
      </c>
      <c r="H318" s="161" t="str">
        <f t="array" ref="H318">IFNA(IFS(G318=$J$4,$K$4,G318=$J$5,$K$5),"No Bonus")</f>
        <v>No Bonus</v>
      </c>
      <c r="I318" s="161" t="str">
        <f t="array" ref="I318">IFERROR(IFS(G318=$J$4,$K$4,G318=$J$5,$K$5),"No Bonus")</f>
        <v>No Bonus</v>
      </c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4.25" customHeight="1">
      <c r="A319" s="42" t="s">
        <v>1049</v>
      </c>
      <c r="B319" s="159" t="s">
        <v>726</v>
      </c>
      <c r="C319" s="42" t="s">
        <v>916</v>
      </c>
      <c r="D319" s="160">
        <v>40825.0</v>
      </c>
      <c r="E319" s="161">
        <f t="shared" si="1"/>
        <v>13</v>
      </c>
      <c r="F319" s="170">
        <v>118550.0</v>
      </c>
      <c r="G319" s="159">
        <v>4.0</v>
      </c>
      <c r="H319" s="161">
        <f t="array" ref="H319">IFNA(IFS(G319=$J$4,$K$4,G319=$J$5,$K$5),"No Bonus")</f>
        <v>1500</v>
      </c>
      <c r="I319" s="161">
        <f t="array" ref="I319">IFERROR(IFS(G319=$J$4,$K$4,G319=$J$5,$K$5),"No Bonus")</f>
        <v>1500</v>
      </c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4.25" customHeight="1">
      <c r="A320" s="42" t="s">
        <v>1050</v>
      </c>
      <c r="B320" s="159" t="s">
        <v>731</v>
      </c>
      <c r="C320" s="42" t="s">
        <v>916</v>
      </c>
      <c r="D320" s="160">
        <v>41548.0</v>
      </c>
      <c r="E320" s="161">
        <f t="shared" si="1"/>
        <v>11</v>
      </c>
      <c r="F320" s="170">
        <v>56533.0</v>
      </c>
      <c r="G320" s="159">
        <v>1.0</v>
      </c>
      <c r="H320" s="161" t="str">
        <f t="array" ref="H320">IFNA(IFS(G320=$J$4,$K$4,G320=$J$5,$K$5),"No Bonus")</f>
        <v>No Bonus</v>
      </c>
      <c r="I320" s="161" t="str">
        <f t="array" ref="I320">IFERROR(IFS(G320=$J$4,$K$4,G320=$J$5,$K$5),"No Bonus")</f>
        <v>No Bonus</v>
      </c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4.25" customHeight="1">
      <c r="A321" s="42" t="s">
        <v>1051</v>
      </c>
      <c r="B321" s="159" t="s">
        <v>720</v>
      </c>
      <c r="C321" s="42" t="s">
        <v>916</v>
      </c>
      <c r="D321" s="160">
        <v>40481.0</v>
      </c>
      <c r="E321" s="161">
        <f t="shared" si="1"/>
        <v>14</v>
      </c>
      <c r="F321" s="170">
        <v>113370.0</v>
      </c>
      <c r="G321" s="159">
        <v>2.0</v>
      </c>
      <c r="H321" s="161" t="str">
        <f t="array" ref="H321">IFNA(IFS(G321=$J$4,$K$4,G321=$J$5,$K$5),"No Bonus")</f>
        <v>No Bonus</v>
      </c>
      <c r="I321" s="161" t="str">
        <f t="array" ref="I321">IFERROR(IFS(G321=$J$4,$K$4,G321=$J$5,$K$5),"No Bonus")</f>
        <v>No Bonus</v>
      </c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4.25" customHeight="1">
      <c r="A322" s="42" t="s">
        <v>1052</v>
      </c>
      <c r="B322" s="159" t="s">
        <v>728</v>
      </c>
      <c r="C322" s="42" t="s">
        <v>916</v>
      </c>
      <c r="D322" s="160">
        <v>40485.0</v>
      </c>
      <c r="E322" s="161">
        <f t="shared" si="1"/>
        <v>14</v>
      </c>
      <c r="F322" s="170">
        <v>42407.0</v>
      </c>
      <c r="G322" s="159">
        <v>5.0</v>
      </c>
      <c r="H322" s="161">
        <f t="array" ref="H322">IFNA(IFS(G322=$J$4,$K$4,G322=$J$5,$K$5),"No Bonus")</f>
        <v>3000</v>
      </c>
      <c r="I322" s="161">
        <f t="array" ref="I322">IFERROR(IFS(G322=$J$4,$K$4,G322=$J$5,$K$5),"No Bonus")</f>
        <v>3000</v>
      </c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4.25" customHeight="1">
      <c r="A323" s="42" t="s">
        <v>1053</v>
      </c>
      <c r="B323" s="159" t="s">
        <v>731</v>
      </c>
      <c r="C323" s="42" t="s">
        <v>916</v>
      </c>
      <c r="D323" s="160">
        <v>41570.0</v>
      </c>
      <c r="E323" s="161">
        <f t="shared" si="1"/>
        <v>11</v>
      </c>
      <c r="F323" s="170">
        <v>47350.0</v>
      </c>
      <c r="G323" s="159">
        <v>2.0</v>
      </c>
      <c r="H323" s="161" t="str">
        <f t="array" ref="H323">IFNA(IFS(G323=$J$4,$K$4,G323=$J$5,$K$5),"No Bonus")</f>
        <v>No Bonus</v>
      </c>
      <c r="I323" s="161" t="str">
        <f t="array" ref="I323">IFERROR(IFS(G323=$J$4,$K$4,G323=$J$5,$K$5),"No Bonus")</f>
        <v>No Bonus</v>
      </c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4.25" customHeight="1">
      <c r="A324" s="42" t="s">
        <v>1054</v>
      </c>
      <c r="B324" s="159" t="s">
        <v>731</v>
      </c>
      <c r="C324" s="42" t="s">
        <v>916</v>
      </c>
      <c r="D324" s="160">
        <v>37179.0</v>
      </c>
      <c r="E324" s="161">
        <f t="shared" si="1"/>
        <v>23</v>
      </c>
      <c r="F324" s="170">
        <v>43983.0</v>
      </c>
      <c r="G324" s="159">
        <v>5.0</v>
      </c>
      <c r="H324" s="161">
        <f t="array" ref="H324">IFNA(IFS(G324=$J$4,$K$4,G324=$J$5,$K$5),"No Bonus")</f>
        <v>3000</v>
      </c>
      <c r="I324" s="161">
        <f t="array" ref="I324">IFERROR(IFS(G324=$J$4,$K$4,G324=$J$5,$K$5),"No Bonus")</f>
        <v>3000</v>
      </c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4.25" customHeight="1">
      <c r="A325" s="42" t="s">
        <v>1055</v>
      </c>
      <c r="B325" s="159" t="s">
        <v>720</v>
      </c>
      <c r="C325" s="42" t="s">
        <v>916</v>
      </c>
      <c r="D325" s="160">
        <v>37200.0</v>
      </c>
      <c r="E325" s="161">
        <f t="shared" si="1"/>
        <v>23</v>
      </c>
      <c r="F325" s="170">
        <v>123099.0</v>
      </c>
      <c r="G325" s="159">
        <v>2.0</v>
      </c>
      <c r="H325" s="161" t="str">
        <f t="array" ref="H325">IFNA(IFS(G325=$J$4,$K$4,G325=$J$5,$K$5),"No Bonus")</f>
        <v>No Bonus</v>
      </c>
      <c r="I325" s="161" t="str">
        <f t="array" ref="I325">IFERROR(IFS(G325=$J$4,$K$4,G325=$J$5,$K$5),"No Bonus")</f>
        <v>No Bonus</v>
      </c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4.25" customHeight="1">
      <c r="A326" s="42" t="s">
        <v>1056</v>
      </c>
      <c r="B326" s="159" t="s">
        <v>726</v>
      </c>
      <c r="C326" s="42" t="s">
        <v>916</v>
      </c>
      <c r="D326" s="160">
        <v>39014.0</v>
      </c>
      <c r="E326" s="161">
        <f t="shared" si="1"/>
        <v>18</v>
      </c>
      <c r="F326" s="170">
        <v>95555.0</v>
      </c>
      <c r="G326" s="159">
        <v>5.0</v>
      </c>
      <c r="H326" s="161">
        <f t="array" ref="H326">IFNA(IFS(G326=$J$4,$K$4,G326=$J$5,$K$5),"No Bonus")</f>
        <v>3000</v>
      </c>
      <c r="I326" s="161">
        <f t="array" ref="I326">IFERROR(IFS(G326=$J$4,$K$4,G326=$J$5,$K$5),"No Bonus")</f>
        <v>3000</v>
      </c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4.25" customHeight="1">
      <c r="A327" s="42" t="s">
        <v>1057</v>
      </c>
      <c r="B327" s="159" t="s">
        <v>731</v>
      </c>
      <c r="C327" s="42" t="s">
        <v>916</v>
      </c>
      <c r="D327" s="160">
        <v>39021.0</v>
      </c>
      <c r="E327" s="161">
        <f t="shared" si="1"/>
        <v>18</v>
      </c>
      <c r="F327" s="170">
        <v>69335.0</v>
      </c>
      <c r="G327" s="159">
        <v>3.0</v>
      </c>
      <c r="H327" s="161" t="str">
        <f t="array" ref="H327">IFNA(IFS(G327=$J$4,$K$4,G327=$J$5,$K$5),"No Bonus")</f>
        <v>No Bonus</v>
      </c>
      <c r="I327" s="161" t="str">
        <f t="array" ref="I327">IFERROR(IFS(G327=$J$4,$K$4,G327=$J$5,$K$5),"No Bonus")</f>
        <v>No Bonus</v>
      </c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4.25" customHeight="1">
      <c r="A328" s="42" t="s">
        <v>1058</v>
      </c>
      <c r="B328" s="159" t="s">
        <v>728</v>
      </c>
      <c r="C328" s="42" t="s">
        <v>916</v>
      </c>
      <c r="D328" s="160">
        <v>39399.0</v>
      </c>
      <c r="E328" s="161">
        <f t="shared" si="1"/>
        <v>17</v>
      </c>
      <c r="F328" s="170">
        <v>45405.0</v>
      </c>
      <c r="G328" s="159">
        <v>4.0</v>
      </c>
      <c r="H328" s="161">
        <f t="array" ref="H328">IFNA(IFS(G328=$J$4,$K$4,G328=$J$5,$K$5),"No Bonus")</f>
        <v>1500</v>
      </c>
      <c r="I328" s="161">
        <f t="array" ref="I328">IFERROR(IFS(G328=$J$4,$K$4,G328=$J$5,$K$5),"No Bonus")</f>
        <v>1500</v>
      </c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4.25" customHeight="1">
      <c r="A329" s="42" t="s">
        <v>1059</v>
      </c>
      <c r="B329" s="159" t="s">
        <v>726</v>
      </c>
      <c r="C329" s="42" t="s">
        <v>916</v>
      </c>
      <c r="D329" s="160">
        <v>39399.0</v>
      </c>
      <c r="E329" s="161">
        <f t="shared" si="1"/>
        <v>17</v>
      </c>
      <c r="F329" s="170">
        <v>45873.0</v>
      </c>
      <c r="G329" s="159">
        <v>1.0</v>
      </c>
      <c r="H329" s="161" t="str">
        <f t="array" ref="H329">IFNA(IFS(G329=$J$4,$K$4,G329=$J$5,$K$5),"No Bonus")</f>
        <v>No Bonus</v>
      </c>
      <c r="I329" s="161" t="str">
        <f t="array" ref="I329">IFERROR(IFS(G329=$J$4,$K$4,G329=$J$5,$K$5),"No Bonus")</f>
        <v>No Bonus</v>
      </c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4.25" customHeight="1">
      <c r="A330" s="42" t="s">
        <v>1060</v>
      </c>
      <c r="B330" s="159" t="s">
        <v>728</v>
      </c>
      <c r="C330" s="42" t="s">
        <v>916</v>
      </c>
      <c r="D330" s="160">
        <v>40838.0</v>
      </c>
      <c r="E330" s="161">
        <f t="shared" si="1"/>
        <v>13</v>
      </c>
      <c r="F330" s="170">
        <v>117677.0</v>
      </c>
      <c r="G330" s="159">
        <v>5.0</v>
      </c>
      <c r="H330" s="161">
        <f t="array" ref="H330">IFNA(IFS(G330=$J$4,$K$4,G330=$J$5,$K$5),"No Bonus")</f>
        <v>3000</v>
      </c>
      <c r="I330" s="161">
        <f t="array" ref="I330">IFERROR(IFS(G330=$J$4,$K$4,G330=$J$5,$K$5),"No Bonus")</f>
        <v>3000</v>
      </c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4.25" customHeight="1">
      <c r="A331" s="42" t="s">
        <v>1061</v>
      </c>
      <c r="B331" s="159" t="s">
        <v>731</v>
      </c>
      <c r="C331" s="42" t="s">
        <v>916</v>
      </c>
      <c r="D331" s="160">
        <v>40468.0</v>
      </c>
      <c r="E331" s="161">
        <f t="shared" si="1"/>
        <v>14</v>
      </c>
      <c r="F331" s="170">
        <v>49740.0</v>
      </c>
      <c r="G331" s="159">
        <v>5.0</v>
      </c>
      <c r="H331" s="161">
        <f t="array" ref="H331">IFNA(IFS(G331=$J$4,$K$4,G331=$J$5,$K$5),"No Bonus")</f>
        <v>3000</v>
      </c>
      <c r="I331" s="161">
        <f t="array" ref="I331">IFERROR(IFS(G331=$J$4,$K$4,G331=$J$5,$K$5),"No Bonus")</f>
        <v>3000</v>
      </c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4.25" customHeight="1">
      <c r="A332" s="42" t="s">
        <v>1062</v>
      </c>
      <c r="B332" s="159" t="s">
        <v>726</v>
      </c>
      <c r="C332" s="42" t="s">
        <v>916</v>
      </c>
      <c r="D332" s="160">
        <v>40863.0</v>
      </c>
      <c r="E332" s="161">
        <f t="shared" si="1"/>
        <v>13</v>
      </c>
      <c r="F332" s="170">
        <v>83005.0</v>
      </c>
      <c r="G332" s="159">
        <v>3.0</v>
      </c>
      <c r="H332" s="161" t="str">
        <f t="array" ref="H332">IFNA(IFS(G332=$J$4,$K$4,G332=$J$5,$K$5),"No Bonus")</f>
        <v>No Bonus</v>
      </c>
      <c r="I332" s="161" t="str">
        <f t="array" ref="I332">IFERROR(IFS(G332=$J$4,$K$4,G332=$J$5,$K$5),"No Bonus")</f>
        <v>No Bonus</v>
      </c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4.25" customHeight="1">
      <c r="A333" s="42" t="s">
        <v>1063</v>
      </c>
      <c r="B333" s="159" t="s">
        <v>731</v>
      </c>
      <c r="C333" s="42" t="s">
        <v>916</v>
      </c>
      <c r="D333" s="160">
        <v>37581.0</v>
      </c>
      <c r="E333" s="161">
        <f t="shared" si="1"/>
        <v>22</v>
      </c>
      <c r="F333" s="170">
        <v>59808.0</v>
      </c>
      <c r="G333" s="159">
        <v>1.0</v>
      </c>
      <c r="H333" s="161" t="str">
        <f t="array" ref="H333">IFNA(IFS(G333=$J$4,$K$4,G333=$J$5,$K$5),"No Bonus")</f>
        <v>No Bonus</v>
      </c>
      <c r="I333" s="161" t="str">
        <f t="array" ref="I333">IFERROR(IFS(G333=$J$4,$K$4,G333=$J$5,$K$5),"No Bonus")</f>
        <v>No Bonus</v>
      </c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4.25" customHeight="1">
      <c r="A334" s="42" t="s">
        <v>1064</v>
      </c>
      <c r="B334" s="159" t="s">
        <v>740</v>
      </c>
      <c r="C334" s="42" t="s">
        <v>916</v>
      </c>
      <c r="D334" s="160">
        <v>38307.0</v>
      </c>
      <c r="E334" s="161">
        <f t="shared" si="1"/>
        <v>20</v>
      </c>
      <c r="F334" s="170">
        <v>74514.0</v>
      </c>
      <c r="G334" s="159">
        <v>4.0</v>
      </c>
      <c r="H334" s="161">
        <f t="array" ref="H334">IFNA(IFS(G334=$J$4,$K$4,G334=$J$5,$K$5),"No Bonus")</f>
        <v>1500</v>
      </c>
      <c r="I334" s="161">
        <f t="array" ref="I334">IFERROR(IFS(G334=$J$4,$K$4,G334=$J$5,$K$5),"No Bonus")</f>
        <v>1500</v>
      </c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4.25" customHeight="1">
      <c r="A335" s="42" t="s">
        <v>1065</v>
      </c>
      <c r="B335" s="159" t="s">
        <v>720</v>
      </c>
      <c r="C335" s="42" t="s">
        <v>916</v>
      </c>
      <c r="D335" s="160">
        <v>38698.0</v>
      </c>
      <c r="E335" s="161">
        <f t="shared" si="1"/>
        <v>19</v>
      </c>
      <c r="F335" s="170">
        <v>103603.0</v>
      </c>
      <c r="G335" s="159">
        <v>1.0</v>
      </c>
      <c r="H335" s="161" t="str">
        <f t="array" ref="H335">IFNA(IFS(G335=$J$4,$K$4,G335=$J$5,$K$5),"No Bonus")</f>
        <v>No Bonus</v>
      </c>
      <c r="I335" s="161" t="str">
        <f t="array" ref="I335">IFERROR(IFS(G335=$J$4,$K$4,G335=$J$5,$K$5),"No Bonus")</f>
        <v>No Bonus</v>
      </c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4.25" customHeight="1">
      <c r="A336" s="42" t="s">
        <v>1066</v>
      </c>
      <c r="B336" s="159" t="s">
        <v>726</v>
      </c>
      <c r="C336" s="42" t="s">
        <v>916</v>
      </c>
      <c r="D336" s="160">
        <v>41253.0</v>
      </c>
      <c r="E336" s="161">
        <f t="shared" si="1"/>
        <v>12</v>
      </c>
      <c r="F336" s="170">
        <v>126627.0</v>
      </c>
      <c r="G336" s="159">
        <v>2.0</v>
      </c>
      <c r="H336" s="161" t="str">
        <f t="array" ref="H336">IFNA(IFS(G336=$J$4,$K$4,G336=$J$5,$K$5),"No Bonus")</f>
        <v>No Bonus</v>
      </c>
      <c r="I336" s="161" t="str">
        <f t="array" ref="I336">IFERROR(IFS(G336=$J$4,$K$4,G336=$J$5,$K$5),"No Bonus")</f>
        <v>No Bonus</v>
      </c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4.25" customHeight="1">
      <c r="A337" s="42" t="s">
        <v>1067</v>
      </c>
      <c r="B337" s="159" t="s">
        <v>726</v>
      </c>
      <c r="C337" s="42" t="s">
        <v>1068</v>
      </c>
      <c r="D337" s="160">
        <v>41370.0</v>
      </c>
      <c r="E337" s="161">
        <f t="shared" si="1"/>
        <v>11</v>
      </c>
      <c r="F337" s="170">
        <v>110756.0</v>
      </c>
      <c r="G337" s="159">
        <v>2.0</v>
      </c>
      <c r="H337" s="161" t="str">
        <f t="array" ref="H337">IFNA(IFS(G337=$J$4,$K$4,G337=$J$5,$K$5),"No Bonus")</f>
        <v>No Bonus</v>
      </c>
      <c r="I337" s="161" t="str">
        <f t="array" ref="I337">IFERROR(IFS(G337=$J$4,$K$4,G337=$J$5,$K$5),"No Bonus")</f>
        <v>No Bonus</v>
      </c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4.25" customHeight="1">
      <c r="A338" s="42" t="s">
        <v>1069</v>
      </c>
      <c r="B338" s="159" t="s">
        <v>724</v>
      </c>
      <c r="C338" s="42" t="s">
        <v>1068</v>
      </c>
      <c r="D338" s="160">
        <v>38485.0</v>
      </c>
      <c r="E338" s="161">
        <f t="shared" si="1"/>
        <v>19</v>
      </c>
      <c r="F338" s="170">
        <v>103260.0</v>
      </c>
      <c r="G338" s="159">
        <v>5.0</v>
      </c>
      <c r="H338" s="161">
        <f t="array" ref="H338">IFNA(IFS(G338=$J$4,$K$4,G338=$J$5,$K$5),"No Bonus")</f>
        <v>3000</v>
      </c>
      <c r="I338" s="161">
        <f t="array" ref="I338">IFERROR(IFS(G338=$J$4,$K$4,G338=$J$5,$K$5),"No Bonus")</f>
        <v>3000</v>
      </c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4.25" customHeight="1">
      <c r="A339" s="42" t="s">
        <v>1070</v>
      </c>
      <c r="B339" s="159" t="s">
        <v>726</v>
      </c>
      <c r="C339" s="42" t="s">
        <v>1068</v>
      </c>
      <c r="D339" s="160">
        <v>41391.0</v>
      </c>
      <c r="E339" s="161">
        <f t="shared" si="1"/>
        <v>11</v>
      </c>
      <c r="F339" s="170">
        <v>61640.0</v>
      </c>
      <c r="G339" s="159">
        <v>5.0</v>
      </c>
      <c r="H339" s="161">
        <f t="array" ref="H339">IFNA(IFS(G339=$J$4,$K$4,G339=$J$5,$K$5),"No Bonus")</f>
        <v>3000</v>
      </c>
      <c r="I339" s="161">
        <f t="array" ref="I339">IFERROR(IFS(G339=$J$4,$K$4,G339=$J$5,$K$5),"No Bonus")</f>
        <v>3000</v>
      </c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4.25" customHeight="1">
      <c r="A340" s="42" t="s">
        <v>1071</v>
      </c>
      <c r="B340" s="159" t="s">
        <v>740</v>
      </c>
      <c r="C340" s="42" t="s">
        <v>1068</v>
      </c>
      <c r="D340" s="160">
        <v>42215.0</v>
      </c>
      <c r="E340" s="161">
        <f t="shared" si="1"/>
        <v>9</v>
      </c>
      <c r="F340" s="170">
        <v>111408.0</v>
      </c>
      <c r="G340" s="159">
        <v>3.0</v>
      </c>
      <c r="H340" s="161" t="str">
        <f t="array" ref="H340">IFNA(IFS(G340=$J$4,$K$4,G340=$J$5,$K$5),"No Bonus")</f>
        <v>No Bonus</v>
      </c>
      <c r="I340" s="161" t="str">
        <f t="array" ref="I340">IFERROR(IFS(G340=$J$4,$K$4,G340=$J$5,$K$5),"No Bonus")</f>
        <v>No Bonus</v>
      </c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4.25" customHeight="1">
      <c r="A341" s="42" t="s">
        <v>1072</v>
      </c>
      <c r="B341" s="159" t="s">
        <v>720</v>
      </c>
      <c r="C341" s="42" t="s">
        <v>1068</v>
      </c>
      <c r="D341" s="160">
        <v>37843.0</v>
      </c>
      <c r="E341" s="161">
        <f t="shared" si="1"/>
        <v>21</v>
      </c>
      <c r="F341" s="170">
        <v>44469.0</v>
      </c>
      <c r="G341" s="159">
        <v>4.0</v>
      </c>
      <c r="H341" s="161">
        <f t="array" ref="H341">IFNA(IFS(G341=$J$4,$K$4,G341=$J$5,$K$5),"No Bonus")</f>
        <v>1500</v>
      </c>
      <c r="I341" s="161">
        <f t="array" ref="I341">IFERROR(IFS(G341=$J$4,$K$4,G341=$J$5,$K$5),"No Bonus")</f>
        <v>1500</v>
      </c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4.25" customHeight="1">
      <c r="A342" s="42" t="s">
        <v>1073</v>
      </c>
      <c r="B342" s="159" t="s">
        <v>728</v>
      </c>
      <c r="C342" s="42" t="s">
        <v>1068</v>
      </c>
      <c r="D342" s="160">
        <v>39014.0</v>
      </c>
      <c r="E342" s="161">
        <f t="shared" si="1"/>
        <v>18</v>
      </c>
      <c r="F342" s="170">
        <v>115240.0</v>
      </c>
      <c r="G342" s="159">
        <v>2.0</v>
      </c>
      <c r="H342" s="161" t="str">
        <f t="array" ref="H342">IFNA(IFS(G342=$J$4,$K$4,G342=$J$5,$K$5),"No Bonus")</f>
        <v>No Bonus</v>
      </c>
      <c r="I342" s="161" t="str">
        <f t="array" ref="I342">IFERROR(IFS(G342=$J$4,$K$4,G342=$J$5,$K$5),"No Bonus")</f>
        <v>No Bonus</v>
      </c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4.25" customHeight="1">
      <c r="A343" s="42" t="s">
        <v>1074</v>
      </c>
      <c r="B343" s="159" t="s">
        <v>720</v>
      </c>
      <c r="C343" s="42" t="s">
        <v>1068</v>
      </c>
      <c r="D343" s="160">
        <v>40116.0</v>
      </c>
      <c r="E343" s="161">
        <f t="shared" si="1"/>
        <v>15</v>
      </c>
      <c r="F343" s="170">
        <v>93239.0</v>
      </c>
      <c r="G343" s="159">
        <v>4.0</v>
      </c>
      <c r="H343" s="161">
        <f t="array" ref="H343">IFNA(IFS(G343=$J$4,$K$4,G343=$J$5,$K$5),"No Bonus")</f>
        <v>1500</v>
      </c>
      <c r="I343" s="161">
        <f t="array" ref="I343">IFERROR(IFS(G343=$J$4,$K$4,G343=$J$5,$K$5),"No Bonus")</f>
        <v>1500</v>
      </c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4.25" customHeight="1">
      <c r="A344" s="42" t="s">
        <v>1075</v>
      </c>
      <c r="B344" s="159" t="s">
        <v>740</v>
      </c>
      <c r="C344" s="42" t="s">
        <v>369</v>
      </c>
      <c r="D344" s="160">
        <v>41630.0</v>
      </c>
      <c r="E344" s="161">
        <f t="shared" si="1"/>
        <v>11</v>
      </c>
      <c r="F344" s="170">
        <v>123209.0</v>
      </c>
      <c r="G344" s="159">
        <v>4.0</v>
      </c>
      <c r="H344" s="161">
        <f t="array" ref="H344">IFNA(IFS(G344=$J$4,$K$4,G344=$J$5,$K$5),"No Bonus")</f>
        <v>1500</v>
      </c>
      <c r="I344" s="161">
        <f t="array" ref="I344">IFERROR(IFS(G344=$J$4,$K$4,G344=$J$5,$K$5),"No Bonus")</f>
        <v>1500</v>
      </c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4.25" customHeight="1">
      <c r="A345" s="42" t="s">
        <v>1076</v>
      </c>
      <c r="B345" s="159" t="s">
        <v>728</v>
      </c>
      <c r="C345" s="42" t="s">
        <v>369</v>
      </c>
      <c r="D345" s="160">
        <v>41989.0</v>
      </c>
      <c r="E345" s="161">
        <f t="shared" si="1"/>
        <v>10</v>
      </c>
      <c r="F345" s="170">
        <v>105769.0</v>
      </c>
      <c r="G345" s="159">
        <v>3.0</v>
      </c>
      <c r="H345" s="161" t="str">
        <f t="array" ref="H345">IFNA(IFS(G345=$J$4,$K$4,G345=$J$5,$K$5),"No Bonus")</f>
        <v>No Bonus</v>
      </c>
      <c r="I345" s="161" t="str">
        <f t="array" ref="I345">IFERROR(IFS(G345=$J$4,$K$4,G345=$J$5,$K$5),"No Bonus")</f>
        <v>No Bonus</v>
      </c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4.25" customHeight="1">
      <c r="A346" s="42" t="s">
        <v>1077</v>
      </c>
      <c r="B346" s="159" t="s">
        <v>728</v>
      </c>
      <c r="C346" s="42" t="s">
        <v>369</v>
      </c>
      <c r="D346" s="160">
        <v>40535.0</v>
      </c>
      <c r="E346" s="161">
        <f t="shared" si="1"/>
        <v>14</v>
      </c>
      <c r="F346" s="170">
        <v>86681.0</v>
      </c>
      <c r="G346" s="159">
        <v>5.0</v>
      </c>
      <c r="H346" s="161">
        <f t="array" ref="H346">IFNA(IFS(G346=$J$4,$K$4,G346=$J$5,$K$5),"No Bonus")</f>
        <v>3000</v>
      </c>
      <c r="I346" s="161">
        <f t="array" ref="I346">IFERROR(IFS(G346=$J$4,$K$4,G346=$J$5,$K$5),"No Bonus")</f>
        <v>3000</v>
      </c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4.25" customHeight="1">
      <c r="A347" s="42" t="s">
        <v>1078</v>
      </c>
      <c r="B347" s="159" t="s">
        <v>720</v>
      </c>
      <c r="C347" s="42" t="s">
        <v>369</v>
      </c>
      <c r="D347" s="160">
        <v>40176.0</v>
      </c>
      <c r="E347" s="161">
        <f t="shared" si="1"/>
        <v>15</v>
      </c>
      <c r="F347" s="170">
        <v>81413.0</v>
      </c>
      <c r="G347" s="159">
        <v>5.0</v>
      </c>
      <c r="H347" s="161">
        <f t="array" ref="H347">IFNA(IFS(G347=$J$4,$K$4,G347=$J$5,$K$5),"No Bonus")</f>
        <v>3000</v>
      </c>
      <c r="I347" s="161">
        <f t="array" ref="I347">IFERROR(IFS(G347=$J$4,$K$4,G347=$J$5,$K$5),"No Bonus")</f>
        <v>3000</v>
      </c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4.25" customHeight="1">
      <c r="A348" s="42" t="s">
        <v>1079</v>
      </c>
      <c r="B348" s="159" t="s">
        <v>731</v>
      </c>
      <c r="C348" s="42" t="s">
        <v>369</v>
      </c>
      <c r="D348" s="160">
        <v>41287.0</v>
      </c>
      <c r="E348" s="161">
        <f t="shared" si="1"/>
        <v>12</v>
      </c>
      <c r="F348" s="170">
        <v>78610.0</v>
      </c>
      <c r="G348" s="159">
        <v>4.0</v>
      </c>
      <c r="H348" s="161">
        <f t="array" ref="H348">IFNA(IFS(G348=$J$4,$K$4,G348=$J$5,$K$5),"No Bonus")</f>
        <v>1500</v>
      </c>
      <c r="I348" s="161">
        <f t="array" ref="I348">IFERROR(IFS(G348=$J$4,$K$4,G348=$J$5,$K$5),"No Bonus")</f>
        <v>1500</v>
      </c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4.25" customHeight="1">
      <c r="A349" s="42" t="s">
        <v>1080</v>
      </c>
      <c r="B349" s="159" t="s">
        <v>720</v>
      </c>
      <c r="C349" s="42" t="s">
        <v>369</v>
      </c>
      <c r="D349" s="160">
        <v>37270.0</v>
      </c>
      <c r="E349" s="161">
        <f t="shared" si="1"/>
        <v>23</v>
      </c>
      <c r="F349" s="170">
        <v>116319.0</v>
      </c>
      <c r="G349" s="159">
        <v>5.0</v>
      </c>
      <c r="H349" s="161">
        <f t="array" ref="H349">IFNA(IFS(G349=$J$4,$K$4,G349=$J$5,$K$5),"No Bonus")</f>
        <v>3000</v>
      </c>
      <c r="I349" s="161">
        <f t="array" ref="I349">IFERROR(IFS(G349=$J$4,$K$4,G349=$J$5,$K$5),"No Bonus")</f>
        <v>3000</v>
      </c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4.25" customHeight="1">
      <c r="A350" s="42" t="s">
        <v>1081</v>
      </c>
      <c r="B350" s="159" t="s">
        <v>724</v>
      </c>
      <c r="C350" s="42" t="s">
        <v>369</v>
      </c>
      <c r="D350" s="160">
        <v>37277.0</v>
      </c>
      <c r="E350" s="161">
        <f t="shared" si="1"/>
        <v>23</v>
      </c>
      <c r="F350" s="170">
        <v>65423.0</v>
      </c>
      <c r="G350" s="159">
        <v>5.0</v>
      </c>
      <c r="H350" s="161">
        <f t="array" ref="H350">IFNA(IFS(G350=$J$4,$K$4,G350=$J$5,$K$5),"No Bonus")</f>
        <v>3000</v>
      </c>
      <c r="I350" s="161">
        <f t="array" ref="I350">IFERROR(IFS(G350=$J$4,$K$4,G350=$J$5,$K$5),"No Bonus")</f>
        <v>3000</v>
      </c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4.25" customHeight="1">
      <c r="A351" s="42" t="s">
        <v>1082</v>
      </c>
      <c r="B351" s="159" t="s">
        <v>720</v>
      </c>
      <c r="C351" s="42" t="s">
        <v>369</v>
      </c>
      <c r="D351" s="160">
        <v>38018.0</v>
      </c>
      <c r="E351" s="161">
        <f t="shared" si="1"/>
        <v>21</v>
      </c>
      <c r="F351" s="170">
        <v>54011.0</v>
      </c>
      <c r="G351" s="159">
        <v>5.0</v>
      </c>
      <c r="H351" s="161">
        <f t="array" ref="H351">IFNA(IFS(G351=$J$4,$K$4,G351=$J$5,$K$5),"No Bonus")</f>
        <v>3000</v>
      </c>
      <c r="I351" s="161">
        <f t="array" ref="I351">IFERROR(IFS(G351=$J$4,$K$4,G351=$J$5,$K$5),"No Bonus")</f>
        <v>3000</v>
      </c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4.25" customHeight="1">
      <c r="A352" s="42" t="s">
        <v>1083</v>
      </c>
      <c r="B352" s="159" t="s">
        <v>720</v>
      </c>
      <c r="C352" s="42" t="s">
        <v>369</v>
      </c>
      <c r="D352" s="160">
        <v>40949.0</v>
      </c>
      <c r="E352" s="161">
        <f t="shared" si="1"/>
        <v>13</v>
      </c>
      <c r="F352" s="170">
        <v>56645.0</v>
      </c>
      <c r="G352" s="159">
        <v>2.0</v>
      </c>
      <c r="H352" s="161" t="str">
        <f t="array" ref="H352">IFNA(IFS(G352=$J$4,$K$4,G352=$J$5,$K$5),"No Bonus")</f>
        <v>No Bonus</v>
      </c>
      <c r="I352" s="161" t="str">
        <f t="array" ref="I352">IFERROR(IFS(G352=$J$4,$K$4,G352=$J$5,$K$5),"No Bonus")</f>
        <v>No Bonus</v>
      </c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4.25" customHeight="1">
      <c r="A353" s="42" t="s">
        <v>1084</v>
      </c>
      <c r="B353" s="159" t="s">
        <v>728</v>
      </c>
      <c r="C353" s="42" t="s">
        <v>369</v>
      </c>
      <c r="D353" s="160">
        <v>41688.0</v>
      </c>
      <c r="E353" s="161">
        <f t="shared" si="1"/>
        <v>10</v>
      </c>
      <c r="F353" s="170">
        <v>112790.0</v>
      </c>
      <c r="G353" s="159">
        <v>4.0</v>
      </c>
      <c r="H353" s="161">
        <f t="array" ref="H353">IFNA(IFS(G353=$J$4,$K$4,G353=$J$5,$K$5),"No Bonus")</f>
        <v>1500</v>
      </c>
      <c r="I353" s="161">
        <f t="array" ref="I353">IFERROR(IFS(G353=$J$4,$K$4,G353=$J$5,$K$5),"No Bonus")</f>
        <v>1500</v>
      </c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4.25" customHeight="1">
      <c r="A354" s="42" t="s">
        <v>1085</v>
      </c>
      <c r="B354" s="159" t="s">
        <v>731</v>
      </c>
      <c r="C354" s="42" t="s">
        <v>369</v>
      </c>
      <c r="D354" s="160">
        <v>41702.0</v>
      </c>
      <c r="E354" s="161">
        <f t="shared" si="1"/>
        <v>10</v>
      </c>
      <c r="F354" s="170">
        <v>125069.0</v>
      </c>
      <c r="G354" s="159">
        <v>4.0</v>
      </c>
      <c r="H354" s="161">
        <f t="array" ref="H354">IFNA(IFS(G354=$J$4,$K$4,G354=$J$5,$K$5),"No Bonus")</f>
        <v>1500</v>
      </c>
      <c r="I354" s="161">
        <f t="array" ref="I354">IFERROR(IFS(G354=$J$4,$K$4,G354=$J$5,$K$5),"No Bonus")</f>
        <v>1500</v>
      </c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4.25" customHeight="1">
      <c r="A355" s="42" t="s">
        <v>1086</v>
      </c>
      <c r="B355" s="159" t="s">
        <v>728</v>
      </c>
      <c r="C355" s="42" t="s">
        <v>369</v>
      </c>
      <c r="D355" s="160">
        <v>40225.0</v>
      </c>
      <c r="E355" s="161">
        <f t="shared" si="1"/>
        <v>14</v>
      </c>
      <c r="F355" s="170">
        <v>75401.0</v>
      </c>
      <c r="G355" s="159">
        <v>5.0</v>
      </c>
      <c r="H355" s="161">
        <f t="array" ref="H355">IFNA(IFS(G355=$J$4,$K$4,G355=$J$5,$K$5),"No Bonus")</f>
        <v>3000</v>
      </c>
      <c r="I355" s="161">
        <f t="array" ref="I355">IFERROR(IFS(G355=$J$4,$K$4,G355=$J$5,$K$5),"No Bonus")</f>
        <v>3000</v>
      </c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4.25" customHeight="1">
      <c r="A356" s="42" t="s">
        <v>1087</v>
      </c>
      <c r="B356" s="159" t="s">
        <v>726</v>
      </c>
      <c r="C356" s="42" t="s">
        <v>369</v>
      </c>
      <c r="D356" s="160">
        <v>40245.0</v>
      </c>
      <c r="E356" s="161">
        <f t="shared" si="1"/>
        <v>14</v>
      </c>
      <c r="F356" s="170">
        <v>95570.0</v>
      </c>
      <c r="G356" s="159">
        <v>5.0</v>
      </c>
      <c r="H356" s="161">
        <f t="array" ref="H356">IFNA(IFS(G356=$J$4,$K$4,G356=$J$5,$K$5),"No Bonus")</f>
        <v>3000</v>
      </c>
      <c r="I356" s="161">
        <f t="array" ref="I356">IFERROR(IFS(G356=$J$4,$K$4,G356=$J$5,$K$5),"No Bonus")</f>
        <v>3000</v>
      </c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4.25" customHeight="1">
      <c r="A357" s="42" t="s">
        <v>1088</v>
      </c>
      <c r="B357" s="159" t="s">
        <v>726</v>
      </c>
      <c r="C357" s="42" t="s">
        <v>369</v>
      </c>
      <c r="D357" s="160">
        <v>39883.0</v>
      </c>
      <c r="E357" s="161">
        <f t="shared" si="1"/>
        <v>15</v>
      </c>
      <c r="F357" s="170">
        <v>83404.0</v>
      </c>
      <c r="G357" s="159">
        <v>2.0</v>
      </c>
      <c r="H357" s="161" t="str">
        <f t="array" ref="H357">IFNA(IFS(G357=$J$4,$K$4,G357=$J$5,$K$5),"No Bonus")</f>
        <v>No Bonus</v>
      </c>
      <c r="I357" s="161" t="str">
        <f t="array" ref="I357">IFERROR(IFS(G357=$J$4,$K$4,G357=$J$5,$K$5),"No Bonus")</f>
        <v>No Bonus</v>
      </c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4.25" customHeight="1">
      <c r="A358" s="42" t="s">
        <v>1089</v>
      </c>
      <c r="B358" s="159" t="s">
        <v>720</v>
      </c>
      <c r="C358" s="42" t="s">
        <v>369</v>
      </c>
      <c r="D358" s="160">
        <v>36934.0</v>
      </c>
      <c r="E358" s="161">
        <f t="shared" si="1"/>
        <v>24</v>
      </c>
      <c r="F358" s="170">
        <v>69800.0</v>
      </c>
      <c r="G358" s="159">
        <v>3.0</v>
      </c>
      <c r="H358" s="161" t="str">
        <f t="array" ref="H358">IFNA(IFS(G358=$J$4,$K$4,G358=$J$5,$K$5),"No Bonus")</f>
        <v>No Bonus</v>
      </c>
      <c r="I358" s="161" t="str">
        <f t="array" ref="I358">IFERROR(IFS(G358=$J$4,$K$4,G358=$J$5,$K$5),"No Bonus")</f>
        <v>No Bonus</v>
      </c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4.25" customHeight="1">
      <c r="A359" s="42" t="s">
        <v>1090</v>
      </c>
      <c r="B359" s="159" t="s">
        <v>731</v>
      </c>
      <c r="C359" s="42" t="s">
        <v>369</v>
      </c>
      <c r="D359" s="160">
        <v>36935.0</v>
      </c>
      <c r="E359" s="161">
        <f t="shared" si="1"/>
        <v>24</v>
      </c>
      <c r="F359" s="170">
        <v>84002.0</v>
      </c>
      <c r="G359" s="159">
        <v>3.0</v>
      </c>
      <c r="H359" s="161" t="str">
        <f t="array" ref="H359">IFNA(IFS(G359=$J$4,$K$4,G359=$J$5,$K$5),"No Bonus")</f>
        <v>No Bonus</v>
      </c>
      <c r="I359" s="161" t="str">
        <f t="array" ref="I359">IFERROR(IFS(G359=$J$4,$K$4,G359=$J$5,$K$5),"No Bonus")</f>
        <v>No Bonus</v>
      </c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4.25" customHeight="1">
      <c r="A360" s="42" t="s">
        <v>1091</v>
      </c>
      <c r="B360" s="159" t="s">
        <v>720</v>
      </c>
      <c r="C360" s="42" t="s">
        <v>369</v>
      </c>
      <c r="D360" s="160">
        <v>40235.0</v>
      </c>
      <c r="E360" s="161">
        <f t="shared" si="1"/>
        <v>14</v>
      </c>
      <c r="F360" s="170">
        <v>123051.0</v>
      </c>
      <c r="G360" s="159">
        <v>4.0</v>
      </c>
      <c r="H360" s="161">
        <f t="array" ref="H360">IFNA(IFS(G360=$J$4,$K$4,G360=$J$5,$K$5),"No Bonus")</f>
        <v>1500</v>
      </c>
      <c r="I360" s="161">
        <f t="array" ref="I360">IFERROR(IFS(G360=$J$4,$K$4,G360=$J$5,$K$5),"No Bonus")</f>
        <v>1500</v>
      </c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4.25" customHeight="1">
      <c r="A361" s="42" t="s">
        <v>1092</v>
      </c>
      <c r="B361" s="159" t="s">
        <v>728</v>
      </c>
      <c r="C361" s="42" t="s">
        <v>369</v>
      </c>
      <c r="D361" s="160">
        <v>42078.0</v>
      </c>
      <c r="E361" s="161">
        <f t="shared" si="1"/>
        <v>9</v>
      </c>
      <c r="F361" s="170">
        <v>123234.0</v>
      </c>
      <c r="G361" s="159">
        <v>4.0</v>
      </c>
      <c r="H361" s="161">
        <f t="array" ref="H361">IFNA(IFS(G361=$J$4,$K$4,G361=$J$5,$K$5),"No Bonus")</f>
        <v>1500</v>
      </c>
      <c r="I361" s="161">
        <f t="array" ref="I361">IFERROR(IFS(G361=$J$4,$K$4,G361=$J$5,$K$5),"No Bonus")</f>
        <v>1500</v>
      </c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4.25" customHeight="1">
      <c r="A362" s="42" t="s">
        <v>1093</v>
      </c>
      <c r="B362" s="159" t="s">
        <v>720</v>
      </c>
      <c r="C362" s="42" t="s">
        <v>369</v>
      </c>
      <c r="D362" s="160">
        <v>42085.0</v>
      </c>
      <c r="E362" s="161">
        <f t="shared" si="1"/>
        <v>9</v>
      </c>
      <c r="F362" s="170">
        <v>61223.0</v>
      </c>
      <c r="G362" s="159">
        <v>2.0</v>
      </c>
      <c r="H362" s="161" t="str">
        <f t="array" ref="H362">IFNA(IFS(G362=$J$4,$K$4,G362=$J$5,$K$5),"No Bonus")</f>
        <v>No Bonus</v>
      </c>
      <c r="I362" s="161" t="str">
        <f t="array" ref="I362">IFERROR(IFS(G362=$J$4,$K$4,G362=$J$5,$K$5),"No Bonus")</f>
        <v>No Bonus</v>
      </c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4.25" customHeight="1">
      <c r="A363" s="42" t="s">
        <v>1094</v>
      </c>
      <c r="B363" s="159" t="s">
        <v>728</v>
      </c>
      <c r="C363" s="42" t="s">
        <v>369</v>
      </c>
      <c r="D363" s="160">
        <v>40258.0</v>
      </c>
      <c r="E363" s="161">
        <f t="shared" si="1"/>
        <v>14</v>
      </c>
      <c r="F363" s="170">
        <v>119751.0</v>
      </c>
      <c r="G363" s="159">
        <v>4.0</v>
      </c>
      <c r="H363" s="161">
        <f t="array" ref="H363">IFNA(IFS(G363=$J$4,$K$4,G363=$J$5,$K$5),"No Bonus")</f>
        <v>1500</v>
      </c>
      <c r="I363" s="161">
        <f t="array" ref="I363">IFERROR(IFS(G363=$J$4,$K$4,G363=$J$5,$K$5),"No Bonus")</f>
        <v>1500</v>
      </c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4.25" customHeight="1">
      <c r="A364" s="42" t="s">
        <v>1095</v>
      </c>
      <c r="B364" s="159" t="s">
        <v>728</v>
      </c>
      <c r="C364" s="42" t="s">
        <v>369</v>
      </c>
      <c r="D364" s="160">
        <v>39912.0</v>
      </c>
      <c r="E364" s="161">
        <f t="shared" si="1"/>
        <v>15</v>
      </c>
      <c r="F364" s="170">
        <v>80640.0</v>
      </c>
      <c r="G364" s="159">
        <v>4.0</v>
      </c>
      <c r="H364" s="161">
        <f t="array" ref="H364">IFNA(IFS(G364=$J$4,$K$4,G364=$J$5,$K$5),"No Bonus")</f>
        <v>1500</v>
      </c>
      <c r="I364" s="161">
        <f t="array" ref="I364">IFERROR(IFS(G364=$J$4,$K$4,G364=$J$5,$K$5),"No Bonus")</f>
        <v>1500</v>
      </c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4.25" customHeight="1">
      <c r="A365" s="42" t="s">
        <v>1096</v>
      </c>
      <c r="B365" s="159" t="s">
        <v>726</v>
      </c>
      <c r="C365" s="42" t="s">
        <v>369</v>
      </c>
      <c r="D365" s="160">
        <v>37375.0</v>
      </c>
      <c r="E365" s="161">
        <f t="shared" si="1"/>
        <v>22</v>
      </c>
      <c r="F365" s="170">
        <v>71455.0</v>
      </c>
      <c r="G365" s="159">
        <v>2.0</v>
      </c>
      <c r="H365" s="161" t="str">
        <f t="array" ref="H365">IFNA(IFS(G365=$J$4,$K$4,G365=$J$5,$K$5),"No Bonus")</f>
        <v>No Bonus</v>
      </c>
      <c r="I365" s="161" t="str">
        <f t="array" ref="I365">IFERROR(IFS(G365=$J$4,$K$4,G365=$J$5,$K$5),"No Bonus")</f>
        <v>No Bonus</v>
      </c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4.25" customHeight="1">
      <c r="A366" s="42" t="s">
        <v>1097</v>
      </c>
      <c r="B366" s="159" t="s">
        <v>720</v>
      </c>
      <c r="C366" s="42" t="s">
        <v>369</v>
      </c>
      <c r="D366" s="160">
        <v>37740.0</v>
      </c>
      <c r="E366" s="161">
        <f t="shared" si="1"/>
        <v>21</v>
      </c>
      <c r="F366" s="170">
        <v>74304.0</v>
      </c>
      <c r="G366" s="159">
        <v>4.0</v>
      </c>
      <c r="H366" s="161">
        <f t="array" ref="H366">IFNA(IFS(G366=$J$4,$K$4,G366=$J$5,$K$5),"No Bonus")</f>
        <v>1500</v>
      </c>
      <c r="I366" s="161">
        <f t="array" ref="I366">IFERROR(IFS(G366=$J$4,$K$4,G366=$J$5,$K$5),"No Bonus")</f>
        <v>1500</v>
      </c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4.25" customHeight="1">
      <c r="A367" s="42" t="s">
        <v>1098</v>
      </c>
      <c r="B367" s="159" t="s">
        <v>724</v>
      </c>
      <c r="C367" s="42" t="s">
        <v>369</v>
      </c>
      <c r="D367" s="160">
        <v>40670.0</v>
      </c>
      <c r="E367" s="161">
        <f t="shared" si="1"/>
        <v>13</v>
      </c>
      <c r="F367" s="170">
        <v>86111.0</v>
      </c>
      <c r="G367" s="159">
        <v>3.0</v>
      </c>
      <c r="H367" s="161" t="str">
        <f t="array" ref="H367">IFNA(IFS(G367=$J$4,$K$4,G367=$J$5,$K$5),"No Bonus")</f>
        <v>No Bonus</v>
      </c>
      <c r="I367" s="161" t="str">
        <f t="array" ref="I367">IFERROR(IFS(G367=$J$4,$K$4,G367=$J$5,$K$5),"No Bonus")</f>
        <v>No Bonus</v>
      </c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4.25" customHeight="1">
      <c r="A368" s="42" t="s">
        <v>1099</v>
      </c>
      <c r="B368" s="159" t="s">
        <v>724</v>
      </c>
      <c r="C368" s="42" t="s">
        <v>369</v>
      </c>
      <c r="D368" s="160">
        <v>41790.0</v>
      </c>
      <c r="E368" s="161">
        <f t="shared" si="1"/>
        <v>10</v>
      </c>
      <c r="F368" s="170">
        <v>122165.0</v>
      </c>
      <c r="G368" s="159">
        <v>1.0</v>
      </c>
      <c r="H368" s="161" t="str">
        <f t="array" ref="H368">IFNA(IFS(G368=$J$4,$K$4,G368=$J$5,$K$5),"No Bonus")</f>
        <v>No Bonus</v>
      </c>
      <c r="I368" s="161" t="str">
        <f t="array" ref="I368">IFERROR(IFS(G368=$J$4,$K$4,G368=$J$5,$K$5),"No Bonus")</f>
        <v>No Bonus</v>
      </c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4.25" customHeight="1">
      <c r="A369" s="42" t="s">
        <v>1100</v>
      </c>
      <c r="B369" s="159" t="s">
        <v>724</v>
      </c>
      <c r="C369" s="42" t="s">
        <v>369</v>
      </c>
      <c r="D369" s="160">
        <v>42148.0</v>
      </c>
      <c r="E369" s="161">
        <f t="shared" si="1"/>
        <v>9</v>
      </c>
      <c r="F369" s="170">
        <v>104783.0</v>
      </c>
      <c r="G369" s="159">
        <v>1.0</v>
      </c>
      <c r="H369" s="161" t="str">
        <f t="array" ref="H369">IFNA(IFS(G369=$J$4,$K$4,G369=$J$5,$K$5),"No Bonus")</f>
        <v>No Bonus</v>
      </c>
      <c r="I369" s="161" t="str">
        <f t="array" ref="I369">IFERROR(IFS(G369=$J$4,$K$4,G369=$J$5,$K$5),"No Bonus")</f>
        <v>No Bonus</v>
      </c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4.25" customHeight="1">
      <c r="A370" s="42" t="s">
        <v>1101</v>
      </c>
      <c r="B370" s="159" t="s">
        <v>728</v>
      </c>
      <c r="C370" s="42" t="s">
        <v>369</v>
      </c>
      <c r="D370" s="160">
        <v>40336.0</v>
      </c>
      <c r="E370" s="161">
        <f t="shared" si="1"/>
        <v>14</v>
      </c>
      <c r="F370" s="170">
        <v>57724.0</v>
      </c>
      <c r="G370" s="159">
        <v>2.0</v>
      </c>
      <c r="H370" s="161" t="str">
        <f t="array" ref="H370">IFNA(IFS(G370=$J$4,$K$4,G370=$J$5,$K$5),"No Bonus")</f>
        <v>No Bonus</v>
      </c>
      <c r="I370" s="161" t="str">
        <f t="array" ref="I370">IFERROR(IFS(G370=$J$4,$K$4,G370=$J$5,$K$5),"No Bonus")</f>
        <v>No Bonus</v>
      </c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4.25" customHeight="1">
      <c r="A371" s="42" t="s">
        <v>1102</v>
      </c>
      <c r="B371" s="159" t="s">
        <v>720</v>
      </c>
      <c r="C371" s="42" t="s">
        <v>369</v>
      </c>
      <c r="D371" s="160">
        <v>41411.0</v>
      </c>
      <c r="E371" s="161">
        <f t="shared" si="1"/>
        <v>11</v>
      </c>
      <c r="F371" s="170">
        <v>66016.0</v>
      </c>
      <c r="G371" s="159">
        <v>4.0</v>
      </c>
      <c r="H371" s="161">
        <f t="array" ref="H371">IFNA(IFS(G371=$J$4,$K$4,G371=$J$5,$K$5),"No Bonus")</f>
        <v>1500</v>
      </c>
      <c r="I371" s="161">
        <f t="array" ref="I371">IFERROR(IFS(G371=$J$4,$K$4,G371=$J$5,$K$5),"No Bonus")</f>
        <v>1500</v>
      </c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4.25" customHeight="1">
      <c r="A372" s="42" t="s">
        <v>1103</v>
      </c>
      <c r="B372" s="159" t="s">
        <v>728</v>
      </c>
      <c r="C372" s="42" t="s">
        <v>369</v>
      </c>
      <c r="D372" s="160">
        <v>37781.0</v>
      </c>
      <c r="E372" s="161">
        <f t="shared" si="1"/>
        <v>21</v>
      </c>
      <c r="F372" s="170">
        <v>88259.0</v>
      </c>
      <c r="G372" s="159">
        <v>4.0</v>
      </c>
      <c r="H372" s="161">
        <f t="array" ref="H372">IFNA(IFS(G372=$J$4,$K$4,G372=$J$5,$K$5),"No Bonus")</f>
        <v>1500</v>
      </c>
      <c r="I372" s="161">
        <f t="array" ref="I372">IFERROR(IFS(G372=$J$4,$K$4,G372=$J$5,$K$5),"No Bonus")</f>
        <v>1500</v>
      </c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4.25" customHeight="1">
      <c r="A373" s="42" t="s">
        <v>1104</v>
      </c>
      <c r="B373" s="159" t="s">
        <v>731</v>
      </c>
      <c r="C373" s="42" t="s">
        <v>369</v>
      </c>
      <c r="D373" s="160">
        <v>41429.0</v>
      </c>
      <c r="E373" s="161">
        <f t="shared" si="1"/>
        <v>11</v>
      </c>
      <c r="F373" s="170">
        <v>96619.0</v>
      </c>
      <c r="G373" s="159">
        <v>3.0</v>
      </c>
      <c r="H373" s="161" t="str">
        <f t="array" ref="H373">IFNA(IFS(G373=$J$4,$K$4,G373=$J$5,$K$5),"No Bonus")</f>
        <v>No Bonus</v>
      </c>
      <c r="I373" s="161" t="str">
        <f t="array" ref="I373">IFERROR(IFS(G373=$J$4,$K$4,G373=$J$5,$K$5),"No Bonus")</f>
        <v>No Bonus</v>
      </c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4.25" customHeight="1">
      <c r="A374" s="42" t="s">
        <v>1105</v>
      </c>
      <c r="B374" s="159" t="s">
        <v>728</v>
      </c>
      <c r="C374" s="42" t="s">
        <v>369</v>
      </c>
      <c r="D374" s="160">
        <v>40368.0</v>
      </c>
      <c r="E374" s="161">
        <f t="shared" si="1"/>
        <v>14</v>
      </c>
      <c r="F374" s="170">
        <v>47851.0</v>
      </c>
      <c r="G374" s="159">
        <v>2.0</v>
      </c>
      <c r="H374" s="161" t="str">
        <f t="array" ref="H374">IFNA(IFS(G374=$J$4,$K$4,G374=$J$5,$K$5),"No Bonus")</f>
        <v>No Bonus</v>
      </c>
      <c r="I374" s="161" t="str">
        <f t="array" ref="I374">IFERROR(IFS(G374=$J$4,$K$4,G374=$J$5,$K$5),"No Bonus")</f>
        <v>No Bonus</v>
      </c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4.25" customHeight="1">
      <c r="A375" s="42" t="s">
        <v>1106</v>
      </c>
      <c r="B375" s="159" t="s">
        <v>720</v>
      </c>
      <c r="C375" s="42" t="s">
        <v>369</v>
      </c>
      <c r="D375" s="160">
        <v>41445.0</v>
      </c>
      <c r="E375" s="161">
        <f t="shared" si="1"/>
        <v>11</v>
      </c>
      <c r="F375" s="170">
        <v>55409.0</v>
      </c>
      <c r="G375" s="159">
        <v>4.0</v>
      </c>
      <c r="H375" s="161">
        <f t="array" ref="H375">IFNA(IFS(G375=$J$4,$K$4,G375=$J$5,$K$5),"No Bonus")</f>
        <v>1500</v>
      </c>
      <c r="I375" s="161">
        <f t="array" ref="I375">IFERROR(IFS(G375=$J$4,$K$4,G375=$J$5,$K$5),"No Bonus")</f>
        <v>1500</v>
      </c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4.25" customHeight="1">
      <c r="A376" s="42" t="s">
        <v>1107</v>
      </c>
      <c r="B376" s="159" t="s">
        <v>740</v>
      </c>
      <c r="C376" s="42" t="s">
        <v>369</v>
      </c>
      <c r="D376" s="160">
        <v>37449.0</v>
      </c>
      <c r="E376" s="161">
        <f t="shared" si="1"/>
        <v>22</v>
      </c>
      <c r="F376" s="170">
        <v>116169.0</v>
      </c>
      <c r="G376" s="159">
        <v>2.0</v>
      </c>
      <c r="H376" s="161" t="str">
        <f t="array" ref="H376">IFNA(IFS(G376=$J$4,$K$4,G376=$J$5,$K$5),"No Bonus")</f>
        <v>No Bonus</v>
      </c>
      <c r="I376" s="161" t="str">
        <f t="array" ref="I376">IFERROR(IFS(G376=$J$4,$K$4,G376=$J$5,$K$5),"No Bonus")</f>
        <v>No Bonus</v>
      </c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4.25" customHeight="1">
      <c r="A377" s="42" t="s">
        <v>1108</v>
      </c>
      <c r="B377" s="159" t="s">
        <v>731</v>
      </c>
      <c r="C377" s="42" t="s">
        <v>369</v>
      </c>
      <c r="D377" s="160">
        <v>40361.0</v>
      </c>
      <c r="E377" s="161">
        <f t="shared" si="1"/>
        <v>14</v>
      </c>
      <c r="F377" s="170">
        <v>94826.0</v>
      </c>
      <c r="G377" s="159">
        <v>3.0</v>
      </c>
      <c r="H377" s="161" t="str">
        <f t="array" ref="H377">IFNA(IFS(G377=$J$4,$K$4,G377=$J$5,$K$5),"No Bonus")</f>
        <v>No Bonus</v>
      </c>
      <c r="I377" s="161" t="str">
        <f t="array" ref="I377">IFERROR(IFS(G377=$J$4,$K$4,G377=$J$5,$K$5),"No Bonus")</f>
        <v>No Bonus</v>
      </c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4.25" customHeight="1">
      <c r="A378" s="42" t="s">
        <v>1109</v>
      </c>
      <c r="B378" s="159" t="s">
        <v>731</v>
      </c>
      <c r="C378" s="42" t="s">
        <v>369</v>
      </c>
      <c r="D378" s="160">
        <v>41439.0</v>
      </c>
      <c r="E378" s="161">
        <f t="shared" si="1"/>
        <v>11</v>
      </c>
      <c r="F378" s="170">
        <v>96418.0</v>
      </c>
      <c r="G378" s="159">
        <v>2.0</v>
      </c>
      <c r="H378" s="161" t="str">
        <f t="array" ref="H378">IFNA(IFS(G378=$J$4,$K$4,G378=$J$5,$K$5),"No Bonus")</f>
        <v>No Bonus</v>
      </c>
      <c r="I378" s="161" t="str">
        <f t="array" ref="I378">IFERROR(IFS(G378=$J$4,$K$4,G378=$J$5,$K$5),"No Bonus")</f>
        <v>No Bonus</v>
      </c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4.25" customHeight="1">
      <c r="A379" s="42" t="s">
        <v>1110</v>
      </c>
      <c r="B379" s="159" t="s">
        <v>724</v>
      </c>
      <c r="C379" s="42" t="s">
        <v>369</v>
      </c>
      <c r="D379" s="160">
        <v>41473.0</v>
      </c>
      <c r="E379" s="161">
        <f t="shared" si="1"/>
        <v>11</v>
      </c>
      <c r="F379" s="170">
        <v>42446.0</v>
      </c>
      <c r="G379" s="159">
        <v>4.0</v>
      </c>
      <c r="H379" s="161">
        <f t="array" ref="H379">IFNA(IFS(G379=$J$4,$K$4,G379=$J$5,$K$5),"No Bonus")</f>
        <v>1500</v>
      </c>
      <c r="I379" s="161">
        <f t="array" ref="I379">IFERROR(IFS(G379=$J$4,$K$4,G379=$J$5,$K$5),"No Bonus")</f>
        <v>1500</v>
      </c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4.25" customHeight="1">
      <c r="A380" s="42" t="s">
        <v>1111</v>
      </c>
      <c r="B380" s="159" t="s">
        <v>724</v>
      </c>
      <c r="C380" s="42" t="s">
        <v>369</v>
      </c>
      <c r="D380" s="160">
        <v>37470.0</v>
      </c>
      <c r="E380" s="161">
        <f t="shared" si="1"/>
        <v>22</v>
      </c>
      <c r="F380" s="170">
        <v>90681.0</v>
      </c>
      <c r="G380" s="159">
        <v>4.0</v>
      </c>
      <c r="H380" s="161">
        <f t="array" ref="H380">IFNA(IFS(G380=$J$4,$K$4,G380=$J$5,$K$5),"No Bonus")</f>
        <v>1500</v>
      </c>
      <c r="I380" s="161">
        <f t="array" ref="I380">IFERROR(IFS(G380=$J$4,$K$4,G380=$J$5,$K$5),"No Bonus")</f>
        <v>1500</v>
      </c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4.25" customHeight="1">
      <c r="A381" s="42" t="s">
        <v>1112</v>
      </c>
      <c r="B381" s="159" t="s">
        <v>740</v>
      </c>
      <c r="C381" s="42" t="s">
        <v>369</v>
      </c>
      <c r="D381" s="160">
        <v>40408.0</v>
      </c>
      <c r="E381" s="161">
        <f t="shared" si="1"/>
        <v>14</v>
      </c>
      <c r="F381" s="170">
        <v>58792.0</v>
      </c>
      <c r="G381" s="159">
        <v>5.0</v>
      </c>
      <c r="H381" s="161">
        <f t="array" ref="H381">IFNA(IFS(G381=$J$4,$K$4,G381=$J$5,$K$5),"No Bonus")</f>
        <v>3000</v>
      </c>
      <c r="I381" s="161">
        <f t="array" ref="I381">IFERROR(IFS(G381=$J$4,$K$4,G381=$J$5,$K$5),"No Bonus")</f>
        <v>3000</v>
      </c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4.25" customHeight="1">
      <c r="A382" s="42" t="s">
        <v>1113</v>
      </c>
      <c r="B382" s="159" t="s">
        <v>728</v>
      </c>
      <c r="C382" s="42" t="s">
        <v>369</v>
      </c>
      <c r="D382" s="160">
        <v>40047.0</v>
      </c>
      <c r="E382" s="161">
        <f t="shared" si="1"/>
        <v>15</v>
      </c>
      <c r="F382" s="170">
        <v>88669.0</v>
      </c>
      <c r="G382" s="159">
        <v>2.0</v>
      </c>
      <c r="H382" s="161" t="str">
        <f t="array" ref="H382">IFNA(IFS(G382=$J$4,$K$4,G382=$J$5,$K$5),"No Bonus")</f>
        <v>No Bonus</v>
      </c>
      <c r="I382" s="161" t="str">
        <f t="array" ref="I382">IFERROR(IFS(G382=$J$4,$K$4,G382=$J$5,$K$5),"No Bonus")</f>
        <v>No Bonus</v>
      </c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4.25" customHeight="1">
      <c r="A383" s="42" t="s">
        <v>1114</v>
      </c>
      <c r="B383" s="159" t="s">
        <v>720</v>
      </c>
      <c r="C383" s="42" t="s">
        <v>369</v>
      </c>
      <c r="D383" s="160">
        <v>38216.0</v>
      </c>
      <c r="E383" s="161">
        <f t="shared" si="1"/>
        <v>20</v>
      </c>
      <c r="F383" s="170">
        <v>95336.0</v>
      </c>
      <c r="G383" s="159">
        <v>1.0</v>
      </c>
      <c r="H383" s="161" t="str">
        <f t="array" ref="H383">IFNA(IFS(G383=$J$4,$K$4,G383=$J$5,$K$5),"No Bonus")</f>
        <v>No Bonus</v>
      </c>
      <c r="I383" s="161" t="str">
        <f t="array" ref="I383">IFERROR(IFS(G383=$J$4,$K$4,G383=$J$5,$K$5),"No Bonus")</f>
        <v>No Bonus</v>
      </c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4.25" customHeight="1">
      <c r="A384" s="42" t="s">
        <v>1115</v>
      </c>
      <c r="B384" s="159" t="s">
        <v>740</v>
      </c>
      <c r="C384" s="42" t="s">
        <v>369</v>
      </c>
      <c r="D384" s="160">
        <v>38219.0</v>
      </c>
      <c r="E384" s="161">
        <f t="shared" si="1"/>
        <v>20</v>
      </c>
      <c r="F384" s="170">
        <v>57718.0</v>
      </c>
      <c r="G384" s="159">
        <v>3.0</v>
      </c>
      <c r="H384" s="161" t="str">
        <f t="array" ref="H384">IFNA(IFS(G384=$J$4,$K$4,G384=$J$5,$K$5),"No Bonus")</f>
        <v>No Bonus</v>
      </c>
      <c r="I384" s="161" t="str">
        <f t="array" ref="I384">IFERROR(IFS(G384=$J$4,$K$4,G384=$J$5,$K$5),"No Bonus")</f>
        <v>No Bonus</v>
      </c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4.25" customHeight="1">
      <c r="A385" s="42" t="s">
        <v>1116</v>
      </c>
      <c r="B385" s="159" t="s">
        <v>726</v>
      </c>
      <c r="C385" s="42" t="s">
        <v>369</v>
      </c>
      <c r="D385" s="160">
        <v>41161.0</v>
      </c>
      <c r="E385" s="161">
        <f t="shared" si="1"/>
        <v>12</v>
      </c>
      <c r="F385" s="170">
        <v>103657.0</v>
      </c>
      <c r="G385" s="159">
        <v>4.0</v>
      </c>
      <c r="H385" s="161">
        <f t="array" ref="H385">IFNA(IFS(G385=$J$4,$K$4,G385=$J$5,$K$5),"No Bonus")</f>
        <v>1500</v>
      </c>
      <c r="I385" s="161">
        <f t="array" ref="I385">IFERROR(IFS(G385=$J$4,$K$4,G385=$J$5,$K$5),"No Bonus")</f>
        <v>1500</v>
      </c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4.25" customHeight="1">
      <c r="A386" s="42" t="s">
        <v>1117</v>
      </c>
      <c r="B386" s="159" t="s">
        <v>731</v>
      </c>
      <c r="C386" s="42" t="s">
        <v>369</v>
      </c>
      <c r="D386" s="160">
        <v>41525.0</v>
      </c>
      <c r="E386" s="161">
        <f t="shared" si="1"/>
        <v>11</v>
      </c>
      <c r="F386" s="170">
        <v>80141.0</v>
      </c>
      <c r="G386" s="159">
        <v>4.0</v>
      </c>
      <c r="H386" s="161">
        <f t="array" ref="H386">IFNA(IFS(G386=$J$4,$K$4,G386=$J$5,$K$5),"No Bonus")</f>
        <v>1500</v>
      </c>
      <c r="I386" s="161">
        <f t="array" ref="I386">IFERROR(IFS(G386=$J$4,$K$4,G386=$J$5,$K$5),"No Bonus")</f>
        <v>1500</v>
      </c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4.25" customHeight="1">
      <c r="A387" s="42" t="s">
        <v>1118</v>
      </c>
      <c r="B387" s="159" t="s">
        <v>728</v>
      </c>
      <c r="C387" s="42" t="s">
        <v>369</v>
      </c>
      <c r="D387" s="160">
        <v>37172.0</v>
      </c>
      <c r="E387" s="161">
        <f t="shared" si="1"/>
        <v>23</v>
      </c>
      <c r="F387" s="170">
        <v>48546.0</v>
      </c>
      <c r="G387" s="159">
        <v>1.0</v>
      </c>
      <c r="H387" s="161" t="str">
        <f t="array" ref="H387">IFNA(IFS(G387=$J$4,$K$4,G387=$J$5,$K$5),"No Bonus")</f>
        <v>No Bonus</v>
      </c>
      <c r="I387" s="161" t="str">
        <f t="array" ref="I387">IFERROR(IFS(G387=$J$4,$K$4,G387=$J$5,$K$5),"No Bonus")</f>
        <v>No Bonus</v>
      </c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4.25" customHeight="1">
      <c r="A388" s="42" t="s">
        <v>1119</v>
      </c>
      <c r="B388" s="159" t="s">
        <v>731</v>
      </c>
      <c r="C388" s="42" t="s">
        <v>369</v>
      </c>
      <c r="D388" s="160">
        <v>37534.0</v>
      </c>
      <c r="E388" s="161">
        <f t="shared" si="1"/>
        <v>22</v>
      </c>
      <c r="F388" s="170">
        <v>60489.0</v>
      </c>
      <c r="G388" s="159">
        <v>5.0</v>
      </c>
      <c r="H388" s="161">
        <f t="array" ref="H388">IFNA(IFS(G388=$J$4,$K$4,G388=$J$5,$K$5),"No Bonus")</f>
        <v>3000</v>
      </c>
      <c r="I388" s="161">
        <f t="array" ref="I388">IFERROR(IFS(G388=$J$4,$K$4,G388=$J$5,$K$5),"No Bonus")</f>
        <v>3000</v>
      </c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4.25" customHeight="1">
      <c r="A389" s="42" t="s">
        <v>1120</v>
      </c>
      <c r="B389" s="159" t="s">
        <v>728</v>
      </c>
      <c r="C389" s="42" t="s">
        <v>369</v>
      </c>
      <c r="D389" s="160">
        <v>37541.0</v>
      </c>
      <c r="E389" s="161">
        <f t="shared" si="1"/>
        <v>22</v>
      </c>
      <c r="F389" s="170">
        <v>77192.0</v>
      </c>
      <c r="G389" s="159">
        <v>3.0</v>
      </c>
      <c r="H389" s="161" t="str">
        <f t="array" ref="H389">IFNA(IFS(G389=$J$4,$K$4,G389=$J$5,$K$5),"No Bonus")</f>
        <v>No Bonus</v>
      </c>
      <c r="I389" s="161" t="str">
        <f t="array" ref="I389">IFERROR(IFS(G389=$J$4,$K$4,G389=$J$5,$K$5),"No Bonus")</f>
        <v>No Bonus</v>
      </c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4.25" customHeight="1">
      <c r="A390" s="42" t="s">
        <v>1121</v>
      </c>
      <c r="B390" s="159" t="s">
        <v>731</v>
      </c>
      <c r="C390" s="42" t="s">
        <v>369</v>
      </c>
      <c r="D390" s="160">
        <v>38244.0</v>
      </c>
      <c r="E390" s="161">
        <f t="shared" si="1"/>
        <v>20</v>
      </c>
      <c r="F390" s="170">
        <v>69414.0</v>
      </c>
      <c r="G390" s="159">
        <v>4.0</v>
      </c>
      <c r="H390" s="161">
        <f t="array" ref="H390">IFNA(IFS(G390=$J$4,$K$4,G390=$J$5,$K$5),"No Bonus")</f>
        <v>1500</v>
      </c>
      <c r="I390" s="161">
        <f t="array" ref="I390">IFERROR(IFS(G390=$J$4,$K$4,G390=$J$5,$K$5),"No Bonus")</f>
        <v>1500</v>
      </c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4.25" customHeight="1">
      <c r="A391" s="42" t="s">
        <v>1122</v>
      </c>
      <c r="B391" s="159" t="s">
        <v>728</v>
      </c>
      <c r="C391" s="42" t="s">
        <v>369</v>
      </c>
      <c r="D391" s="160">
        <v>37194.0</v>
      </c>
      <c r="E391" s="161">
        <f t="shared" si="1"/>
        <v>23</v>
      </c>
      <c r="F391" s="170">
        <v>122418.0</v>
      </c>
      <c r="G391" s="159">
        <v>1.0</v>
      </c>
      <c r="H391" s="161" t="str">
        <f t="array" ref="H391">IFNA(IFS(G391=$J$4,$K$4,G391=$J$5,$K$5),"No Bonus")</f>
        <v>No Bonus</v>
      </c>
      <c r="I391" s="161" t="str">
        <f t="array" ref="I391">IFERROR(IFS(G391=$J$4,$K$4,G391=$J$5,$K$5),"No Bonus")</f>
        <v>No Bonus</v>
      </c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4.25" customHeight="1">
      <c r="A392" s="42" t="s">
        <v>1123</v>
      </c>
      <c r="B392" s="159" t="s">
        <v>720</v>
      </c>
      <c r="C392" s="42" t="s">
        <v>369</v>
      </c>
      <c r="D392" s="160">
        <v>37199.0</v>
      </c>
      <c r="E392" s="161">
        <f t="shared" si="1"/>
        <v>23</v>
      </c>
      <c r="F392" s="170">
        <v>110342.0</v>
      </c>
      <c r="G392" s="159">
        <v>3.0</v>
      </c>
      <c r="H392" s="161" t="str">
        <f t="array" ref="H392">IFNA(IFS(G392=$J$4,$K$4,G392=$J$5,$K$5),"No Bonus")</f>
        <v>No Bonus</v>
      </c>
      <c r="I392" s="161" t="str">
        <f t="array" ref="I392">IFERROR(IFS(G392=$J$4,$K$4,G392=$J$5,$K$5),"No Bonus")</f>
        <v>No Bonus</v>
      </c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4.25" customHeight="1">
      <c r="A393" s="42" t="s">
        <v>1124</v>
      </c>
      <c r="B393" s="159" t="s">
        <v>720</v>
      </c>
      <c r="C393" s="42" t="s">
        <v>369</v>
      </c>
      <c r="D393" s="160">
        <v>37223.0</v>
      </c>
      <c r="E393" s="161">
        <f t="shared" si="1"/>
        <v>23</v>
      </c>
      <c r="F393" s="170">
        <v>74920.0</v>
      </c>
      <c r="G393" s="159">
        <v>5.0</v>
      </c>
      <c r="H393" s="161">
        <f t="array" ref="H393">IFNA(IFS(G393=$J$4,$K$4,G393=$J$5,$K$5),"No Bonus")</f>
        <v>3000</v>
      </c>
      <c r="I393" s="161">
        <f t="array" ref="I393">IFERROR(IFS(G393=$J$4,$K$4,G393=$J$5,$K$5),"No Bonus")</f>
        <v>3000</v>
      </c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4.25" customHeight="1">
      <c r="A394" s="42" t="s">
        <v>1125</v>
      </c>
      <c r="B394" s="159" t="s">
        <v>731</v>
      </c>
      <c r="C394" s="42" t="s">
        <v>369</v>
      </c>
      <c r="D394" s="160">
        <v>40141.0</v>
      </c>
      <c r="E394" s="161">
        <f t="shared" si="1"/>
        <v>15</v>
      </c>
      <c r="F394" s="170">
        <v>52239.0</v>
      </c>
      <c r="G394" s="159">
        <v>5.0</v>
      </c>
      <c r="H394" s="161">
        <f t="array" ref="H394">IFNA(IFS(G394=$J$4,$K$4,G394=$J$5,$K$5),"No Bonus")</f>
        <v>3000</v>
      </c>
      <c r="I394" s="161">
        <f t="array" ref="I394">IFERROR(IFS(G394=$J$4,$K$4,G394=$J$5,$K$5),"No Bonus")</f>
        <v>3000</v>
      </c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4.25" customHeight="1">
      <c r="A395" s="42" t="s">
        <v>1126</v>
      </c>
      <c r="B395" s="159" t="s">
        <v>740</v>
      </c>
      <c r="C395" s="42" t="s">
        <v>194</v>
      </c>
      <c r="D395" s="160">
        <v>42000.0</v>
      </c>
      <c r="E395" s="161">
        <f t="shared" si="1"/>
        <v>10</v>
      </c>
      <c r="F395" s="170">
        <v>87790.0</v>
      </c>
      <c r="G395" s="159">
        <v>5.0</v>
      </c>
      <c r="H395" s="161">
        <f t="array" ref="H395">IFNA(IFS(G395=$J$4,$K$4,G395=$J$5,$K$5),"No Bonus")</f>
        <v>3000</v>
      </c>
      <c r="I395" s="161">
        <f t="array" ref="I395">IFERROR(IFS(G395=$J$4,$K$4,G395=$J$5,$K$5),"No Bonus")</f>
        <v>3000</v>
      </c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4.25" customHeight="1">
      <c r="A396" s="42" t="s">
        <v>1127</v>
      </c>
      <c r="B396" s="159" t="s">
        <v>728</v>
      </c>
      <c r="C396" s="42" t="s">
        <v>194</v>
      </c>
      <c r="D396" s="160">
        <v>39812.0</v>
      </c>
      <c r="E396" s="161">
        <f t="shared" si="1"/>
        <v>16</v>
      </c>
      <c r="F396" s="170">
        <v>85333.0</v>
      </c>
      <c r="G396" s="159">
        <v>4.0</v>
      </c>
      <c r="H396" s="161">
        <f t="array" ref="H396">IFNA(IFS(G396=$J$4,$K$4,G396=$J$5,$K$5),"No Bonus")</f>
        <v>1500</v>
      </c>
      <c r="I396" s="161">
        <f t="array" ref="I396">IFERROR(IFS(G396=$J$4,$K$4,G396=$J$5,$K$5),"No Bonus")</f>
        <v>1500</v>
      </c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4.25" customHeight="1">
      <c r="A397" s="42" t="s">
        <v>1128</v>
      </c>
      <c r="B397" s="159" t="s">
        <v>731</v>
      </c>
      <c r="C397" s="42" t="s">
        <v>194</v>
      </c>
      <c r="D397" s="160">
        <v>37253.0</v>
      </c>
      <c r="E397" s="161">
        <f t="shared" si="1"/>
        <v>23</v>
      </c>
      <c r="F397" s="170">
        <v>122546.0</v>
      </c>
      <c r="G397" s="159">
        <v>2.0</v>
      </c>
      <c r="H397" s="161" t="str">
        <f t="array" ref="H397">IFNA(IFS(G397=$J$4,$K$4,G397=$J$5,$K$5),"No Bonus")</f>
        <v>No Bonus</v>
      </c>
      <c r="I397" s="161" t="str">
        <f t="array" ref="I397">IFERROR(IFS(G397=$J$4,$K$4,G397=$J$5,$K$5),"No Bonus")</f>
        <v>No Bonus</v>
      </c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4.25" customHeight="1">
      <c r="A398" s="42" t="s">
        <v>1129</v>
      </c>
      <c r="B398" s="159" t="s">
        <v>731</v>
      </c>
      <c r="C398" s="42" t="s">
        <v>194</v>
      </c>
      <c r="D398" s="160">
        <v>37976.0</v>
      </c>
      <c r="E398" s="161">
        <f t="shared" si="1"/>
        <v>21</v>
      </c>
      <c r="F398" s="170">
        <v>66852.0</v>
      </c>
      <c r="G398" s="159">
        <v>2.0</v>
      </c>
      <c r="H398" s="161" t="str">
        <f t="array" ref="H398">IFNA(IFS(G398=$J$4,$K$4,G398=$J$5,$K$5),"No Bonus")</f>
        <v>No Bonus</v>
      </c>
      <c r="I398" s="161" t="str">
        <f t="array" ref="I398">IFERROR(IFS(G398=$J$4,$K$4,G398=$J$5,$K$5),"No Bonus")</f>
        <v>No Bonus</v>
      </c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4.25" customHeight="1">
      <c r="A399" s="42" t="s">
        <v>1130</v>
      </c>
      <c r="B399" s="159" t="s">
        <v>728</v>
      </c>
      <c r="C399" s="42" t="s">
        <v>194</v>
      </c>
      <c r="D399" s="160">
        <v>41313.0</v>
      </c>
      <c r="E399" s="161">
        <f t="shared" si="1"/>
        <v>12</v>
      </c>
      <c r="F399" s="170">
        <v>73768.0</v>
      </c>
      <c r="G399" s="159">
        <v>5.0</v>
      </c>
      <c r="H399" s="161">
        <f t="array" ref="H399">IFNA(IFS(G399=$J$4,$K$4,G399=$J$5,$K$5),"No Bonus")</f>
        <v>3000</v>
      </c>
      <c r="I399" s="161">
        <f t="array" ref="I399">IFERROR(IFS(G399=$J$4,$K$4,G399=$J$5,$K$5),"No Bonus")</f>
        <v>3000</v>
      </c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4.25" customHeight="1">
      <c r="A400" s="42" t="s">
        <v>1131</v>
      </c>
      <c r="B400" s="159" t="s">
        <v>740</v>
      </c>
      <c r="C400" s="42" t="s">
        <v>194</v>
      </c>
      <c r="D400" s="160">
        <v>37645.0</v>
      </c>
      <c r="E400" s="161">
        <f t="shared" si="1"/>
        <v>22</v>
      </c>
      <c r="F400" s="170">
        <v>121665.0</v>
      </c>
      <c r="G400" s="159">
        <v>5.0</v>
      </c>
      <c r="H400" s="161">
        <f t="array" ref="H400">IFNA(IFS(G400=$J$4,$K$4,G400=$J$5,$K$5),"No Bonus")</f>
        <v>3000</v>
      </c>
      <c r="I400" s="161">
        <f t="array" ref="I400">IFERROR(IFS(G400=$J$4,$K$4,G400=$J$5,$K$5),"No Bonus")</f>
        <v>3000</v>
      </c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4.25" customHeight="1">
      <c r="A401" s="42" t="s">
        <v>1132</v>
      </c>
      <c r="B401" s="159" t="s">
        <v>740</v>
      </c>
      <c r="C401" s="42" t="s">
        <v>194</v>
      </c>
      <c r="D401" s="160">
        <v>41341.0</v>
      </c>
      <c r="E401" s="161">
        <f t="shared" si="1"/>
        <v>11</v>
      </c>
      <c r="F401" s="170">
        <v>54271.0</v>
      </c>
      <c r="G401" s="159">
        <v>4.0</v>
      </c>
      <c r="H401" s="161">
        <f t="array" ref="H401">IFNA(IFS(G401=$J$4,$K$4,G401=$J$5,$K$5),"No Bonus")</f>
        <v>1500</v>
      </c>
      <c r="I401" s="161">
        <f t="array" ref="I401">IFERROR(IFS(G401=$J$4,$K$4,G401=$J$5,$K$5),"No Bonus")</f>
        <v>1500</v>
      </c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4.25" customHeight="1">
      <c r="A402" s="42" t="s">
        <v>1133</v>
      </c>
      <c r="B402" s="159" t="s">
        <v>728</v>
      </c>
      <c r="C402" s="42" t="s">
        <v>194</v>
      </c>
      <c r="D402" s="160">
        <v>42124.0</v>
      </c>
      <c r="E402" s="161">
        <f t="shared" si="1"/>
        <v>9</v>
      </c>
      <c r="F402" s="170">
        <v>112476.0</v>
      </c>
      <c r="G402" s="159">
        <v>5.0</v>
      </c>
      <c r="H402" s="161">
        <f t="array" ref="H402">IFNA(IFS(G402=$J$4,$K$4,G402=$J$5,$K$5),"No Bonus")</f>
        <v>3000</v>
      </c>
      <c r="I402" s="161">
        <f t="array" ref="I402">IFERROR(IFS(G402=$J$4,$K$4,G402=$J$5,$K$5),"No Bonus")</f>
        <v>3000</v>
      </c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4.25" customHeight="1">
      <c r="A403" s="42" t="s">
        <v>1134</v>
      </c>
      <c r="B403" s="159" t="s">
        <v>731</v>
      </c>
      <c r="C403" s="42" t="s">
        <v>194</v>
      </c>
      <c r="D403" s="160">
        <v>37039.0</v>
      </c>
      <c r="E403" s="161">
        <f t="shared" si="1"/>
        <v>23</v>
      </c>
      <c r="F403" s="170">
        <v>110665.0</v>
      </c>
      <c r="G403" s="159">
        <v>3.0</v>
      </c>
      <c r="H403" s="161" t="str">
        <f t="array" ref="H403">IFNA(IFS(G403=$J$4,$K$4,G403=$J$5,$K$5),"No Bonus")</f>
        <v>No Bonus</v>
      </c>
      <c r="I403" s="161" t="str">
        <f t="array" ref="I403">IFERROR(IFS(G403=$J$4,$K$4,G403=$J$5,$K$5),"No Bonus")</f>
        <v>No Bonus</v>
      </c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4.25" customHeight="1">
      <c r="A404" s="42" t="s">
        <v>1135</v>
      </c>
      <c r="B404" s="159" t="s">
        <v>724</v>
      </c>
      <c r="C404" s="42" t="s">
        <v>194</v>
      </c>
      <c r="D404" s="160">
        <v>41411.0</v>
      </c>
      <c r="E404" s="161">
        <f t="shared" si="1"/>
        <v>11</v>
      </c>
      <c r="F404" s="170">
        <v>87268.0</v>
      </c>
      <c r="G404" s="159">
        <v>2.0</v>
      </c>
      <c r="H404" s="161" t="str">
        <f t="array" ref="H404">IFNA(IFS(G404=$J$4,$K$4,G404=$J$5,$K$5),"No Bonus")</f>
        <v>No Bonus</v>
      </c>
      <c r="I404" s="161" t="str">
        <f t="array" ref="I404">IFERROR(IFS(G404=$J$4,$K$4,G404=$J$5,$K$5),"No Bonus")</f>
        <v>No Bonus</v>
      </c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4.25" customHeight="1">
      <c r="A405" s="42" t="s">
        <v>1136</v>
      </c>
      <c r="B405" s="159" t="s">
        <v>728</v>
      </c>
      <c r="C405" s="42" t="s">
        <v>194</v>
      </c>
      <c r="D405" s="160">
        <v>38881.0</v>
      </c>
      <c r="E405" s="161">
        <f t="shared" si="1"/>
        <v>18</v>
      </c>
      <c r="F405" s="170">
        <v>96303.0</v>
      </c>
      <c r="G405" s="159">
        <v>3.0</v>
      </c>
      <c r="H405" s="161" t="str">
        <f t="array" ref="H405">IFNA(IFS(G405=$J$4,$K$4,G405=$J$5,$K$5),"No Bonus")</f>
        <v>No Bonus</v>
      </c>
      <c r="I405" s="161" t="str">
        <f t="array" ref="I405">IFERROR(IFS(G405=$J$4,$K$4,G405=$J$5,$K$5),"No Bonus")</f>
        <v>No Bonus</v>
      </c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4.25" customHeight="1">
      <c r="A406" s="42" t="s">
        <v>1137</v>
      </c>
      <c r="B406" s="159" t="s">
        <v>726</v>
      </c>
      <c r="C406" s="42" t="s">
        <v>194</v>
      </c>
      <c r="D406" s="160">
        <v>38905.0</v>
      </c>
      <c r="E406" s="161">
        <f t="shared" si="1"/>
        <v>18</v>
      </c>
      <c r="F406" s="170">
        <v>75506.0</v>
      </c>
      <c r="G406" s="159">
        <v>2.0</v>
      </c>
      <c r="H406" s="161" t="str">
        <f t="array" ref="H406">IFNA(IFS(G406=$J$4,$K$4,G406=$J$5,$K$5),"No Bonus")</f>
        <v>No Bonus</v>
      </c>
      <c r="I406" s="161" t="str">
        <f t="array" ref="I406">IFERROR(IFS(G406=$J$4,$K$4,G406=$J$5,$K$5),"No Bonus")</f>
        <v>No Bonus</v>
      </c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4.25" customHeight="1">
      <c r="A407" s="42" t="s">
        <v>1138</v>
      </c>
      <c r="B407" s="159" t="s">
        <v>731</v>
      </c>
      <c r="C407" s="42" t="s">
        <v>194</v>
      </c>
      <c r="D407" s="160">
        <v>41450.0</v>
      </c>
      <c r="E407" s="161">
        <f t="shared" si="1"/>
        <v>11</v>
      </c>
      <c r="F407" s="170">
        <v>74973.0</v>
      </c>
      <c r="G407" s="159">
        <v>4.0</v>
      </c>
      <c r="H407" s="161">
        <f t="array" ref="H407">IFNA(IFS(G407=$J$4,$K$4,G407=$J$5,$K$5),"No Bonus")</f>
        <v>1500</v>
      </c>
      <c r="I407" s="161">
        <f t="array" ref="I407">IFERROR(IFS(G407=$J$4,$K$4,G407=$J$5,$K$5),"No Bonus")</f>
        <v>1500</v>
      </c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4.25" customHeight="1">
      <c r="A408" s="42" t="s">
        <v>1139</v>
      </c>
      <c r="B408" s="159" t="s">
        <v>720</v>
      </c>
      <c r="C408" s="42" t="s">
        <v>194</v>
      </c>
      <c r="D408" s="160">
        <v>37125.0</v>
      </c>
      <c r="E408" s="161">
        <f t="shared" si="1"/>
        <v>23</v>
      </c>
      <c r="F408" s="170">
        <v>76226.0</v>
      </c>
      <c r="G408" s="159">
        <v>2.0</v>
      </c>
      <c r="H408" s="161" t="str">
        <f t="array" ref="H408">IFNA(IFS(G408=$J$4,$K$4,G408=$J$5,$K$5),"No Bonus")</f>
        <v>No Bonus</v>
      </c>
      <c r="I408" s="161" t="str">
        <f t="array" ref="I408">IFERROR(IFS(G408=$J$4,$K$4,G408=$J$5,$K$5),"No Bonus")</f>
        <v>No Bonus</v>
      </c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4.25" customHeight="1">
      <c r="A409" s="42" t="s">
        <v>1140</v>
      </c>
      <c r="B409" s="159" t="s">
        <v>728</v>
      </c>
      <c r="C409" s="42" t="s">
        <v>194</v>
      </c>
      <c r="D409" s="160">
        <v>42287.0</v>
      </c>
      <c r="E409" s="161">
        <f t="shared" si="1"/>
        <v>9</v>
      </c>
      <c r="F409" s="170">
        <v>82363.0</v>
      </c>
      <c r="G409" s="159">
        <v>1.0</v>
      </c>
      <c r="H409" s="161" t="str">
        <f t="array" ref="H409">IFNA(IFS(G409=$J$4,$K$4,G409=$J$5,$K$5),"No Bonus")</f>
        <v>No Bonus</v>
      </c>
      <c r="I409" s="161" t="str">
        <f t="array" ref="I409">IFERROR(IFS(G409=$J$4,$K$4,G409=$J$5,$K$5),"No Bonus")</f>
        <v>No Bonus</v>
      </c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4.25" customHeight="1">
      <c r="A410" s="42" t="s">
        <v>1141</v>
      </c>
      <c r="B410" s="159" t="s">
        <v>724</v>
      </c>
      <c r="C410" s="42" t="s">
        <v>194</v>
      </c>
      <c r="D410" s="160">
        <v>40089.0</v>
      </c>
      <c r="E410" s="161">
        <f t="shared" si="1"/>
        <v>15</v>
      </c>
      <c r="F410" s="170">
        <v>72407.0</v>
      </c>
      <c r="G410" s="159">
        <v>4.0</v>
      </c>
      <c r="H410" s="161">
        <f t="array" ref="H410">IFNA(IFS(G410=$J$4,$K$4,G410=$J$5,$K$5),"No Bonus")</f>
        <v>1500</v>
      </c>
      <c r="I410" s="161">
        <f t="array" ref="I410">IFERROR(IFS(G410=$J$4,$K$4,G410=$J$5,$K$5),"No Bonus")</f>
        <v>1500</v>
      </c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4.25" customHeight="1">
      <c r="A411" s="42" t="s">
        <v>1142</v>
      </c>
      <c r="B411" s="159" t="s">
        <v>731</v>
      </c>
      <c r="C411" s="42" t="s">
        <v>194</v>
      </c>
      <c r="D411" s="160">
        <v>37162.0</v>
      </c>
      <c r="E411" s="161">
        <f t="shared" si="1"/>
        <v>23</v>
      </c>
      <c r="F411" s="170">
        <v>99465.0</v>
      </c>
      <c r="G411" s="159">
        <v>4.0</v>
      </c>
      <c r="H411" s="161">
        <f t="array" ref="H411">IFNA(IFS(G411=$J$4,$K$4,G411=$J$5,$K$5),"No Bonus")</f>
        <v>1500</v>
      </c>
      <c r="I411" s="161">
        <f t="array" ref="I411">IFERROR(IFS(G411=$J$4,$K$4,G411=$J$5,$K$5),"No Bonus")</f>
        <v>1500</v>
      </c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4.25" customHeight="1">
      <c r="A412" s="42" t="s">
        <v>1143</v>
      </c>
      <c r="B412" s="159" t="s">
        <v>731</v>
      </c>
      <c r="C412" s="42" t="s">
        <v>194</v>
      </c>
      <c r="D412" s="160">
        <v>41572.0</v>
      </c>
      <c r="E412" s="161">
        <f t="shared" si="1"/>
        <v>11</v>
      </c>
      <c r="F412" s="170">
        <v>114721.0</v>
      </c>
      <c r="G412" s="159">
        <v>3.0</v>
      </c>
      <c r="H412" s="161" t="str">
        <f t="array" ref="H412">IFNA(IFS(G412=$J$4,$K$4,G412=$J$5,$K$5),"No Bonus")</f>
        <v>No Bonus</v>
      </c>
      <c r="I412" s="161" t="str">
        <f t="array" ref="I412">IFERROR(IFS(G412=$J$4,$K$4,G412=$J$5,$K$5),"No Bonus")</f>
        <v>No Bonus</v>
      </c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4.25" customHeight="1">
      <c r="A413" s="42" t="s">
        <v>1144</v>
      </c>
      <c r="B413" s="159" t="s">
        <v>726</v>
      </c>
      <c r="C413" s="42" t="s">
        <v>194</v>
      </c>
      <c r="D413" s="160">
        <v>37544.0</v>
      </c>
      <c r="E413" s="161">
        <f t="shared" si="1"/>
        <v>22</v>
      </c>
      <c r="F413" s="170">
        <v>88353.0</v>
      </c>
      <c r="G413" s="159">
        <v>5.0</v>
      </c>
      <c r="H413" s="161">
        <f t="array" ref="H413">IFNA(IFS(G413=$J$4,$K$4,G413=$J$5,$K$5),"No Bonus")</f>
        <v>3000</v>
      </c>
      <c r="I413" s="161">
        <f t="array" ref="I413">IFERROR(IFS(G413=$J$4,$K$4,G413=$J$5,$K$5),"No Bonus")</f>
        <v>3000</v>
      </c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4.25" customHeight="1">
      <c r="A414" s="42" t="s">
        <v>1145</v>
      </c>
      <c r="B414" s="159" t="s">
        <v>720</v>
      </c>
      <c r="C414" s="42" t="s">
        <v>194</v>
      </c>
      <c r="D414" s="160">
        <v>38314.0</v>
      </c>
      <c r="E414" s="161">
        <f t="shared" si="1"/>
        <v>20</v>
      </c>
      <c r="F414" s="170">
        <v>86059.0</v>
      </c>
      <c r="G414" s="159">
        <v>3.0</v>
      </c>
      <c r="H414" s="161" t="str">
        <f t="array" ref="H414">IFNA(IFS(G414=$J$4,$K$4,G414=$J$5,$K$5),"No Bonus")</f>
        <v>No Bonus</v>
      </c>
      <c r="I414" s="161" t="str">
        <f t="array" ref="I414">IFERROR(IFS(G414=$J$4,$K$4,G414=$J$5,$K$5),"No Bonus")</f>
        <v>No Bonus</v>
      </c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4.25" customHeight="1">
      <c r="A415" s="42" t="s">
        <v>1146</v>
      </c>
      <c r="B415" s="159" t="s">
        <v>740</v>
      </c>
      <c r="C415" s="42" t="s">
        <v>194</v>
      </c>
      <c r="D415" s="160">
        <v>41611.0</v>
      </c>
      <c r="E415" s="161">
        <f t="shared" si="1"/>
        <v>11</v>
      </c>
      <c r="F415" s="170">
        <v>64793.0</v>
      </c>
      <c r="G415" s="159">
        <v>2.0</v>
      </c>
      <c r="H415" s="161" t="str">
        <f t="array" ref="H415">IFNA(IFS(G415=$J$4,$K$4,G415=$J$5,$K$5),"No Bonus")</f>
        <v>No Bonus</v>
      </c>
      <c r="I415" s="161" t="str">
        <f t="array" ref="I415">IFERROR(IFS(G415=$J$4,$K$4,G415=$J$5,$K$5),"No Bonus")</f>
        <v>No Bonus</v>
      </c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4.25" customHeight="1">
      <c r="A416" s="42" t="s">
        <v>1147</v>
      </c>
      <c r="B416" s="159" t="s">
        <v>720</v>
      </c>
      <c r="C416" s="42" t="s">
        <v>862</v>
      </c>
      <c r="D416" s="160">
        <v>39816.0</v>
      </c>
      <c r="E416" s="161">
        <f t="shared" si="1"/>
        <v>16</v>
      </c>
      <c r="F416" s="170">
        <v>42001.0</v>
      </c>
      <c r="G416" s="159">
        <v>2.0</v>
      </c>
      <c r="H416" s="161" t="str">
        <f t="array" ref="H416">IFNA(IFS(G416=$J$4,$K$4,G416=$J$5,$K$5),"No Bonus")</f>
        <v>No Bonus</v>
      </c>
      <c r="I416" s="161" t="str">
        <f t="array" ref="I416">IFERROR(IFS(G416=$J$4,$K$4,G416=$J$5,$K$5),"No Bonus")</f>
        <v>No Bonus</v>
      </c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4.25" customHeight="1">
      <c r="A417" s="42" t="s">
        <v>1148</v>
      </c>
      <c r="B417" s="159" t="s">
        <v>720</v>
      </c>
      <c r="C417" s="42" t="s">
        <v>862</v>
      </c>
      <c r="D417" s="160">
        <v>40600.0</v>
      </c>
      <c r="E417" s="161">
        <f t="shared" si="1"/>
        <v>13</v>
      </c>
      <c r="F417" s="170">
        <v>43487.0</v>
      </c>
      <c r="G417" s="159">
        <v>2.0</v>
      </c>
      <c r="H417" s="161" t="str">
        <f t="array" ref="H417">IFNA(IFS(G417=$J$4,$K$4,G417=$J$5,$K$5),"No Bonus")</f>
        <v>No Bonus</v>
      </c>
      <c r="I417" s="161" t="str">
        <f t="array" ref="I417">IFERROR(IFS(G417=$J$4,$K$4,G417=$J$5,$K$5),"No Bonus")</f>
        <v>No Bonus</v>
      </c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4.25" customHeight="1">
      <c r="A418" s="42" t="s">
        <v>1149</v>
      </c>
      <c r="B418" s="159" t="s">
        <v>728</v>
      </c>
      <c r="C418" s="42" t="s">
        <v>862</v>
      </c>
      <c r="D418" s="160">
        <v>40275.0</v>
      </c>
      <c r="E418" s="161">
        <f t="shared" si="1"/>
        <v>14</v>
      </c>
      <c r="F418" s="170">
        <v>102929.0</v>
      </c>
      <c r="G418" s="159">
        <v>1.0</v>
      </c>
      <c r="H418" s="161" t="str">
        <f t="array" ref="H418">IFNA(IFS(G418=$J$4,$K$4,G418=$J$5,$K$5),"No Bonus")</f>
        <v>No Bonus</v>
      </c>
      <c r="I418" s="161" t="str">
        <f t="array" ref="I418">IFERROR(IFS(G418=$J$4,$K$4,G418=$J$5,$K$5),"No Bonus")</f>
        <v>No Bonus</v>
      </c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4.25" customHeight="1">
      <c r="A419" s="42" t="s">
        <v>1150</v>
      </c>
      <c r="B419" s="159" t="s">
        <v>731</v>
      </c>
      <c r="C419" s="42" t="s">
        <v>862</v>
      </c>
      <c r="D419" s="160">
        <v>39932.0</v>
      </c>
      <c r="E419" s="161">
        <f t="shared" si="1"/>
        <v>15</v>
      </c>
      <c r="F419" s="170">
        <v>98838.0</v>
      </c>
      <c r="G419" s="159">
        <v>4.0</v>
      </c>
      <c r="H419" s="161">
        <f t="array" ref="H419">IFNA(IFS(G419=$J$4,$K$4,G419=$J$5,$K$5),"No Bonus")</f>
        <v>1500</v>
      </c>
      <c r="I419" s="161">
        <f t="array" ref="I419">IFERROR(IFS(G419=$J$4,$K$4,G419=$J$5,$K$5),"No Bonus")</f>
        <v>1500</v>
      </c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4.25" customHeight="1">
      <c r="A420" s="42" t="s">
        <v>1151</v>
      </c>
      <c r="B420" s="159" t="s">
        <v>720</v>
      </c>
      <c r="C420" s="42" t="s">
        <v>650</v>
      </c>
      <c r="D420" s="160">
        <v>42003.0</v>
      </c>
      <c r="E420" s="161">
        <f t="shared" si="1"/>
        <v>10</v>
      </c>
      <c r="F420" s="170">
        <v>83272.0</v>
      </c>
      <c r="G420" s="159">
        <v>2.0</v>
      </c>
      <c r="H420" s="161" t="str">
        <f t="array" ref="H420">IFNA(IFS(G420=$J$4,$K$4,G420=$J$5,$K$5),"No Bonus")</f>
        <v>No Bonus</v>
      </c>
      <c r="I420" s="161" t="str">
        <f t="array" ref="I420">IFERROR(IFS(G420=$J$4,$K$4,G420=$J$5,$K$5),"No Bonus")</f>
        <v>No Bonus</v>
      </c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4.25" customHeight="1">
      <c r="A421" s="42" t="s">
        <v>1152</v>
      </c>
      <c r="B421" s="159" t="s">
        <v>740</v>
      </c>
      <c r="C421" s="42" t="s">
        <v>650</v>
      </c>
      <c r="D421" s="160">
        <v>40163.0</v>
      </c>
      <c r="E421" s="161">
        <f t="shared" si="1"/>
        <v>15</v>
      </c>
      <c r="F421" s="170">
        <v>62768.0</v>
      </c>
      <c r="G421" s="159">
        <v>3.0</v>
      </c>
      <c r="H421" s="161" t="str">
        <f t="array" ref="H421">IFNA(IFS(G421=$J$4,$K$4,G421=$J$5,$K$5),"No Bonus")</f>
        <v>No Bonus</v>
      </c>
      <c r="I421" s="161" t="str">
        <f t="array" ref="I421">IFERROR(IFS(G421=$J$4,$K$4,G421=$J$5,$K$5),"No Bonus")</f>
        <v>No Bonus</v>
      </c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4.25" customHeight="1">
      <c r="A422" s="42" t="s">
        <v>1153</v>
      </c>
      <c r="B422" s="159" t="s">
        <v>720</v>
      </c>
      <c r="C422" s="42" t="s">
        <v>650</v>
      </c>
      <c r="D422" s="160">
        <v>42019.0</v>
      </c>
      <c r="E422" s="161">
        <f t="shared" si="1"/>
        <v>10</v>
      </c>
      <c r="F422" s="170">
        <v>52114.0</v>
      </c>
      <c r="G422" s="159">
        <v>1.0</v>
      </c>
      <c r="H422" s="161" t="str">
        <f t="array" ref="H422">IFNA(IFS(G422=$J$4,$K$4,G422=$J$5,$K$5),"No Bonus")</f>
        <v>No Bonus</v>
      </c>
      <c r="I422" s="161" t="str">
        <f t="array" ref="I422">IFERROR(IFS(G422=$J$4,$K$4,G422=$J$5,$K$5),"No Bonus")</f>
        <v>No Bonus</v>
      </c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4.25" customHeight="1">
      <c r="A423" s="42" t="s">
        <v>1154</v>
      </c>
      <c r="B423" s="159" t="s">
        <v>728</v>
      </c>
      <c r="C423" s="42" t="s">
        <v>650</v>
      </c>
      <c r="D423" s="160">
        <v>42025.0</v>
      </c>
      <c r="E423" s="161">
        <f t="shared" si="1"/>
        <v>10</v>
      </c>
      <c r="F423" s="170">
        <v>111847.0</v>
      </c>
      <c r="G423" s="159">
        <v>4.0</v>
      </c>
      <c r="H423" s="161">
        <f t="array" ref="H423">IFNA(IFS(G423=$J$4,$K$4,G423=$J$5,$K$5),"No Bonus")</f>
        <v>1500</v>
      </c>
      <c r="I423" s="161">
        <f t="array" ref="I423">IFERROR(IFS(G423=$J$4,$K$4,G423=$J$5,$K$5),"No Bonus")</f>
        <v>1500</v>
      </c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4.25" customHeight="1">
      <c r="A424" s="42" t="s">
        <v>1155</v>
      </c>
      <c r="B424" s="159" t="s">
        <v>728</v>
      </c>
      <c r="C424" s="42" t="s">
        <v>650</v>
      </c>
      <c r="D424" s="160">
        <v>40198.0</v>
      </c>
      <c r="E424" s="161">
        <f t="shared" si="1"/>
        <v>15</v>
      </c>
      <c r="F424" s="170">
        <v>115916.0</v>
      </c>
      <c r="G424" s="159">
        <v>3.0</v>
      </c>
      <c r="H424" s="161" t="str">
        <f t="array" ref="H424">IFNA(IFS(G424=$J$4,$K$4,G424=$J$5,$K$5),"No Bonus")</f>
        <v>No Bonus</v>
      </c>
      <c r="I424" s="161" t="str">
        <f t="array" ref="I424">IFERROR(IFS(G424=$J$4,$K$4,G424=$J$5,$K$5),"No Bonus")</f>
        <v>No Bonus</v>
      </c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4.25" customHeight="1">
      <c r="A425" s="42" t="s">
        <v>1156</v>
      </c>
      <c r="B425" s="159" t="s">
        <v>726</v>
      </c>
      <c r="C425" s="42" t="s">
        <v>650</v>
      </c>
      <c r="D425" s="160">
        <v>40201.0</v>
      </c>
      <c r="E425" s="161">
        <f t="shared" si="1"/>
        <v>15</v>
      </c>
      <c r="F425" s="170">
        <v>96237.0</v>
      </c>
      <c r="G425" s="159">
        <v>2.0</v>
      </c>
      <c r="H425" s="161" t="str">
        <f t="array" ref="H425">IFNA(IFS(G425=$J$4,$K$4,G425=$J$5,$K$5),"No Bonus")</f>
        <v>No Bonus</v>
      </c>
      <c r="I425" s="161" t="str">
        <f t="array" ref="I425">IFERROR(IFS(G425=$J$4,$K$4,G425=$J$5,$K$5),"No Bonus")</f>
        <v>No Bonus</v>
      </c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4.25" customHeight="1">
      <c r="A426" s="42" t="s">
        <v>1157</v>
      </c>
      <c r="B426" s="159" t="s">
        <v>740</v>
      </c>
      <c r="C426" s="42" t="s">
        <v>650</v>
      </c>
      <c r="D426" s="160">
        <v>41324.0</v>
      </c>
      <c r="E426" s="161">
        <f t="shared" si="1"/>
        <v>11</v>
      </c>
      <c r="F426" s="170">
        <v>71913.0</v>
      </c>
      <c r="G426" s="159">
        <v>5.0</v>
      </c>
      <c r="H426" s="161">
        <f t="array" ref="H426">IFNA(IFS(G426=$J$4,$K$4,G426=$J$5,$K$5),"No Bonus")</f>
        <v>3000</v>
      </c>
      <c r="I426" s="161">
        <f t="array" ref="I426">IFERROR(IFS(G426=$J$4,$K$4,G426=$J$5,$K$5),"No Bonus")</f>
        <v>3000</v>
      </c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4.25" customHeight="1">
      <c r="A427" s="42" t="s">
        <v>1158</v>
      </c>
      <c r="B427" s="159" t="s">
        <v>731</v>
      </c>
      <c r="C427" s="42" t="s">
        <v>650</v>
      </c>
      <c r="D427" s="160">
        <v>38789.0</v>
      </c>
      <c r="E427" s="161">
        <f t="shared" si="1"/>
        <v>18</v>
      </c>
      <c r="F427" s="170">
        <v>70301.0</v>
      </c>
      <c r="G427" s="159">
        <v>2.0</v>
      </c>
      <c r="H427" s="161" t="str">
        <f t="array" ref="H427">IFNA(IFS(G427=$J$4,$K$4,G427=$J$5,$K$5),"No Bonus")</f>
        <v>No Bonus</v>
      </c>
      <c r="I427" s="161" t="str">
        <f t="array" ref="I427">IFERROR(IFS(G427=$J$4,$K$4,G427=$J$5,$K$5),"No Bonus")</f>
        <v>No Bonus</v>
      </c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4.25" customHeight="1">
      <c r="A428" s="42" t="s">
        <v>1159</v>
      </c>
      <c r="B428" s="159" t="s">
        <v>728</v>
      </c>
      <c r="C428" s="42" t="s">
        <v>650</v>
      </c>
      <c r="D428" s="160">
        <v>39885.0</v>
      </c>
      <c r="E428" s="161">
        <f t="shared" si="1"/>
        <v>15</v>
      </c>
      <c r="F428" s="170">
        <v>74004.0</v>
      </c>
      <c r="G428" s="159">
        <v>4.0</v>
      </c>
      <c r="H428" s="161">
        <f t="array" ref="H428">IFNA(IFS(G428=$J$4,$K$4,G428=$J$5,$K$5),"No Bonus")</f>
        <v>1500</v>
      </c>
      <c r="I428" s="161">
        <f t="array" ref="I428">IFERROR(IFS(G428=$J$4,$K$4,G428=$J$5,$K$5),"No Bonus")</f>
        <v>1500</v>
      </c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4.25" customHeight="1">
      <c r="A429" s="42" t="s">
        <v>1160</v>
      </c>
      <c r="B429" s="159" t="s">
        <v>724</v>
      </c>
      <c r="C429" s="42" t="s">
        <v>650</v>
      </c>
      <c r="D429" s="160">
        <v>41698.0</v>
      </c>
      <c r="E429" s="161">
        <f t="shared" si="1"/>
        <v>10</v>
      </c>
      <c r="F429" s="170">
        <v>115347.0</v>
      </c>
      <c r="G429" s="159">
        <v>1.0</v>
      </c>
      <c r="H429" s="161" t="str">
        <f t="array" ref="H429">IFNA(IFS(G429=$J$4,$K$4,G429=$J$5,$K$5),"No Bonus")</f>
        <v>No Bonus</v>
      </c>
      <c r="I429" s="161" t="str">
        <f t="array" ref="I429">IFERROR(IFS(G429=$J$4,$K$4,G429=$J$5,$K$5),"No Bonus")</f>
        <v>No Bonus</v>
      </c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4.25" customHeight="1">
      <c r="A430" s="42" t="s">
        <v>1161</v>
      </c>
      <c r="B430" s="159" t="s">
        <v>728</v>
      </c>
      <c r="C430" s="42" t="s">
        <v>650</v>
      </c>
      <c r="D430" s="160">
        <v>36981.0</v>
      </c>
      <c r="E430" s="161">
        <f t="shared" si="1"/>
        <v>23</v>
      </c>
      <c r="F430" s="170">
        <v>51697.0</v>
      </c>
      <c r="G430" s="159">
        <v>5.0</v>
      </c>
      <c r="H430" s="161">
        <f t="array" ref="H430">IFNA(IFS(G430=$J$4,$K$4,G430=$J$5,$K$5),"No Bonus")</f>
        <v>3000</v>
      </c>
      <c r="I430" s="161">
        <f t="array" ref="I430">IFERROR(IFS(G430=$J$4,$K$4,G430=$J$5,$K$5),"No Bonus")</f>
        <v>3000</v>
      </c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4.25" customHeight="1">
      <c r="A431" s="42" t="s">
        <v>1162</v>
      </c>
      <c r="B431" s="159" t="s">
        <v>731</v>
      </c>
      <c r="C431" s="42" t="s">
        <v>650</v>
      </c>
      <c r="D431" s="160">
        <v>37701.0</v>
      </c>
      <c r="E431" s="161">
        <f t="shared" si="1"/>
        <v>21</v>
      </c>
      <c r="F431" s="170">
        <v>55969.0</v>
      </c>
      <c r="G431" s="159">
        <v>1.0</v>
      </c>
      <c r="H431" s="161" t="str">
        <f t="array" ref="H431">IFNA(IFS(G431=$J$4,$K$4,G431=$J$5,$K$5),"No Bonus")</f>
        <v>No Bonus</v>
      </c>
      <c r="I431" s="161" t="str">
        <f t="array" ref="I431">IFERROR(IFS(G431=$J$4,$K$4,G431=$J$5,$K$5),"No Bonus")</f>
        <v>No Bonus</v>
      </c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4.25" customHeight="1">
      <c r="A432" s="42" t="s">
        <v>1163</v>
      </c>
      <c r="B432" s="159" t="s">
        <v>731</v>
      </c>
      <c r="C432" s="42" t="s">
        <v>650</v>
      </c>
      <c r="D432" s="160">
        <v>40302.0</v>
      </c>
      <c r="E432" s="161">
        <f t="shared" si="1"/>
        <v>14</v>
      </c>
      <c r="F432" s="170">
        <v>66292.0</v>
      </c>
      <c r="G432" s="159">
        <v>5.0</v>
      </c>
      <c r="H432" s="161">
        <f t="array" ref="H432">IFNA(IFS(G432=$J$4,$K$4,G432=$J$5,$K$5),"No Bonus")</f>
        <v>3000</v>
      </c>
      <c r="I432" s="161">
        <f t="array" ref="I432">IFERROR(IFS(G432=$J$4,$K$4,G432=$J$5,$K$5),"No Bonus")</f>
        <v>3000</v>
      </c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4.25" customHeight="1">
      <c r="A433" s="42" t="s">
        <v>1164</v>
      </c>
      <c r="B433" s="159" t="s">
        <v>740</v>
      </c>
      <c r="C433" s="42" t="s">
        <v>650</v>
      </c>
      <c r="D433" s="160">
        <v>36999.0</v>
      </c>
      <c r="E433" s="161">
        <f t="shared" si="1"/>
        <v>23</v>
      </c>
      <c r="F433" s="170">
        <v>102285.0</v>
      </c>
      <c r="G433" s="159">
        <v>4.0</v>
      </c>
      <c r="H433" s="161">
        <f t="array" ref="H433">IFNA(IFS(G433=$J$4,$K$4,G433=$J$5,$K$5),"No Bonus")</f>
        <v>1500</v>
      </c>
      <c r="I433" s="161">
        <f t="array" ref="I433">IFERROR(IFS(G433=$J$4,$K$4,G433=$J$5,$K$5),"No Bonus")</f>
        <v>1500</v>
      </c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4.25" customHeight="1">
      <c r="A434" s="42" t="s">
        <v>1165</v>
      </c>
      <c r="B434" s="159" t="s">
        <v>724</v>
      </c>
      <c r="C434" s="42" t="s">
        <v>650</v>
      </c>
      <c r="D434" s="160">
        <v>40694.0</v>
      </c>
      <c r="E434" s="161">
        <f t="shared" si="1"/>
        <v>13</v>
      </c>
      <c r="F434" s="170">
        <v>48437.0</v>
      </c>
      <c r="G434" s="159">
        <v>2.0</v>
      </c>
      <c r="H434" s="161" t="str">
        <f t="array" ref="H434">IFNA(IFS(G434=$J$4,$K$4,G434=$J$5,$K$5),"No Bonus")</f>
        <v>No Bonus</v>
      </c>
      <c r="I434" s="161" t="str">
        <f t="array" ref="I434">IFERROR(IFS(G434=$J$4,$K$4,G434=$J$5,$K$5),"No Bonus")</f>
        <v>No Bonus</v>
      </c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4.25" customHeight="1">
      <c r="A435" s="42" t="s">
        <v>1166</v>
      </c>
      <c r="B435" s="159" t="s">
        <v>731</v>
      </c>
      <c r="C435" s="42" t="s">
        <v>650</v>
      </c>
      <c r="D435" s="160">
        <v>37047.0</v>
      </c>
      <c r="E435" s="161">
        <f t="shared" si="1"/>
        <v>23</v>
      </c>
      <c r="F435" s="170">
        <v>114318.0</v>
      </c>
      <c r="G435" s="159">
        <v>5.0</v>
      </c>
      <c r="H435" s="161">
        <f t="array" ref="H435">IFNA(IFS(G435=$J$4,$K$4,G435=$J$5,$K$5),"No Bonus")</f>
        <v>3000</v>
      </c>
      <c r="I435" s="161">
        <f t="array" ref="I435">IFERROR(IFS(G435=$J$4,$K$4,G435=$J$5,$K$5),"No Bonus")</f>
        <v>3000</v>
      </c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4.25" customHeight="1">
      <c r="A436" s="42" t="s">
        <v>1167</v>
      </c>
      <c r="B436" s="159" t="s">
        <v>731</v>
      </c>
      <c r="C436" s="42" t="s">
        <v>650</v>
      </c>
      <c r="D436" s="160">
        <v>37407.0</v>
      </c>
      <c r="E436" s="161">
        <f t="shared" si="1"/>
        <v>22</v>
      </c>
      <c r="F436" s="170">
        <v>100125.0</v>
      </c>
      <c r="G436" s="159">
        <v>1.0</v>
      </c>
      <c r="H436" s="161" t="str">
        <f t="array" ref="H436">IFNA(IFS(G436=$J$4,$K$4,G436=$J$5,$K$5),"No Bonus")</f>
        <v>No Bonus</v>
      </c>
      <c r="I436" s="161" t="str">
        <f t="array" ref="I436">IFERROR(IFS(G436=$J$4,$K$4,G436=$J$5,$K$5),"No Bonus")</f>
        <v>No Bonus</v>
      </c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4.25" customHeight="1">
      <c r="A437" s="42" t="s">
        <v>1168</v>
      </c>
      <c r="B437" s="159" t="s">
        <v>728</v>
      </c>
      <c r="C437" s="42" t="s">
        <v>650</v>
      </c>
      <c r="D437" s="160">
        <v>37773.0</v>
      </c>
      <c r="E437" s="161">
        <f t="shared" si="1"/>
        <v>21</v>
      </c>
      <c r="F437" s="170">
        <v>52926.0</v>
      </c>
      <c r="G437" s="159">
        <v>1.0</v>
      </c>
      <c r="H437" s="161" t="str">
        <f t="array" ref="H437">IFNA(IFS(G437=$J$4,$K$4,G437=$J$5,$K$5),"No Bonus")</f>
        <v>No Bonus</v>
      </c>
      <c r="I437" s="161" t="str">
        <f t="array" ref="I437">IFERROR(IFS(G437=$J$4,$K$4,G437=$J$5,$K$5),"No Bonus")</f>
        <v>No Bonus</v>
      </c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4.25" customHeight="1">
      <c r="A438" s="42" t="s">
        <v>1169</v>
      </c>
      <c r="B438" s="159" t="s">
        <v>728</v>
      </c>
      <c r="C438" s="42" t="s">
        <v>650</v>
      </c>
      <c r="D438" s="160">
        <v>39222.0</v>
      </c>
      <c r="E438" s="161">
        <f t="shared" si="1"/>
        <v>17</v>
      </c>
      <c r="F438" s="170">
        <v>90081.0</v>
      </c>
      <c r="G438" s="159">
        <v>4.0</v>
      </c>
      <c r="H438" s="161">
        <f t="array" ref="H438">IFNA(IFS(G438=$J$4,$K$4,G438=$J$5,$K$5),"No Bonus")</f>
        <v>1500</v>
      </c>
      <c r="I438" s="161">
        <f t="array" ref="I438">IFERROR(IFS(G438=$J$4,$K$4,G438=$J$5,$K$5),"No Bonus")</f>
        <v>1500</v>
      </c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4.25" customHeight="1">
      <c r="A439" s="42" t="s">
        <v>1170</v>
      </c>
      <c r="B439" s="159" t="s">
        <v>728</v>
      </c>
      <c r="C439" s="42" t="s">
        <v>650</v>
      </c>
      <c r="D439" s="160">
        <v>42194.0</v>
      </c>
      <c r="E439" s="161">
        <f t="shared" si="1"/>
        <v>9</v>
      </c>
      <c r="F439" s="170">
        <v>61736.0</v>
      </c>
      <c r="G439" s="159">
        <v>1.0</v>
      </c>
      <c r="H439" s="161" t="str">
        <f t="array" ref="H439">IFNA(IFS(G439=$J$4,$K$4,G439=$J$5,$K$5),"No Bonus")</f>
        <v>No Bonus</v>
      </c>
      <c r="I439" s="161" t="str">
        <f t="array" ref="I439">IFERROR(IFS(G439=$J$4,$K$4,G439=$J$5,$K$5),"No Bonus")</f>
        <v>No Bonus</v>
      </c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4.25" customHeight="1">
      <c r="A440" s="42" t="s">
        <v>1171</v>
      </c>
      <c r="B440" s="159" t="s">
        <v>731</v>
      </c>
      <c r="C440" s="42" t="s">
        <v>650</v>
      </c>
      <c r="D440" s="160">
        <v>40362.0</v>
      </c>
      <c r="E440" s="161">
        <f t="shared" si="1"/>
        <v>14</v>
      </c>
      <c r="F440" s="170">
        <v>72484.0</v>
      </c>
      <c r="G440" s="159">
        <v>5.0</v>
      </c>
      <c r="H440" s="161">
        <f t="array" ref="H440">IFNA(IFS(G440=$J$4,$K$4,G440=$J$5,$K$5),"No Bonus")</f>
        <v>3000</v>
      </c>
      <c r="I440" s="161">
        <f t="array" ref="I440">IFERROR(IFS(G440=$J$4,$K$4,G440=$J$5,$K$5),"No Bonus")</f>
        <v>3000</v>
      </c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4.25" customHeight="1">
      <c r="A441" s="42" t="s">
        <v>1172</v>
      </c>
      <c r="B441" s="159" t="s">
        <v>728</v>
      </c>
      <c r="C441" s="42" t="s">
        <v>650</v>
      </c>
      <c r="D441" s="160">
        <v>39994.0</v>
      </c>
      <c r="E441" s="161">
        <f t="shared" si="1"/>
        <v>15</v>
      </c>
      <c r="F441" s="170">
        <v>54040.0</v>
      </c>
      <c r="G441" s="159">
        <v>2.0</v>
      </c>
      <c r="H441" s="161" t="str">
        <f t="array" ref="H441">IFNA(IFS(G441=$J$4,$K$4,G441=$J$5,$K$5),"No Bonus")</f>
        <v>No Bonus</v>
      </c>
      <c r="I441" s="161" t="str">
        <f t="array" ref="I441">IFERROR(IFS(G441=$J$4,$K$4,G441=$J$5,$K$5),"No Bonus")</f>
        <v>No Bonus</v>
      </c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4.25" customHeight="1">
      <c r="A442" s="42" t="s">
        <v>1173</v>
      </c>
      <c r="B442" s="159" t="s">
        <v>720</v>
      </c>
      <c r="C442" s="42" t="s">
        <v>650</v>
      </c>
      <c r="D442" s="160">
        <v>40735.0</v>
      </c>
      <c r="E442" s="161">
        <f t="shared" si="1"/>
        <v>13</v>
      </c>
      <c r="F442" s="170">
        <v>119430.0</v>
      </c>
      <c r="G442" s="159">
        <v>1.0</v>
      </c>
      <c r="H442" s="161" t="str">
        <f t="array" ref="H442">IFNA(IFS(G442=$J$4,$K$4,G442=$J$5,$K$5),"No Bonus")</f>
        <v>No Bonus</v>
      </c>
      <c r="I442" s="161" t="str">
        <f t="array" ref="I442">IFERROR(IFS(G442=$J$4,$K$4,G442=$J$5,$K$5),"No Bonus")</f>
        <v>No Bonus</v>
      </c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4.25" customHeight="1">
      <c r="A443" s="42" t="s">
        <v>1174</v>
      </c>
      <c r="B443" s="159" t="s">
        <v>724</v>
      </c>
      <c r="C443" s="42" t="s">
        <v>650</v>
      </c>
      <c r="D443" s="160">
        <v>41448.0</v>
      </c>
      <c r="E443" s="161">
        <f t="shared" si="1"/>
        <v>11</v>
      </c>
      <c r="F443" s="170">
        <v>81269.0</v>
      </c>
      <c r="G443" s="159">
        <v>4.0</v>
      </c>
      <c r="H443" s="161">
        <f t="array" ref="H443">IFNA(IFS(G443=$J$4,$K$4,G443=$J$5,$K$5),"No Bonus")</f>
        <v>1500</v>
      </c>
      <c r="I443" s="161">
        <f t="array" ref="I443">IFERROR(IFS(G443=$J$4,$K$4,G443=$J$5,$K$5),"No Bonus")</f>
        <v>1500</v>
      </c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4.25" customHeight="1">
      <c r="A444" s="42" t="s">
        <v>1175</v>
      </c>
      <c r="B444" s="159" t="s">
        <v>728</v>
      </c>
      <c r="C444" s="42" t="s">
        <v>650</v>
      </c>
      <c r="D444" s="160">
        <v>41840.0</v>
      </c>
      <c r="E444" s="161">
        <f t="shared" si="1"/>
        <v>10</v>
      </c>
      <c r="F444" s="170">
        <v>88867.0</v>
      </c>
      <c r="G444" s="159">
        <v>5.0</v>
      </c>
      <c r="H444" s="161">
        <f t="array" ref="H444">IFNA(IFS(G444=$J$4,$K$4,G444=$J$5,$K$5),"No Bonus")</f>
        <v>3000</v>
      </c>
      <c r="I444" s="161">
        <f t="array" ref="I444">IFERROR(IFS(G444=$J$4,$K$4,G444=$J$5,$K$5),"No Bonus")</f>
        <v>3000</v>
      </c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4.25" customHeight="1">
      <c r="A445" s="42" t="s">
        <v>1176</v>
      </c>
      <c r="B445" s="159" t="s">
        <v>720</v>
      </c>
      <c r="C445" s="42" t="s">
        <v>650</v>
      </c>
      <c r="D445" s="160">
        <v>38548.0</v>
      </c>
      <c r="E445" s="161">
        <f t="shared" si="1"/>
        <v>19</v>
      </c>
      <c r="F445" s="170">
        <v>122122.0</v>
      </c>
      <c r="G445" s="159">
        <v>5.0</v>
      </c>
      <c r="H445" s="161">
        <f t="array" ref="H445">IFNA(IFS(G445=$J$4,$K$4,G445=$J$5,$K$5),"No Bonus")</f>
        <v>3000</v>
      </c>
      <c r="I445" s="161">
        <f t="array" ref="I445">IFERROR(IFS(G445=$J$4,$K$4,G445=$J$5,$K$5),"No Bonus")</f>
        <v>3000</v>
      </c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4.25" customHeight="1">
      <c r="A446" s="42" t="s">
        <v>1177</v>
      </c>
      <c r="B446" s="159" t="s">
        <v>731</v>
      </c>
      <c r="C446" s="42" t="s">
        <v>650</v>
      </c>
      <c r="D446" s="160">
        <v>39305.0</v>
      </c>
      <c r="E446" s="161">
        <f t="shared" si="1"/>
        <v>17</v>
      </c>
      <c r="F446" s="170">
        <v>121549.0</v>
      </c>
      <c r="G446" s="159">
        <v>3.0</v>
      </c>
      <c r="H446" s="161" t="str">
        <f t="array" ref="H446">IFNA(IFS(G446=$J$4,$K$4,G446=$J$5,$K$5),"No Bonus")</f>
        <v>No Bonus</v>
      </c>
      <c r="I446" s="161" t="str">
        <f t="array" ref="I446">IFERROR(IFS(G446=$J$4,$K$4,G446=$J$5,$K$5),"No Bonus")</f>
        <v>No Bonus</v>
      </c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4.25" customHeight="1">
      <c r="A447" s="42" t="s">
        <v>1178</v>
      </c>
      <c r="B447" s="159" t="s">
        <v>724</v>
      </c>
      <c r="C447" s="42" t="s">
        <v>650</v>
      </c>
      <c r="D447" s="160">
        <v>40377.0</v>
      </c>
      <c r="E447" s="161">
        <f t="shared" si="1"/>
        <v>14</v>
      </c>
      <c r="F447" s="170">
        <v>119928.0</v>
      </c>
      <c r="G447" s="159">
        <v>3.0</v>
      </c>
      <c r="H447" s="161" t="str">
        <f t="array" ref="H447">IFNA(IFS(G447=$J$4,$K$4,G447=$J$5,$K$5),"No Bonus")</f>
        <v>No Bonus</v>
      </c>
      <c r="I447" s="161" t="str">
        <f t="array" ref="I447">IFERROR(IFS(G447=$J$4,$K$4,G447=$J$5,$K$5),"No Bonus")</f>
        <v>No Bonus</v>
      </c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4.25" customHeight="1">
      <c r="A448" s="42" t="s">
        <v>1179</v>
      </c>
      <c r="B448" s="159" t="s">
        <v>726</v>
      </c>
      <c r="C448" s="42" t="s">
        <v>650</v>
      </c>
      <c r="D448" s="160">
        <v>40756.0</v>
      </c>
      <c r="E448" s="161">
        <f t="shared" si="1"/>
        <v>13</v>
      </c>
      <c r="F448" s="170">
        <v>79427.0</v>
      </c>
      <c r="G448" s="159">
        <v>2.0</v>
      </c>
      <c r="H448" s="161" t="str">
        <f t="array" ref="H448">IFNA(IFS(G448=$J$4,$K$4,G448=$J$5,$K$5),"No Bonus")</f>
        <v>No Bonus</v>
      </c>
      <c r="I448" s="161" t="str">
        <f t="array" ref="I448">IFERROR(IFS(G448=$J$4,$K$4,G448=$J$5,$K$5),"No Bonus")</f>
        <v>No Bonus</v>
      </c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4.25" customHeight="1">
      <c r="A449" s="42" t="s">
        <v>1180</v>
      </c>
      <c r="B449" s="159" t="s">
        <v>726</v>
      </c>
      <c r="C449" s="42" t="s">
        <v>650</v>
      </c>
      <c r="D449" s="160">
        <v>41471.0</v>
      </c>
      <c r="E449" s="161">
        <f t="shared" si="1"/>
        <v>11</v>
      </c>
      <c r="F449" s="170">
        <v>117406.0</v>
      </c>
      <c r="G449" s="159">
        <v>1.0</v>
      </c>
      <c r="H449" s="161" t="str">
        <f t="array" ref="H449">IFNA(IFS(G449=$J$4,$K$4,G449=$J$5,$K$5),"No Bonus")</f>
        <v>No Bonus</v>
      </c>
      <c r="I449" s="161" t="str">
        <f t="array" ref="I449">IFERROR(IFS(G449=$J$4,$K$4,G449=$J$5,$K$5),"No Bonus")</f>
        <v>No Bonus</v>
      </c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4.25" customHeight="1">
      <c r="A450" s="42" t="s">
        <v>1181</v>
      </c>
      <c r="B450" s="159" t="s">
        <v>720</v>
      </c>
      <c r="C450" s="42" t="s">
        <v>650</v>
      </c>
      <c r="D450" s="160">
        <v>41481.0</v>
      </c>
      <c r="E450" s="161">
        <f t="shared" si="1"/>
        <v>11</v>
      </c>
      <c r="F450" s="170">
        <v>72549.0</v>
      </c>
      <c r="G450" s="159">
        <v>5.0</v>
      </c>
      <c r="H450" s="161">
        <f t="array" ref="H450">IFNA(IFS(G450=$J$4,$K$4,G450=$J$5,$K$5),"No Bonus")</f>
        <v>3000</v>
      </c>
      <c r="I450" s="161">
        <f t="array" ref="I450">IFERROR(IFS(G450=$J$4,$K$4,G450=$J$5,$K$5),"No Bonus")</f>
        <v>3000</v>
      </c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4.25" customHeight="1">
      <c r="A451" s="42" t="s">
        <v>1182</v>
      </c>
      <c r="B451" s="159" t="s">
        <v>731</v>
      </c>
      <c r="C451" s="42" t="s">
        <v>650</v>
      </c>
      <c r="D451" s="160">
        <v>41885.0</v>
      </c>
      <c r="E451" s="161">
        <f t="shared" si="1"/>
        <v>10</v>
      </c>
      <c r="F451" s="170">
        <v>86617.0</v>
      </c>
      <c r="G451" s="159">
        <v>4.0</v>
      </c>
      <c r="H451" s="161">
        <f t="array" ref="H451">IFNA(IFS(G451=$J$4,$K$4,G451=$J$5,$K$5),"No Bonus")</f>
        <v>1500</v>
      </c>
      <c r="I451" s="161">
        <f t="array" ref="I451">IFERROR(IFS(G451=$J$4,$K$4,G451=$J$5,$K$5),"No Bonus")</f>
        <v>1500</v>
      </c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4.25" customHeight="1">
      <c r="A452" s="42" t="s">
        <v>1183</v>
      </c>
      <c r="B452" s="159" t="s">
        <v>728</v>
      </c>
      <c r="C452" s="42" t="s">
        <v>650</v>
      </c>
      <c r="D452" s="160">
        <v>42261.0</v>
      </c>
      <c r="E452" s="161">
        <f t="shared" si="1"/>
        <v>9</v>
      </c>
      <c r="F452" s="170">
        <v>69672.0</v>
      </c>
      <c r="G452" s="159">
        <v>2.0</v>
      </c>
      <c r="H452" s="161" t="str">
        <f t="array" ref="H452">IFNA(IFS(G452=$J$4,$K$4,G452=$J$5,$K$5),"No Bonus")</f>
        <v>No Bonus</v>
      </c>
      <c r="I452" s="161" t="str">
        <f t="array" ref="I452">IFERROR(IFS(G452=$J$4,$K$4,G452=$J$5,$K$5),"No Bonus")</f>
        <v>No Bonus</v>
      </c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4.25" customHeight="1">
      <c r="A453" s="42" t="s">
        <v>1184</v>
      </c>
      <c r="B453" s="159" t="s">
        <v>731</v>
      </c>
      <c r="C453" s="42" t="s">
        <v>650</v>
      </c>
      <c r="D453" s="160">
        <v>42264.0</v>
      </c>
      <c r="E453" s="161">
        <f t="shared" si="1"/>
        <v>9</v>
      </c>
      <c r="F453" s="170">
        <v>56971.0</v>
      </c>
      <c r="G453" s="159">
        <v>3.0</v>
      </c>
      <c r="H453" s="161" t="str">
        <f t="array" ref="H453">IFNA(IFS(G453=$J$4,$K$4,G453=$J$5,$K$5),"No Bonus")</f>
        <v>No Bonus</v>
      </c>
      <c r="I453" s="161" t="str">
        <f t="array" ref="I453">IFERROR(IFS(G453=$J$4,$K$4,G453=$J$5,$K$5),"No Bonus")</f>
        <v>No Bonus</v>
      </c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4.25" customHeight="1">
      <c r="A454" s="42" t="s">
        <v>1185</v>
      </c>
      <c r="B454" s="159" t="s">
        <v>724</v>
      </c>
      <c r="C454" s="42" t="s">
        <v>650</v>
      </c>
      <c r="D454" s="160">
        <v>40809.0</v>
      </c>
      <c r="E454" s="161">
        <f t="shared" si="1"/>
        <v>13</v>
      </c>
      <c r="F454" s="170">
        <v>122589.0</v>
      </c>
      <c r="G454" s="159">
        <v>1.0</v>
      </c>
      <c r="H454" s="161" t="str">
        <f t="array" ref="H454">IFNA(IFS(G454=$J$4,$K$4,G454=$J$5,$K$5),"No Bonus")</f>
        <v>No Bonus</v>
      </c>
      <c r="I454" s="161" t="str">
        <f t="array" ref="I454">IFERROR(IFS(G454=$J$4,$K$4,G454=$J$5,$K$5),"No Bonus")</f>
        <v>No Bonus</v>
      </c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4.25" customHeight="1">
      <c r="A455" s="42" t="s">
        <v>1186</v>
      </c>
      <c r="B455" s="159" t="s">
        <v>720</v>
      </c>
      <c r="C455" s="42" t="s">
        <v>650</v>
      </c>
      <c r="D455" s="160">
        <v>41530.0</v>
      </c>
      <c r="E455" s="161">
        <f t="shared" si="1"/>
        <v>11</v>
      </c>
      <c r="F455" s="170">
        <v>81656.0</v>
      </c>
      <c r="G455" s="159">
        <v>1.0</v>
      </c>
      <c r="H455" s="161" t="str">
        <f t="array" ref="H455">IFNA(IFS(G455=$J$4,$K$4,G455=$J$5,$K$5),"No Bonus")</f>
        <v>No Bonus</v>
      </c>
      <c r="I455" s="161" t="str">
        <f t="array" ref="I455">IFERROR(IFS(G455=$J$4,$K$4,G455=$J$5,$K$5),"No Bonus")</f>
        <v>No Bonus</v>
      </c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4.25" customHeight="1">
      <c r="A456" s="42" t="s">
        <v>1187</v>
      </c>
      <c r="B456" s="159" t="s">
        <v>731</v>
      </c>
      <c r="C456" s="42" t="s">
        <v>650</v>
      </c>
      <c r="D456" s="160">
        <v>41530.0</v>
      </c>
      <c r="E456" s="161">
        <f t="shared" si="1"/>
        <v>11</v>
      </c>
      <c r="F456" s="170">
        <v>93784.0</v>
      </c>
      <c r="G456" s="159">
        <v>3.0</v>
      </c>
      <c r="H456" s="161" t="str">
        <f t="array" ref="H456">IFNA(IFS(G456=$J$4,$K$4,G456=$J$5,$K$5),"No Bonus")</f>
        <v>No Bonus</v>
      </c>
      <c r="I456" s="161" t="str">
        <f t="array" ref="I456">IFERROR(IFS(G456=$J$4,$K$4,G456=$J$5,$K$5),"No Bonus")</f>
        <v>No Bonus</v>
      </c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4.25" customHeight="1">
      <c r="A457" s="42" t="s">
        <v>1188</v>
      </c>
      <c r="B457" s="159" t="s">
        <v>724</v>
      </c>
      <c r="C457" s="42" t="s">
        <v>650</v>
      </c>
      <c r="D457" s="160">
        <v>41546.0</v>
      </c>
      <c r="E457" s="161">
        <f t="shared" si="1"/>
        <v>11</v>
      </c>
      <c r="F457" s="170">
        <v>57743.0</v>
      </c>
      <c r="G457" s="159">
        <v>4.0</v>
      </c>
      <c r="H457" s="161">
        <f t="array" ref="H457">IFNA(IFS(G457=$J$4,$K$4,G457=$J$5,$K$5),"No Bonus")</f>
        <v>1500</v>
      </c>
      <c r="I457" s="161">
        <f t="array" ref="I457">IFERROR(IFS(G457=$J$4,$K$4,G457=$J$5,$K$5),"No Bonus")</f>
        <v>1500</v>
      </c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4.25" customHeight="1">
      <c r="A458" s="42" t="s">
        <v>1189</v>
      </c>
      <c r="B458" s="159" t="s">
        <v>728</v>
      </c>
      <c r="C458" s="42" t="s">
        <v>650</v>
      </c>
      <c r="D458" s="160">
        <v>42311.0</v>
      </c>
      <c r="E458" s="161">
        <f t="shared" si="1"/>
        <v>9</v>
      </c>
      <c r="F458" s="170">
        <v>119082.0</v>
      </c>
      <c r="G458" s="159">
        <v>1.0</v>
      </c>
      <c r="H458" s="161" t="str">
        <f t="array" ref="H458">IFNA(IFS(G458=$J$4,$K$4,G458=$J$5,$K$5),"No Bonus")</f>
        <v>No Bonus</v>
      </c>
      <c r="I458" s="161" t="str">
        <f t="array" ref="I458">IFERROR(IFS(G458=$J$4,$K$4,G458=$J$5,$K$5),"No Bonus")</f>
        <v>No Bonus</v>
      </c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4.25" customHeight="1">
      <c r="A459" s="42" t="s">
        <v>1190</v>
      </c>
      <c r="B459" s="159" t="s">
        <v>728</v>
      </c>
      <c r="C459" s="42" t="s">
        <v>650</v>
      </c>
      <c r="D459" s="160">
        <v>41570.0</v>
      </c>
      <c r="E459" s="161">
        <f t="shared" si="1"/>
        <v>11</v>
      </c>
      <c r="F459" s="170">
        <v>74560.0</v>
      </c>
      <c r="G459" s="159">
        <v>4.0</v>
      </c>
      <c r="H459" s="161">
        <f t="array" ref="H459">IFNA(IFS(G459=$J$4,$K$4,G459=$J$5,$K$5),"No Bonus")</f>
        <v>1500</v>
      </c>
      <c r="I459" s="161">
        <f t="array" ref="I459">IFERROR(IFS(G459=$J$4,$K$4,G459=$J$5,$K$5),"No Bonus")</f>
        <v>1500</v>
      </c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4.25" customHeight="1">
      <c r="A460" s="42" t="s">
        <v>1191</v>
      </c>
      <c r="B460" s="159" t="s">
        <v>728</v>
      </c>
      <c r="C460" s="42" t="s">
        <v>650</v>
      </c>
      <c r="D460" s="160">
        <v>40482.0</v>
      </c>
      <c r="E460" s="161">
        <f t="shared" si="1"/>
        <v>14</v>
      </c>
      <c r="F460" s="170">
        <v>112299.0</v>
      </c>
      <c r="G460" s="159">
        <v>4.0</v>
      </c>
      <c r="H460" s="161">
        <f t="array" ref="H460">IFNA(IFS(G460=$J$4,$K$4,G460=$J$5,$K$5),"No Bonus")</f>
        <v>1500</v>
      </c>
      <c r="I460" s="161">
        <f t="array" ref="I460">IFERROR(IFS(G460=$J$4,$K$4,G460=$J$5,$K$5),"No Bonus")</f>
        <v>1500</v>
      </c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4.25" customHeight="1">
      <c r="A461" s="42" t="s">
        <v>1192</v>
      </c>
      <c r="B461" s="159" t="s">
        <v>731</v>
      </c>
      <c r="C461" s="42" t="s">
        <v>650</v>
      </c>
      <c r="D461" s="160">
        <v>41961.0</v>
      </c>
      <c r="E461" s="161">
        <f t="shared" si="1"/>
        <v>10</v>
      </c>
      <c r="F461" s="170">
        <v>125668.0</v>
      </c>
      <c r="G461" s="159">
        <v>5.0</v>
      </c>
      <c r="H461" s="161">
        <f t="array" ref="H461">IFNA(IFS(G461=$J$4,$K$4,G461=$J$5,$K$5),"No Bonus")</f>
        <v>3000</v>
      </c>
      <c r="I461" s="161">
        <f t="array" ref="I461">IFERROR(IFS(G461=$J$4,$K$4,G461=$J$5,$K$5),"No Bonus")</f>
        <v>3000</v>
      </c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4.25" customHeight="1">
      <c r="A462" s="42" t="s">
        <v>1193</v>
      </c>
      <c r="B462" s="159" t="s">
        <v>731</v>
      </c>
      <c r="C462" s="42" t="s">
        <v>650</v>
      </c>
      <c r="D462" s="160">
        <v>41603.0</v>
      </c>
      <c r="E462" s="161">
        <f t="shared" si="1"/>
        <v>11</v>
      </c>
      <c r="F462" s="170">
        <v>118895.0</v>
      </c>
      <c r="G462" s="159">
        <v>4.0</v>
      </c>
      <c r="H462" s="161">
        <f t="array" ref="H462">IFNA(IFS(G462=$J$4,$K$4,G462=$J$5,$K$5),"No Bonus")</f>
        <v>1500</v>
      </c>
      <c r="I462" s="161">
        <f t="array" ref="I462">IFERROR(IFS(G462=$J$4,$K$4,G462=$J$5,$K$5),"No Bonus")</f>
        <v>1500</v>
      </c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4.25" customHeight="1">
      <c r="A463" s="42" t="s">
        <v>1194</v>
      </c>
      <c r="B463" s="159" t="s">
        <v>740</v>
      </c>
      <c r="C463" s="42" t="s">
        <v>650</v>
      </c>
      <c r="D463" s="160">
        <v>40861.0</v>
      </c>
      <c r="E463" s="161">
        <f t="shared" si="1"/>
        <v>13</v>
      </c>
      <c r="F463" s="170">
        <v>51784.0</v>
      </c>
      <c r="G463" s="159">
        <v>3.0</v>
      </c>
      <c r="H463" s="161" t="str">
        <f t="array" ref="H463">IFNA(IFS(G463=$J$4,$K$4,G463=$J$5,$K$5),"No Bonus")</f>
        <v>No Bonus</v>
      </c>
      <c r="I463" s="161" t="str">
        <f t="array" ref="I463">IFERROR(IFS(G463=$J$4,$K$4,G463=$J$5,$K$5),"No Bonus")</f>
        <v>No Bonus</v>
      </c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4.25" customHeight="1">
      <c r="A464" s="42" t="s">
        <v>1195</v>
      </c>
      <c r="B464" s="159" t="s">
        <v>728</v>
      </c>
      <c r="C464" s="42" t="s">
        <v>1196</v>
      </c>
      <c r="D464" s="160">
        <v>41629.0</v>
      </c>
      <c r="E464" s="161">
        <f t="shared" si="1"/>
        <v>11</v>
      </c>
      <c r="F464" s="170">
        <v>88343.0</v>
      </c>
      <c r="G464" s="159">
        <v>1.0</v>
      </c>
      <c r="H464" s="161" t="str">
        <f t="array" ref="H464">IFNA(IFS(G464=$J$4,$K$4,G464=$J$5,$K$5),"No Bonus")</f>
        <v>No Bonus</v>
      </c>
      <c r="I464" s="161" t="str">
        <f t="array" ref="I464">IFERROR(IFS(G464=$J$4,$K$4,G464=$J$5,$K$5),"No Bonus")</f>
        <v>No Bonus</v>
      </c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4.25" customHeight="1">
      <c r="A465" s="42" t="s">
        <v>1197</v>
      </c>
      <c r="B465" s="159" t="s">
        <v>728</v>
      </c>
      <c r="C465" s="42" t="s">
        <v>1196</v>
      </c>
      <c r="D465" s="160">
        <v>41663.0</v>
      </c>
      <c r="E465" s="161">
        <f t="shared" si="1"/>
        <v>11</v>
      </c>
      <c r="F465" s="170">
        <v>124288.0</v>
      </c>
      <c r="G465" s="159">
        <v>4.0</v>
      </c>
      <c r="H465" s="161">
        <f t="array" ref="H465">IFNA(IFS(G465=$J$4,$K$4,G465=$J$5,$K$5),"No Bonus")</f>
        <v>1500</v>
      </c>
      <c r="I465" s="161">
        <f t="array" ref="I465">IFERROR(IFS(G465=$J$4,$K$4,G465=$J$5,$K$5),"No Bonus")</f>
        <v>1500</v>
      </c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4.25" customHeight="1">
      <c r="A466" s="42" t="s">
        <v>1198</v>
      </c>
      <c r="B466" s="159" t="s">
        <v>724</v>
      </c>
      <c r="C466" s="42" t="s">
        <v>1196</v>
      </c>
      <c r="D466" s="160">
        <v>41669.0</v>
      </c>
      <c r="E466" s="161">
        <f t="shared" si="1"/>
        <v>11</v>
      </c>
      <c r="F466" s="170">
        <v>126925.0</v>
      </c>
      <c r="G466" s="159">
        <v>3.0</v>
      </c>
      <c r="H466" s="161" t="str">
        <f t="array" ref="H466">IFNA(IFS(G466=$J$4,$K$4,G466=$J$5,$K$5),"No Bonus")</f>
        <v>No Bonus</v>
      </c>
      <c r="I466" s="161" t="str">
        <f t="array" ref="I466">IFERROR(IFS(G466=$J$4,$K$4,G466=$J$5,$K$5),"No Bonus")</f>
        <v>No Bonus</v>
      </c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4.25" customHeight="1">
      <c r="A467" s="42" t="s">
        <v>1199</v>
      </c>
      <c r="B467" s="159" t="s">
        <v>731</v>
      </c>
      <c r="C467" s="42" t="s">
        <v>1196</v>
      </c>
      <c r="D467" s="160">
        <v>41703.0</v>
      </c>
      <c r="E467" s="161">
        <f t="shared" si="1"/>
        <v>10</v>
      </c>
      <c r="F467" s="170">
        <v>82275.0</v>
      </c>
      <c r="G467" s="159">
        <v>3.0</v>
      </c>
      <c r="H467" s="161" t="str">
        <f t="array" ref="H467">IFNA(IFS(G467=$J$4,$K$4,G467=$J$5,$K$5),"No Bonus")</f>
        <v>No Bonus</v>
      </c>
      <c r="I467" s="161" t="str">
        <f t="array" ref="I467">IFERROR(IFS(G467=$J$4,$K$4,G467=$J$5,$K$5),"No Bonus")</f>
        <v>No Bonus</v>
      </c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4.25" customHeight="1">
      <c r="A468" s="42" t="s">
        <v>1200</v>
      </c>
      <c r="B468" s="159" t="s">
        <v>728</v>
      </c>
      <c r="C468" s="42" t="s">
        <v>1196</v>
      </c>
      <c r="D468" s="160">
        <v>41732.0</v>
      </c>
      <c r="E468" s="161">
        <f t="shared" si="1"/>
        <v>10</v>
      </c>
      <c r="F468" s="170">
        <v>52543.0</v>
      </c>
      <c r="G468" s="159">
        <v>3.0</v>
      </c>
      <c r="H468" s="161" t="str">
        <f t="array" ref="H468">IFNA(IFS(G468=$J$4,$K$4,G468=$J$5,$K$5),"No Bonus")</f>
        <v>No Bonus</v>
      </c>
      <c r="I468" s="161" t="str">
        <f t="array" ref="I468">IFERROR(IFS(G468=$J$4,$K$4,G468=$J$5,$K$5),"No Bonus")</f>
        <v>No Bonus</v>
      </c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4.25" customHeight="1">
      <c r="A469" s="42" t="s">
        <v>1201</v>
      </c>
      <c r="B469" s="159" t="s">
        <v>731</v>
      </c>
      <c r="C469" s="42" t="s">
        <v>1196</v>
      </c>
      <c r="D469" s="160">
        <v>41823.0</v>
      </c>
      <c r="E469" s="161">
        <f t="shared" si="1"/>
        <v>10</v>
      </c>
      <c r="F469" s="170">
        <v>117715.0</v>
      </c>
      <c r="G469" s="159">
        <v>5.0</v>
      </c>
      <c r="H469" s="161">
        <f t="array" ref="H469">IFNA(IFS(G469=$J$4,$K$4,G469=$J$5,$K$5),"No Bonus")</f>
        <v>3000</v>
      </c>
      <c r="I469" s="161">
        <f t="array" ref="I469">IFERROR(IFS(G469=$J$4,$K$4,G469=$J$5,$K$5),"No Bonus")</f>
        <v>3000</v>
      </c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4.25" customHeight="1">
      <c r="A470" s="42" t="s">
        <v>1202</v>
      </c>
      <c r="B470" s="159" t="s">
        <v>728</v>
      </c>
      <c r="C470" s="42" t="s">
        <v>1196</v>
      </c>
      <c r="D470" s="160">
        <v>40765.0</v>
      </c>
      <c r="E470" s="161">
        <f t="shared" si="1"/>
        <v>13</v>
      </c>
      <c r="F470" s="170">
        <v>74910.0</v>
      </c>
      <c r="G470" s="159">
        <v>1.0</v>
      </c>
      <c r="H470" s="161" t="str">
        <f t="array" ref="H470">IFNA(IFS(G470=$J$4,$K$4,G470=$J$5,$K$5),"No Bonus")</f>
        <v>No Bonus</v>
      </c>
      <c r="I470" s="161" t="str">
        <f t="array" ref="I470">IFERROR(IFS(G470=$J$4,$K$4,G470=$J$5,$K$5),"No Bonus")</f>
        <v>No Bonus</v>
      </c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4.25" customHeight="1">
      <c r="A471" s="42" t="s">
        <v>1203</v>
      </c>
      <c r="B471" s="159" t="s">
        <v>731</v>
      </c>
      <c r="C471" s="42" t="s">
        <v>1196</v>
      </c>
      <c r="D471" s="160">
        <v>40766.0</v>
      </c>
      <c r="E471" s="161">
        <f t="shared" si="1"/>
        <v>13</v>
      </c>
      <c r="F471" s="170">
        <v>57703.0</v>
      </c>
      <c r="G471" s="159">
        <v>5.0</v>
      </c>
      <c r="H471" s="161">
        <f t="array" ref="H471">IFNA(IFS(G471=$J$4,$K$4,G471=$J$5,$K$5),"No Bonus")</f>
        <v>3000</v>
      </c>
      <c r="I471" s="161">
        <f t="array" ref="I471">IFERROR(IFS(G471=$J$4,$K$4,G471=$J$5,$K$5),"No Bonus")</f>
        <v>3000</v>
      </c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4.25" customHeight="1">
      <c r="A472" s="42" t="s">
        <v>1204</v>
      </c>
      <c r="B472" s="159" t="s">
        <v>731</v>
      </c>
      <c r="C472" s="42" t="s">
        <v>1196</v>
      </c>
      <c r="D472" s="160">
        <v>41843.0</v>
      </c>
      <c r="E472" s="161">
        <f t="shared" si="1"/>
        <v>10</v>
      </c>
      <c r="F472" s="170">
        <v>83926.0</v>
      </c>
      <c r="G472" s="159">
        <v>3.0</v>
      </c>
      <c r="H472" s="161" t="str">
        <f t="array" ref="H472">IFNA(IFS(G472=$J$4,$K$4,G472=$J$5,$K$5),"No Bonus")</f>
        <v>No Bonus</v>
      </c>
      <c r="I472" s="161" t="str">
        <f t="array" ref="I472">IFERROR(IFS(G472=$J$4,$K$4,G472=$J$5,$K$5),"No Bonus")</f>
        <v>No Bonus</v>
      </c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4.25" customHeight="1">
      <c r="A473" s="42" t="s">
        <v>1205</v>
      </c>
      <c r="B473" s="159" t="s">
        <v>728</v>
      </c>
      <c r="C473" s="42" t="s">
        <v>1196</v>
      </c>
      <c r="D473" s="160">
        <v>40811.0</v>
      </c>
      <c r="E473" s="161">
        <f t="shared" si="1"/>
        <v>13</v>
      </c>
      <c r="F473" s="170">
        <v>76064.0</v>
      </c>
      <c r="G473" s="159">
        <v>4.0</v>
      </c>
      <c r="H473" s="161">
        <f t="array" ref="H473">IFNA(IFS(G473=$J$4,$K$4,G473=$J$5,$K$5),"No Bonus")</f>
        <v>1500</v>
      </c>
      <c r="I473" s="161">
        <f t="array" ref="I473">IFERROR(IFS(G473=$J$4,$K$4,G473=$J$5,$K$5),"No Bonus")</f>
        <v>1500</v>
      </c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4.25" customHeight="1">
      <c r="A474" s="42" t="s">
        <v>1206</v>
      </c>
      <c r="B474" s="159" t="s">
        <v>720</v>
      </c>
      <c r="C474" s="42" t="s">
        <v>1196</v>
      </c>
      <c r="D474" s="160">
        <v>40813.0</v>
      </c>
      <c r="E474" s="161">
        <f t="shared" si="1"/>
        <v>13</v>
      </c>
      <c r="F474" s="170">
        <v>73842.0</v>
      </c>
      <c r="G474" s="159">
        <v>5.0</v>
      </c>
      <c r="H474" s="161">
        <f t="array" ref="H474">IFNA(IFS(G474=$J$4,$K$4,G474=$J$5,$K$5),"No Bonus")</f>
        <v>3000</v>
      </c>
      <c r="I474" s="161">
        <f t="array" ref="I474">IFERROR(IFS(G474=$J$4,$K$4,G474=$J$5,$K$5),"No Bonus")</f>
        <v>3000</v>
      </c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4.25" customHeight="1">
      <c r="A475" s="42" t="s">
        <v>1207</v>
      </c>
      <c r="B475" s="159" t="s">
        <v>726</v>
      </c>
      <c r="C475" s="42" t="s">
        <v>1196</v>
      </c>
      <c r="D475" s="160">
        <v>41896.0</v>
      </c>
      <c r="E475" s="161">
        <f t="shared" si="1"/>
        <v>10</v>
      </c>
      <c r="F475" s="170">
        <v>78867.0</v>
      </c>
      <c r="G475" s="159">
        <v>2.0</v>
      </c>
      <c r="H475" s="161" t="str">
        <f t="array" ref="H475">IFNA(IFS(G475=$J$4,$K$4,G475=$J$5,$K$5),"No Bonus")</f>
        <v>No Bonus</v>
      </c>
      <c r="I475" s="161" t="str">
        <f t="array" ref="I475">IFERROR(IFS(G475=$J$4,$K$4,G475=$J$5,$K$5),"No Bonus")</f>
        <v>No Bonus</v>
      </c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4.25" customHeight="1">
      <c r="A476" s="42" t="s">
        <v>1208</v>
      </c>
      <c r="B476" s="159" t="s">
        <v>731</v>
      </c>
      <c r="C476" s="42" t="s">
        <v>1196</v>
      </c>
      <c r="D476" s="160">
        <v>41919.0</v>
      </c>
      <c r="E476" s="161">
        <f t="shared" si="1"/>
        <v>10</v>
      </c>
      <c r="F476" s="170">
        <v>91587.0</v>
      </c>
      <c r="G476" s="159">
        <v>5.0</v>
      </c>
      <c r="H476" s="161">
        <f t="array" ref="H476">IFNA(IFS(G476=$J$4,$K$4,G476=$J$5,$K$5),"No Bonus")</f>
        <v>3000</v>
      </c>
      <c r="I476" s="161">
        <f t="array" ref="I476">IFERROR(IFS(G476=$J$4,$K$4,G476=$J$5,$K$5),"No Bonus")</f>
        <v>3000</v>
      </c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4.25" customHeight="1">
      <c r="A477" s="42" t="s">
        <v>1209</v>
      </c>
      <c r="B477" s="159" t="s">
        <v>726</v>
      </c>
      <c r="C477" s="42" t="s">
        <v>1196</v>
      </c>
      <c r="D477" s="160">
        <v>40832.0</v>
      </c>
      <c r="E477" s="161">
        <f t="shared" si="1"/>
        <v>13</v>
      </c>
      <c r="F477" s="170">
        <v>124722.0</v>
      </c>
      <c r="G477" s="159">
        <v>2.0</v>
      </c>
      <c r="H477" s="161" t="str">
        <f t="array" ref="H477">IFNA(IFS(G477=$J$4,$K$4,G477=$J$5,$K$5),"No Bonus")</f>
        <v>No Bonus</v>
      </c>
      <c r="I477" s="161" t="str">
        <f t="array" ref="I477">IFERROR(IFS(G477=$J$4,$K$4,G477=$J$5,$K$5),"No Bonus")</f>
        <v>No Bonus</v>
      </c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4.25" customHeight="1">
      <c r="A478" s="42" t="s">
        <v>1210</v>
      </c>
      <c r="B478" s="159" t="s">
        <v>728</v>
      </c>
      <c r="C478" s="42" t="s">
        <v>1196</v>
      </c>
      <c r="D478" s="160">
        <v>40839.0</v>
      </c>
      <c r="E478" s="161">
        <f t="shared" si="1"/>
        <v>13</v>
      </c>
      <c r="F478" s="170">
        <v>78409.0</v>
      </c>
      <c r="G478" s="159">
        <v>3.0</v>
      </c>
      <c r="H478" s="161" t="str">
        <f t="array" ref="H478">IFNA(IFS(G478=$J$4,$K$4,G478=$J$5,$K$5),"No Bonus")</f>
        <v>No Bonus</v>
      </c>
      <c r="I478" s="161" t="str">
        <f t="array" ref="I478">IFERROR(IFS(G478=$J$4,$K$4,G478=$J$5,$K$5),"No Bonus")</f>
        <v>No Bonus</v>
      </c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4.25" customHeight="1">
      <c r="A479" s="42" t="s">
        <v>1211</v>
      </c>
      <c r="B479" s="159" t="s">
        <v>720</v>
      </c>
      <c r="C479" s="42" t="s">
        <v>1196</v>
      </c>
      <c r="D479" s="160">
        <v>41971.0</v>
      </c>
      <c r="E479" s="161">
        <f t="shared" si="1"/>
        <v>10</v>
      </c>
      <c r="F479" s="170">
        <v>61718.0</v>
      </c>
      <c r="G479" s="159">
        <v>5.0</v>
      </c>
      <c r="H479" s="161">
        <f t="array" ref="H479">IFNA(IFS(G479=$J$4,$K$4,G479=$J$5,$K$5),"No Bonus")</f>
        <v>3000</v>
      </c>
      <c r="I479" s="161">
        <f t="array" ref="I479">IFERROR(IFS(G479=$J$4,$K$4,G479=$J$5,$K$5),"No Bonus")</f>
        <v>3000</v>
      </c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4.25" customHeight="1">
      <c r="A480" s="42" t="s">
        <v>1212</v>
      </c>
      <c r="B480" s="159" t="s">
        <v>731</v>
      </c>
      <c r="C480" s="42" t="s">
        <v>1213</v>
      </c>
      <c r="D480" s="160">
        <v>40187.0</v>
      </c>
      <c r="E480" s="161">
        <f t="shared" si="1"/>
        <v>15</v>
      </c>
      <c r="F480" s="170">
        <v>123468.0</v>
      </c>
      <c r="G480" s="159">
        <v>2.0</v>
      </c>
      <c r="H480" s="161" t="str">
        <f t="array" ref="H480">IFNA(IFS(G480=$J$4,$K$4,G480=$J$5,$K$5),"No Bonus")</f>
        <v>No Bonus</v>
      </c>
      <c r="I480" s="161" t="str">
        <f t="array" ref="I480">IFERROR(IFS(G480=$J$4,$K$4,G480=$J$5,$K$5),"No Bonus")</f>
        <v>No Bonus</v>
      </c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4.25" customHeight="1">
      <c r="A481" s="42" t="s">
        <v>1214</v>
      </c>
      <c r="B481" s="159" t="s">
        <v>720</v>
      </c>
      <c r="C481" s="42" t="s">
        <v>1213</v>
      </c>
      <c r="D481" s="160">
        <v>41286.0</v>
      </c>
      <c r="E481" s="161">
        <f t="shared" si="1"/>
        <v>12</v>
      </c>
      <c r="F481" s="170">
        <v>46368.0</v>
      </c>
      <c r="G481" s="159">
        <v>2.0</v>
      </c>
      <c r="H481" s="161" t="str">
        <f t="array" ref="H481">IFNA(IFS(G481=$J$4,$K$4,G481=$J$5,$K$5),"No Bonus")</f>
        <v>No Bonus</v>
      </c>
      <c r="I481" s="161" t="str">
        <f t="array" ref="I481">IFERROR(IFS(G481=$J$4,$K$4,G481=$J$5,$K$5),"No Bonus")</f>
        <v>No Bonus</v>
      </c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4.25" customHeight="1">
      <c r="A482" s="42" t="s">
        <v>1215</v>
      </c>
      <c r="B482" s="159" t="s">
        <v>720</v>
      </c>
      <c r="C482" s="42" t="s">
        <v>1213</v>
      </c>
      <c r="D482" s="160">
        <v>36899.0</v>
      </c>
      <c r="E482" s="161">
        <f t="shared" si="1"/>
        <v>24</v>
      </c>
      <c r="F482" s="170">
        <v>59814.0</v>
      </c>
      <c r="G482" s="159">
        <v>3.0</v>
      </c>
      <c r="H482" s="161" t="str">
        <f t="array" ref="H482">IFNA(IFS(G482=$J$4,$K$4,G482=$J$5,$K$5),"No Bonus")</f>
        <v>No Bonus</v>
      </c>
      <c r="I482" s="161" t="str">
        <f t="array" ref="I482">IFERROR(IFS(G482=$J$4,$K$4,G482=$J$5,$K$5),"No Bonus")</f>
        <v>No Bonus</v>
      </c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4.25" customHeight="1">
      <c r="A483" s="42" t="s">
        <v>1216</v>
      </c>
      <c r="B483" s="159" t="s">
        <v>740</v>
      </c>
      <c r="C483" s="42" t="s">
        <v>1213</v>
      </c>
      <c r="D483" s="160">
        <v>36904.0</v>
      </c>
      <c r="E483" s="161">
        <f t="shared" si="1"/>
        <v>24</v>
      </c>
      <c r="F483" s="170">
        <v>80732.0</v>
      </c>
      <c r="G483" s="159">
        <v>2.0</v>
      </c>
      <c r="H483" s="161" t="str">
        <f t="array" ref="H483">IFNA(IFS(G483=$J$4,$K$4,G483=$J$5,$K$5),"No Bonus")</f>
        <v>No Bonus</v>
      </c>
      <c r="I483" s="161" t="str">
        <f t="array" ref="I483">IFERROR(IFS(G483=$J$4,$K$4,G483=$J$5,$K$5),"No Bonus")</f>
        <v>No Bonus</v>
      </c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4.25" customHeight="1">
      <c r="A484" s="42" t="s">
        <v>1217</v>
      </c>
      <c r="B484" s="159" t="s">
        <v>731</v>
      </c>
      <c r="C484" s="42" t="s">
        <v>1213</v>
      </c>
      <c r="D484" s="160">
        <v>37614.0</v>
      </c>
      <c r="E484" s="161">
        <f t="shared" si="1"/>
        <v>22</v>
      </c>
      <c r="F484" s="170">
        <v>60408.0</v>
      </c>
      <c r="G484" s="159">
        <v>4.0</v>
      </c>
      <c r="H484" s="161">
        <f t="array" ref="H484">IFNA(IFS(G484=$J$4,$K$4,G484=$J$5,$K$5),"No Bonus")</f>
        <v>1500</v>
      </c>
      <c r="I484" s="161">
        <f t="array" ref="I484">IFERROR(IFS(G484=$J$4,$K$4,G484=$J$5,$K$5),"No Bonus")</f>
        <v>1500</v>
      </c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4.25" customHeight="1">
      <c r="A485" s="42" t="s">
        <v>1218</v>
      </c>
      <c r="B485" s="159" t="s">
        <v>726</v>
      </c>
      <c r="C485" s="42" t="s">
        <v>1213</v>
      </c>
      <c r="D485" s="160">
        <v>39801.0</v>
      </c>
      <c r="E485" s="161">
        <f t="shared" si="1"/>
        <v>16</v>
      </c>
      <c r="F485" s="170">
        <v>120404.0</v>
      </c>
      <c r="G485" s="159">
        <v>3.0</v>
      </c>
      <c r="H485" s="161" t="str">
        <f t="array" ref="H485">IFNA(IFS(G485=$J$4,$K$4,G485=$J$5,$K$5),"No Bonus")</f>
        <v>No Bonus</v>
      </c>
      <c r="I485" s="161" t="str">
        <f t="array" ref="I485">IFERROR(IFS(G485=$J$4,$K$4,G485=$J$5,$K$5),"No Bonus")</f>
        <v>No Bonus</v>
      </c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4.25" customHeight="1">
      <c r="A486" s="42" t="s">
        <v>1219</v>
      </c>
      <c r="B486" s="159" t="s">
        <v>720</v>
      </c>
      <c r="C486" s="42" t="s">
        <v>1213</v>
      </c>
      <c r="D486" s="160">
        <v>42021.0</v>
      </c>
      <c r="E486" s="161">
        <f t="shared" si="1"/>
        <v>10</v>
      </c>
      <c r="F486" s="170">
        <v>104897.0</v>
      </c>
      <c r="G486" s="159">
        <v>3.0</v>
      </c>
      <c r="H486" s="161" t="str">
        <f t="array" ref="H486">IFNA(IFS(G486=$J$4,$K$4,G486=$J$5,$K$5),"No Bonus")</f>
        <v>No Bonus</v>
      </c>
      <c r="I486" s="161" t="str">
        <f t="array" ref="I486">IFERROR(IFS(G486=$J$4,$K$4,G486=$J$5,$K$5),"No Bonus")</f>
        <v>No Bonus</v>
      </c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4.25" customHeight="1">
      <c r="A487" s="42" t="s">
        <v>1220</v>
      </c>
      <c r="B487" s="159" t="s">
        <v>720</v>
      </c>
      <c r="C487" s="42" t="s">
        <v>1213</v>
      </c>
      <c r="D487" s="160">
        <v>42041.0</v>
      </c>
      <c r="E487" s="161">
        <f t="shared" si="1"/>
        <v>10</v>
      </c>
      <c r="F487" s="170">
        <v>45464.0</v>
      </c>
      <c r="G487" s="159">
        <v>2.0</v>
      </c>
      <c r="H487" s="161" t="str">
        <f t="array" ref="H487">IFNA(IFS(G487=$J$4,$K$4,G487=$J$5,$K$5),"No Bonus")</f>
        <v>No Bonus</v>
      </c>
      <c r="I487" s="161" t="str">
        <f t="array" ref="I487">IFERROR(IFS(G487=$J$4,$K$4,G487=$J$5,$K$5),"No Bonus")</f>
        <v>No Bonus</v>
      </c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4.25" customHeight="1">
      <c r="A488" s="42" t="s">
        <v>1221</v>
      </c>
      <c r="B488" s="159" t="s">
        <v>731</v>
      </c>
      <c r="C488" s="42" t="s">
        <v>1213</v>
      </c>
      <c r="D488" s="160">
        <v>37273.0</v>
      </c>
      <c r="E488" s="161">
        <f t="shared" si="1"/>
        <v>23</v>
      </c>
      <c r="F488" s="170">
        <v>93778.0</v>
      </c>
      <c r="G488" s="159">
        <v>5.0</v>
      </c>
      <c r="H488" s="161">
        <f t="array" ref="H488">IFNA(IFS(G488=$J$4,$K$4,G488=$J$5,$K$5),"No Bonus")</f>
        <v>3000</v>
      </c>
      <c r="I488" s="161">
        <f t="array" ref="I488">IFERROR(IFS(G488=$J$4,$K$4,G488=$J$5,$K$5),"No Bonus")</f>
        <v>3000</v>
      </c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4.25" customHeight="1">
      <c r="A489" s="42" t="s">
        <v>1222</v>
      </c>
      <c r="B489" s="159" t="s">
        <v>740</v>
      </c>
      <c r="C489" s="42" t="s">
        <v>1213</v>
      </c>
      <c r="D489" s="160">
        <v>37295.0</v>
      </c>
      <c r="E489" s="161">
        <f t="shared" si="1"/>
        <v>23</v>
      </c>
      <c r="F489" s="170">
        <v>54091.0</v>
      </c>
      <c r="G489" s="159">
        <v>4.0</v>
      </c>
      <c r="H489" s="161">
        <f t="array" ref="H489">IFNA(IFS(G489=$J$4,$K$4,G489=$J$5,$K$5),"No Bonus")</f>
        <v>1500</v>
      </c>
      <c r="I489" s="161">
        <f t="array" ref="I489">IFERROR(IFS(G489=$J$4,$K$4,G489=$J$5,$K$5),"No Bonus")</f>
        <v>1500</v>
      </c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4.25" customHeight="1">
      <c r="A490" s="42" t="s">
        <v>1223</v>
      </c>
      <c r="B490" s="159" t="s">
        <v>728</v>
      </c>
      <c r="C490" s="42" t="s">
        <v>1213</v>
      </c>
      <c r="D490" s="160">
        <v>40942.0</v>
      </c>
      <c r="E490" s="161">
        <f t="shared" si="1"/>
        <v>13</v>
      </c>
      <c r="F490" s="170">
        <v>72894.0</v>
      </c>
      <c r="G490" s="159">
        <v>5.0</v>
      </c>
      <c r="H490" s="161">
        <f t="array" ref="H490">IFNA(IFS(G490=$J$4,$K$4,G490=$J$5,$K$5),"No Bonus")</f>
        <v>3000</v>
      </c>
      <c r="I490" s="161">
        <f t="array" ref="I490">IFERROR(IFS(G490=$J$4,$K$4,G490=$J$5,$K$5),"No Bonus")</f>
        <v>3000</v>
      </c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4.25" customHeight="1">
      <c r="A491" s="42" t="s">
        <v>1224</v>
      </c>
      <c r="B491" s="159" t="s">
        <v>720</v>
      </c>
      <c r="C491" s="42" t="s">
        <v>1213</v>
      </c>
      <c r="D491" s="160">
        <v>42054.0</v>
      </c>
      <c r="E491" s="161">
        <f t="shared" si="1"/>
        <v>9</v>
      </c>
      <c r="F491" s="170">
        <v>104893.0</v>
      </c>
      <c r="G491" s="159">
        <v>3.0</v>
      </c>
      <c r="H491" s="161" t="str">
        <f t="array" ref="H491">IFNA(IFS(G491=$J$4,$K$4,G491=$J$5,$K$5),"No Bonus")</f>
        <v>No Bonus</v>
      </c>
      <c r="I491" s="161" t="str">
        <f t="array" ref="I491">IFERROR(IFS(G491=$J$4,$K$4,G491=$J$5,$K$5),"No Bonus")</f>
        <v>No Bonus</v>
      </c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4.25" customHeight="1">
      <c r="A492" s="42" t="s">
        <v>1225</v>
      </c>
      <c r="B492" s="159" t="s">
        <v>728</v>
      </c>
      <c r="C492" s="42" t="s">
        <v>1213</v>
      </c>
      <c r="D492" s="160">
        <v>41337.0</v>
      </c>
      <c r="E492" s="161">
        <f t="shared" si="1"/>
        <v>11</v>
      </c>
      <c r="F492" s="170">
        <v>79289.0</v>
      </c>
      <c r="G492" s="159">
        <v>1.0</v>
      </c>
      <c r="H492" s="161" t="str">
        <f t="array" ref="H492">IFNA(IFS(G492=$J$4,$K$4,G492=$J$5,$K$5),"No Bonus")</f>
        <v>No Bonus</v>
      </c>
      <c r="I492" s="161" t="str">
        <f t="array" ref="I492">IFERROR(IFS(G492=$J$4,$K$4,G492=$J$5,$K$5),"No Bonus")</f>
        <v>No Bonus</v>
      </c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4.25" customHeight="1">
      <c r="A493" s="42" t="s">
        <v>1226</v>
      </c>
      <c r="B493" s="159" t="s">
        <v>720</v>
      </c>
      <c r="C493" s="42" t="s">
        <v>1213</v>
      </c>
      <c r="D493" s="160">
        <v>41342.0</v>
      </c>
      <c r="E493" s="161">
        <f t="shared" si="1"/>
        <v>11</v>
      </c>
      <c r="F493" s="170">
        <v>81594.0</v>
      </c>
      <c r="G493" s="159">
        <v>2.0</v>
      </c>
      <c r="H493" s="161" t="str">
        <f t="array" ref="H493">IFNA(IFS(G493=$J$4,$K$4,G493=$J$5,$K$5),"No Bonus")</f>
        <v>No Bonus</v>
      </c>
      <c r="I493" s="161" t="str">
        <f t="array" ref="I493">IFERROR(IFS(G493=$J$4,$K$4,G493=$J$5,$K$5),"No Bonus")</f>
        <v>No Bonus</v>
      </c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4.25" customHeight="1">
      <c r="A494" s="42" t="s">
        <v>1227</v>
      </c>
      <c r="B494" s="159" t="s">
        <v>728</v>
      </c>
      <c r="C494" s="42" t="s">
        <v>1213</v>
      </c>
      <c r="D494" s="160">
        <v>38779.0</v>
      </c>
      <c r="E494" s="161">
        <f t="shared" si="1"/>
        <v>18</v>
      </c>
      <c r="F494" s="170">
        <v>46876.0</v>
      </c>
      <c r="G494" s="159">
        <v>3.0</v>
      </c>
      <c r="H494" s="161" t="str">
        <f t="array" ref="H494">IFNA(IFS(G494=$J$4,$K$4,G494=$J$5,$K$5),"No Bonus")</f>
        <v>No Bonus</v>
      </c>
      <c r="I494" s="161" t="str">
        <f t="array" ref="I494">IFERROR(IFS(G494=$J$4,$K$4,G494=$J$5,$K$5),"No Bonus")</f>
        <v>No Bonus</v>
      </c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4.25" customHeight="1">
      <c r="A495" s="42" t="s">
        <v>1228</v>
      </c>
      <c r="B495" s="159" t="s">
        <v>726</v>
      </c>
      <c r="C495" s="42" t="s">
        <v>1213</v>
      </c>
      <c r="D495" s="160">
        <v>40597.0</v>
      </c>
      <c r="E495" s="161">
        <f t="shared" si="1"/>
        <v>13</v>
      </c>
      <c r="F495" s="170">
        <v>89002.0</v>
      </c>
      <c r="G495" s="159">
        <v>2.0</v>
      </c>
      <c r="H495" s="161" t="str">
        <f t="array" ref="H495">IFNA(IFS(G495=$J$4,$K$4,G495=$J$5,$K$5),"No Bonus")</f>
        <v>No Bonus</v>
      </c>
      <c r="I495" s="161" t="str">
        <f t="array" ref="I495">IFERROR(IFS(G495=$J$4,$K$4,G495=$J$5,$K$5),"No Bonus")</f>
        <v>No Bonus</v>
      </c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4.25" customHeight="1">
      <c r="A496" s="42" t="s">
        <v>1229</v>
      </c>
      <c r="B496" s="159" t="s">
        <v>726</v>
      </c>
      <c r="C496" s="42" t="s">
        <v>1213</v>
      </c>
      <c r="D496" s="160">
        <v>39868.0</v>
      </c>
      <c r="E496" s="161">
        <f t="shared" si="1"/>
        <v>15</v>
      </c>
      <c r="F496" s="170">
        <v>60097.0</v>
      </c>
      <c r="G496" s="159">
        <v>3.0</v>
      </c>
      <c r="H496" s="161" t="str">
        <f t="array" ref="H496">IFNA(IFS(G496=$J$4,$K$4,G496=$J$5,$K$5),"No Bonus")</f>
        <v>No Bonus</v>
      </c>
      <c r="I496" s="161" t="str">
        <f t="array" ref="I496">IFERROR(IFS(G496=$J$4,$K$4,G496=$J$5,$K$5),"No Bonus")</f>
        <v>No Bonus</v>
      </c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4.25" customHeight="1">
      <c r="A497" s="42" t="s">
        <v>1230</v>
      </c>
      <c r="B497" s="159" t="s">
        <v>720</v>
      </c>
      <c r="C497" s="42" t="s">
        <v>1213</v>
      </c>
      <c r="D497" s="160">
        <v>40977.0</v>
      </c>
      <c r="E497" s="161">
        <f t="shared" si="1"/>
        <v>12</v>
      </c>
      <c r="F497" s="170">
        <v>101346.0</v>
      </c>
      <c r="G497" s="159">
        <v>3.0</v>
      </c>
      <c r="H497" s="161" t="str">
        <f t="array" ref="H497">IFNA(IFS(G497=$J$4,$K$4,G497=$J$5,$K$5),"No Bonus")</f>
        <v>No Bonus</v>
      </c>
      <c r="I497" s="161" t="str">
        <f t="array" ref="I497">IFERROR(IFS(G497=$J$4,$K$4,G497=$J$5,$K$5),"No Bonus")</f>
        <v>No Bonus</v>
      </c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4.25" customHeight="1">
      <c r="A498" s="42" t="s">
        <v>1231</v>
      </c>
      <c r="B498" s="159" t="s">
        <v>724</v>
      </c>
      <c r="C498" s="42" t="s">
        <v>1213</v>
      </c>
      <c r="D498" s="160">
        <v>41332.0</v>
      </c>
      <c r="E498" s="161">
        <f t="shared" si="1"/>
        <v>11</v>
      </c>
      <c r="F498" s="170">
        <v>110700.0</v>
      </c>
      <c r="G498" s="159">
        <v>3.0</v>
      </c>
      <c r="H498" s="161" t="str">
        <f t="array" ref="H498">IFNA(IFS(G498=$J$4,$K$4,G498=$J$5,$K$5),"No Bonus")</f>
        <v>No Bonus</v>
      </c>
      <c r="I498" s="161" t="str">
        <f t="array" ref="I498">IFERROR(IFS(G498=$J$4,$K$4,G498=$J$5,$K$5),"No Bonus")</f>
        <v>No Bonus</v>
      </c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4.25" customHeight="1">
      <c r="A499" s="42" t="s">
        <v>1232</v>
      </c>
      <c r="B499" s="159" t="s">
        <v>731</v>
      </c>
      <c r="C499" s="42" t="s">
        <v>1213</v>
      </c>
      <c r="D499" s="160">
        <v>41702.0</v>
      </c>
      <c r="E499" s="161">
        <f t="shared" si="1"/>
        <v>10</v>
      </c>
      <c r="F499" s="170">
        <v>118902.0</v>
      </c>
      <c r="G499" s="159">
        <v>1.0</v>
      </c>
      <c r="H499" s="161" t="str">
        <f t="array" ref="H499">IFNA(IFS(G499=$J$4,$K$4,G499=$J$5,$K$5),"No Bonus")</f>
        <v>No Bonus</v>
      </c>
      <c r="I499" s="161" t="str">
        <f t="array" ref="I499">IFERROR(IFS(G499=$J$4,$K$4,G499=$J$5,$K$5),"No Bonus")</f>
        <v>No Bonus</v>
      </c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4.25" customHeight="1">
      <c r="A500" s="42" t="s">
        <v>1233</v>
      </c>
      <c r="B500" s="159" t="s">
        <v>731</v>
      </c>
      <c r="C500" s="42" t="s">
        <v>1213</v>
      </c>
      <c r="D500" s="160">
        <v>40252.0</v>
      </c>
      <c r="E500" s="161">
        <f t="shared" si="1"/>
        <v>14</v>
      </c>
      <c r="F500" s="170">
        <v>75430.0</v>
      </c>
      <c r="G500" s="159">
        <v>4.0</v>
      </c>
      <c r="H500" s="161">
        <f t="array" ref="H500">IFNA(IFS(G500=$J$4,$K$4,G500=$J$5,$K$5),"No Bonus")</f>
        <v>1500</v>
      </c>
      <c r="I500" s="161">
        <f t="array" ref="I500">IFERROR(IFS(G500=$J$4,$K$4,G500=$J$5,$K$5),"No Bonus")</f>
        <v>1500</v>
      </c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4.25" customHeight="1">
      <c r="A501" s="42" t="s">
        <v>1234</v>
      </c>
      <c r="B501" s="159" t="s">
        <v>720</v>
      </c>
      <c r="C501" s="42" t="s">
        <v>1213</v>
      </c>
      <c r="D501" s="160">
        <v>40254.0</v>
      </c>
      <c r="E501" s="161">
        <f t="shared" si="1"/>
        <v>14</v>
      </c>
      <c r="F501" s="170">
        <v>103697.0</v>
      </c>
      <c r="G501" s="159">
        <v>4.0</v>
      </c>
      <c r="H501" s="161">
        <f t="array" ref="H501">IFNA(IFS(G501=$J$4,$K$4,G501=$J$5,$K$5),"No Bonus")</f>
        <v>1500</v>
      </c>
      <c r="I501" s="161">
        <f t="array" ref="I501">IFERROR(IFS(G501=$J$4,$K$4,G501=$J$5,$K$5),"No Bonus")</f>
        <v>1500</v>
      </c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4.25" customHeight="1">
      <c r="A502" s="42" t="s">
        <v>1235</v>
      </c>
      <c r="B502" s="159" t="s">
        <v>728</v>
      </c>
      <c r="C502" s="42" t="s">
        <v>1213</v>
      </c>
      <c r="D502" s="160">
        <v>41360.0</v>
      </c>
      <c r="E502" s="161">
        <f t="shared" si="1"/>
        <v>11</v>
      </c>
      <c r="F502" s="170">
        <v>66777.0</v>
      </c>
      <c r="G502" s="159">
        <v>3.0</v>
      </c>
      <c r="H502" s="161" t="str">
        <f t="array" ref="H502">IFNA(IFS(G502=$J$4,$K$4,G502=$J$5,$K$5),"No Bonus")</f>
        <v>No Bonus</v>
      </c>
      <c r="I502" s="161" t="str">
        <f t="array" ref="I502">IFERROR(IFS(G502=$J$4,$K$4,G502=$J$5,$K$5),"No Bonus")</f>
        <v>No Bonus</v>
      </c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4.25" customHeight="1">
      <c r="A503" s="42" t="s">
        <v>1236</v>
      </c>
      <c r="B503" s="159" t="s">
        <v>728</v>
      </c>
      <c r="C503" s="42" t="s">
        <v>1213</v>
      </c>
      <c r="D503" s="160">
        <v>39893.0</v>
      </c>
      <c r="E503" s="161">
        <f t="shared" si="1"/>
        <v>15</v>
      </c>
      <c r="F503" s="170">
        <v>72944.0</v>
      </c>
      <c r="G503" s="159">
        <v>1.0</v>
      </c>
      <c r="H503" s="161" t="str">
        <f t="array" ref="H503">IFNA(IFS(G503=$J$4,$K$4,G503=$J$5,$K$5),"No Bonus")</f>
        <v>No Bonus</v>
      </c>
      <c r="I503" s="161" t="str">
        <f t="array" ref="I503">IFERROR(IFS(G503=$J$4,$K$4,G503=$J$5,$K$5),"No Bonus")</f>
        <v>No Bonus</v>
      </c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4.25" customHeight="1">
      <c r="A504" s="42" t="s">
        <v>1237</v>
      </c>
      <c r="B504" s="159" t="s">
        <v>720</v>
      </c>
      <c r="C504" s="42" t="s">
        <v>1213</v>
      </c>
      <c r="D504" s="160">
        <v>39906.0</v>
      </c>
      <c r="E504" s="161">
        <f t="shared" si="1"/>
        <v>15</v>
      </c>
      <c r="F504" s="170">
        <v>48460.0</v>
      </c>
      <c r="G504" s="159">
        <v>4.0</v>
      </c>
      <c r="H504" s="161">
        <f t="array" ref="H504">IFNA(IFS(G504=$J$4,$K$4,G504=$J$5,$K$5),"No Bonus")</f>
        <v>1500</v>
      </c>
      <c r="I504" s="161">
        <f t="array" ref="I504">IFERROR(IFS(G504=$J$4,$K$4,G504=$J$5,$K$5),"No Bonus")</f>
        <v>1500</v>
      </c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4.25" customHeight="1">
      <c r="A505" s="42" t="s">
        <v>1238</v>
      </c>
      <c r="B505" s="159" t="s">
        <v>726</v>
      </c>
      <c r="C505" s="42" t="s">
        <v>1213</v>
      </c>
      <c r="D505" s="160">
        <v>41371.0</v>
      </c>
      <c r="E505" s="161">
        <f t="shared" si="1"/>
        <v>11</v>
      </c>
      <c r="F505" s="170">
        <v>72942.0</v>
      </c>
      <c r="G505" s="159">
        <v>1.0</v>
      </c>
      <c r="H505" s="161" t="str">
        <f t="array" ref="H505">IFNA(IFS(G505=$J$4,$K$4,G505=$J$5,$K$5),"No Bonus")</f>
        <v>No Bonus</v>
      </c>
      <c r="I505" s="161" t="str">
        <f t="array" ref="I505">IFERROR(IFS(G505=$J$4,$K$4,G505=$J$5,$K$5),"No Bonus")</f>
        <v>No Bonus</v>
      </c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4.25" customHeight="1">
      <c r="A506" s="42" t="s">
        <v>1239</v>
      </c>
      <c r="B506" s="159" t="s">
        <v>731</v>
      </c>
      <c r="C506" s="42" t="s">
        <v>1213</v>
      </c>
      <c r="D506" s="160">
        <v>41744.0</v>
      </c>
      <c r="E506" s="161">
        <f t="shared" si="1"/>
        <v>10</v>
      </c>
      <c r="F506" s="170">
        <v>83936.0</v>
      </c>
      <c r="G506" s="159">
        <v>4.0</v>
      </c>
      <c r="H506" s="161">
        <f t="array" ref="H506">IFNA(IFS(G506=$J$4,$K$4,G506=$J$5,$K$5),"No Bonus")</f>
        <v>1500</v>
      </c>
      <c r="I506" s="161">
        <f t="array" ref="I506">IFERROR(IFS(G506=$J$4,$K$4,G506=$J$5,$K$5),"No Bonus")</f>
        <v>1500</v>
      </c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4.25" customHeight="1">
      <c r="A507" s="42" t="s">
        <v>1240</v>
      </c>
      <c r="B507" s="159" t="s">
        <v>731</v>
      </c>
      <c r="C507" s="42" t="s">
        <v>1213</v>
      </c>
      <c r="D507" s="160">
        <v>40670.0</v>
      </c>
      <c r="E507" s="161">
        <f t="shared" si="1"/>
        <v>13</v>
      </c>
      <c r="F507" s="170">
        <v>74513.0</v>
      </c>
      <c r="G507" s="159">
        <v>1.0</v>
      </c>
      <c r="H507" s="161" t="str">
        <f t="array" ref="H507">IFNA(IFS(G507=$J$4,$K$4,G507=$J$5,$K$5),"No Bonus")</f>
        <v>No Bonus</v>
      </c>
      <c r="I507" s="161" t="str">
        <f t="array" ref="I507">IFERROR(IFS(G507=$J$4,$K$4,G507=$J$5,$K$5),"No Bonus")</f>
        <v>No Bonus</v>
      </c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4.25" customHeight="1">
      <c r="A508" s="42" t="s">
        <v>1241</v>
      </c>
      <c r="B508" s="159" t="s">
        <v>724</v>
      </c>
      <c r="C508" s="42" t="s">
        <v>1213</v>
      </c>
      <c r="D508" s="160">
        <v>36996.0</v>
      </c>
      <c r="E508" s="161">
        <f t="shared" si="1"/>
        <v>23</v>
      </c>
      <c r="F508" s="170">
        <v>52562.0</v>
      </c>
      <c r="G508" s="159">
        <v>4.0</v>
      </c>
      <c r="H508" s="161">
        <f t="array" ref="H508">IFNA(IFS(G508=$J$4,$K$4,G508=$J$5,$K$5),"No Bonus")</f>
        <v>1500</v>
      </c>
      <c r="I508" s="161">
        <f t="array" ref="I508">IFERROR(IFS(G508=$J$4,$K$4,G508=$J$5,$K$5),"No Bonus")</f>
        <v>1500</v>
      </c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4.25" customHeight="1">
      <c r="A509" s="42" t="s">
        <v>1242</v>
      </c>
      <c r="B509" s="159" t="s">
        <v>720</v>
      </c>
      <c r="C509" s="42" t="s">
        <v>1213</v>
      </c>
      <c r="D509" s="160">
        <v>37024.0</v>
      </c>
      <c r="E509" s="161">
        <f t="shared" si="1"/>
        <v>23</v>
      </c>
      <c r="F509" s="170">
        <v>77681.0</v>
      </c>
      <c r="G509" s="159">
        <v>5.0</v>
      </c>
      <c r="H509" s="161">
        <f t="array" ref="H509">IFNA(IFS(G509=$J$4,$K$4,G509=$J$5,$K$5),"No Bonus")</f>
        <v>3000</v>
      </c>
      <c r="I509" s="161">
        <f t="array" ref="I509">IFERROR(IFS(G509=$J$4,$K$4,G509=$J$5,$K$5),"No Bonus")</f>
        <v>3000</v>
      </c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4.25" customHeight="1">
      <c r="A510" s="42" t="s">
        <v>1243</v>
      </c>
      <c r="B510" s="159" t="s">
        <v>731</v>
      </c>
      <c r="C510" s="42" t="s">
        <v>1213</v>
      </c>
      <c r="D510" s="160">
        <v>37375.0</v>
      </c>
      <c r="E510" s="161">
        <f t="shared" si="1"/>
        <v>22</v>
      </c>
      <c r="F510" s="170">
        <v>87321.0</v>
      </c>
      <c r="G510" s="159">
        <v>5.0</v>
      </c>
      <c r="H510" s="161">
        <f t="array" ref="H510">IFNA(IFS(G510=$J$4,$K$4,G510=$J$5,$K$5),"No Bonus")</f>
        <v>3000</v>
      </c>
      <c r="I510" s="161">
        <f t="array" ref="I510">IFERROR(IFS(G510=$J$4,$K$4,G510=$J$5,$K$5),"No Bonus")</f>
        <v>3000</v>
      </c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4.25" customHeight="1">
      <c r="A511" s="42" t="s">
        <v>1244</v>
      </c>
      <c r="B511" s="159" t="s">
        <v>731</v>
      </c>
      <c r="C511" s="42" t="s">
        <v>1213</v>
      </c>
      <c r="D511" s="160">
        <v>37751.0</v>
      </c>
      <c r="E511" s="161">
        <f t="shared" si="1"/>
        <v>21</v>
      </c>
      <c r="F511" s="170">
        <v>89725.0</v>
      </c>
      <c r="G511" s="159">
        <v>1.0</v>
      </c>
      <c r="H511" s="161" t="str">
        <f t="array" ref="H511">IFNA(IFS(G511=$J$4,$K$4,G511=$J$5,$K$5),"No Bonus")</f>
        <v>No Bonus</v>
      </c>
      <c r="I511" s="161" t="str">
        <f t="array" ref="I511">IFERROR(IFS(G511=$J$4,$K$4,G511=$J$5,$K$5),"No Bonus")</f>
        <v>No Bonus</v>
      </c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4.25" customHeight="1">
      <c r="A512" s="42" t="s">
        <v>1245</v>
      </c>
      <c r="B512" s="159" t="s">
        <v>731</v>
      </c>
      <c r="C512" s="42" t="s">
        <v>1213</v>
      </c>
      <c r="D512" s="160">
        <v>38482.0</v>
      </c>
      <c r="E512" s="161">
        <f t="shared" si="1"/>
        <v>19</v>
      </c>
      <c r="F512" s="170">
        <v>66140.0</v>
      </c>
      <c r="G512" s="159">
        <v>3.0</v>
      </c>
      <c r="H512" s="161" t="str">
        <f t="array" ref="H512">IFNA(IFS(G512=$J$4,$K$4,G512=$J$5,$K$5),"No Bonus")</f>
        <v>No Bonus</v>
      </c>
      <c r="I512" s="161" t="str">
        <f t="array" ref="I512">IFERROR(IFS(G512=$J$4,$K$4,G512=$J$5,$K$5),"No Bonus")</f>
        <v>No Bonus</v>
      </c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4.25" customHeight="1">
      <c r="A513" s="42" t="s">
        <v>1246</v>
      </c>
      <c r="B513" s="159" t="s">
        <v>726</v>
      </c>
      <c r="C513" s="42" t="s">
        <v>1213</v>
      </c>
      <c r="D513" s="160">
        <v>40295.0</v>
      </c>
      <c r="E513" s="161">
        <f t="shared" si="1"/>
        <v>14</v>
      </c>
      <c r="F513" s="170">
        <v>66579.0</v>
      </c>
      <c r="G513" s="159">
        <v>2.0</v>
      </c>
      <c r="H513" s="161" t="str">
        <f t="array" ref="H513">IFNA(IFS(G513=$J$4,$K$4,G513=$J$5,$K$5),"No Bonus")</f>
        <v>No Bonus</v>
      </c>
      <c r="I513" s="161" t="str">
        <f t="array" ref="I513">IFERROR(IFS(G513=$J$4,$K$4,G513=$J$5,$K$5),"No Bonus")</f>
        <v>No Bonus</v>
      </c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4.25" customHeight="1">
      <c r="A514" s="42" t="s">
        <v>1247</v>
      </c>
      <c r="B514" s="159" t="s">
        <v>731</v>
      </c>
      <c r="C514" s="42" t="s">
        <v>1213</v>
      </c>
      <c r="D514" s="160">
        <v>41785.0</v>
      </c>
      <c r="E514" s="161">
        <f t="shared" si="1"/>
        <v>10</v>
      </c>
      <c r="F514" s="170">
        <v>79152.0</v>
      </c>
      <c r="G514" s="159">
        <v>1.0</v>
      </c>
      <c r="H514" s="161" t="str">
        <f t="array" ref="H514">IFNA(IFS(G514=$J$4,$K$4,G514=$J$5,$K$5),"No Bonus")</f>
        <v>No Bonus</v>
      </c>
      <c r="I514" s="161" t="str">
        <f t="array" ref="I514">IFERROR(IFS(G514=$J$4,$K$4,G514=$J$5,$K$5),"No Bonus")</f>
        <v>No Bonus</v>
      </c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4.25" customHeight="1">
      <c r="A515" s="42" t="s">
        <v>1248</v>
      </c>
      <c r="B515" s="159" t="s">
        <v>728</v>
      </c>
      <c r="C515" s="42" t="s">
        <v>1213</v>
      </c>
      <c r="D515" s="160">
        <v>40340.0</v>
      </c>
      <c r="E515" s="161">
        <f t="shared" si="1"/>
        <v>14</v>
      </c>
      <c r="F515" s="170">
        <v>50979.0</v>
      </c>
      <c r="G515" s="159">
        <v>3.0</v>
      </c>
      <c r="H515" s="161" t="str">
        <f t="array" ref="H515">IFNA(IFS(G515=$J$4,$K$4,G515=$J$5,$K$5),"No Bonus")</f>
        <v>No Bonus</v>
      </c>
      <c r="I515" s="161" t="str">
        <f t="array" ref="I515">IFERROR(IFS(G515=$J$4,$K$4,G515=$J$5,$K$5),"No Bonus")</f>
        <v>No Bonus</v>
      </c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4.25" customHeight="1">
      <c r="A516" s="42" t="s">
        <v>1249</v>
      </c>
      <c r="B516" s="159" t="s">
        <v>731</v>
      </c>
      <c r="C516" s="42" t="s">
        <v>1213</v>
      </c>
      <c r="D516" s="160">
        <v>41410.0</v>
      </c>
      <c r="E516" s="161">
        <f t="shared" si="1"/>
        <v>11</v>
      </c>
      <c r="F516" s="170">
        <v>101055.0</v>
      </c>
      <c r="G516" s="159">
        <v>2.0</v>
      </c>
      <c r="H516" s="161" t="str">
        <f t="array" ref="H516">IFNA(IFS(G516=$J$4,$K$4,G516=$J$5,$K$5),"No Bonus")</f>
        <v>No Bonus</v>
      </c>
      <c r="I516" s="161" t="str">
        <f t="array" ref="I516">IFERROR(IFS(G516=$J$4,$K$4,G516=$J$5,$K$5),"No Bonus")</f>
        <v>No Bonus</v>
      </c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4.25" customHeight="1">
      <c r="A517" s="42" t="s">
        <v>1250</v>
      </c>
      <c r="B517" s="159" t="s">
        <v>728</v>
      </c>
      <c r="C517" s="42" t="s">
        <v>1213</v>
      </c>
      <c r="D517" s="160">
        <v>37036.0</v>
      </c>
      <c r="E517" s="161">
        <f t="shared" si="1"/>
        <v>23</v>
      </c>
      <c r="F517" s="170">
        <v>68213.0</v>
      </c>
      <c r="G517" s="159">
        <v>4.0</v>
      </c>
      <c r="H517" s="161">
        <f t="array" ref="H517">IFNA(IFS(G517=$J$4,$K$4,G517=$J$5,$K$5),"No Bonus")</f>
        <v>1500</v>
      </c>
      <c r="I517" s="161">
        <f t="array" ref="I517">IFERROR(IFS(G517=$J$4,$K$4,G517=$J$5,$K$5),"No Bonus")</f>
        <v>1500</v>
      </c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4.25" customHeight="1">
      <c r="A518" s="42" t="s">
        <v>1251</v>
      </c>
      <c r="B518" s="159" t="s">
        <v>728</v>
      </c>
      <c r="C518" s="42" t="s">
        <v>1213</v>
      </c>
      <c r="D518" s="160">
        <v>37418.0</v>
      </c>
      <c r="E518" s="161">
        <f t="shared" si="1"/>
        <v>22</v>
      </c>
      <c r="F518" s="170">
        <v>99512.0</v>
      </c>
      <c r="G518" s="159">
        <v>4.0</v>
      </c>
      <c r="H518" s="161">
        <f t="array" ref="H518">IFNA(IFS(G518=$J$4,$K$4,G518=$J$5,$K$5),"No Bonus")</f>
        <v>1500</v>
      </c>
      <c r="I518" s="161">
        <f t="array" ref="I518">IFERROR(IFS(G518=$J$4,$K$4,G518=$J$5,$K$5),"No Bonus")</f>
        <v>1500</v>
      </c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4.25" customHeight="1">
      <c r="A519" s="42" t="s">
        <v>1252</v>
      </c>
      <c r="B519" s="159" t="s">
        <v>731</v>
      </c>
      <c r="C519" s="42" t="s">
        <v>1213</v>
      </c>
      <c r="D519" s="160">
        <v>40360.0</v>
      </c>
      <c r="E519" s="161">
        <f t="shared" si="1"/>
        <v>14</v>
      </c>
      <c r="F519" s="170">
        <v>108185.0</v>
      </c>
      <c r="G519" s="159">
        <v>2.0</v>
      </c>
      <c r="H519" s="161" t="str">
        <f t="array" ref="H519">IFNA(IFS(G519=$J$4,$K$4,G519=$J$5,$K$5),"No Bonus")</f>
        <v>No Bonus</v>
      </c>
      <c r="I519" s="161" t="str">
        <f t="array" ref="I519">IFERROR(IFS(G519=$J$4,$K$4,G519=$J$5,$K$5),"No Bonus")</f>
        <v>No Bonus</v>
      </c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4.25" customHeight="1">
      <c r="A520" s="42" t="s">
        <v>1253</v>
      </c>
      <c r="B520" s="159" t="s">
        <v>728</v>
      </c>
      <c r="C520" s="42" t="s">
        <v>1213</v>
      </c>
      <c r="D520" s="160">
        <v>39981.0</v>
      </c>
      <c r="E520" s="161">
        <f t="shared" si="1"/>
        <v>15</v>
      </c>
      <c r="F520" s="170">
        <v>124966.0</v>
      </c>
      <c r="G520" s="159">
        <v>2.0</v>
      </c>
      <c r="H520" s="161" t="str">
        <f t="array" ref="H520">IFNA(IFS(G520=$J$4,$K$4,G520=$J$5,$K$5),"No Bonus")</f>
        <v>No Bonus</v>
      </c>
      <c r="I520" s="161" t="str">
        <f t="array" ref="I520">IFERROR(IFS(G520=$J$4,$K$4,G520=$J$5,$K$5),"No Bonus")</f>
        <v>No Bonus</v>
      </c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4.25" customHeight="1">
      <c r="A521" s="42" t="s">
        <v>1254</v>
      </c>
      <c r="B521" s="159" t="s">
        <v>731</v>
      </c>
      <c r="C521" s="42" t="s">
        <v>1213</v>
      </c>
      <c r="D521" s="160">
        <v>37068.0</v>
      </c>
      <c r="E521" s="161">
        <f t="shared" si="1"/>
        <v>23</v>
      </c>
      <c r="F521" s="170">
        <v>108629.0</v>
      </c>
      <c r="G521" s="159">
        <v>1.0</v>
      </c>
      <c r="H521" s="161" t="str">
        <f t="array" ref="H521">IFNA(IFS(G521=$J$4,$K$4,G521=$J$5,$K$5),"No Bonus")</f>
        <v>No Bonus</v>
      </c>
      <c r="I521" s="161" t="str">
        <f t="array" ref="I521">IFERROR(IFS(G521=$J$4,$K$4,G521=$J$5,$K$5),"No Bonus")</f>
        <v>No Bonus</v>
      </c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4.25" customHeight="1">
      <c r="A522" s="42" t="s">
        <v>1255</v>
      </c>
      <c r="B522" s="159" t="s">
        <v>728</v>
      </c>
      <c r="C522" s="42" t="s">
        <v>1213</v>
      </c>
      <c r="D522" s="160">
        <v>39251.0</v>
      </c>
      <c r="E522" s="161">
        <f t="shared" si="1"/>
        <v>17</v>
      </c>
      <c r="F522" s="170">
        <v>48249.0</v>
      </c>
      <c r="G522" s="159">
        <v>2.0</v>
      </c>
      <c r="H522" s="161" t="str">
        <f t="array" ref="H522">IFNA(IFS(G522=$J$4,$K$4,G522=$J$5,$K$5),"No Bonus")</f>
        <v>No Bonus</v>
      </c>
      <c r="I522" s="161" t="str">
        <f t="array" ref="I522">IFERROR(IFS(G522=$J$4,$K$4,G522=$J$5,$K$5),"No Bonus")</f>
        <v>No Bonus</v>
      </c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4.25" customHeight="1">
      <c r="A523" s="42" t="s">
        <v>1256</v>
      </c>
      <c r="B523" s="159" t="s">
        <v>731</v>
      </c>
      <c r="C523" s="42" t="s">
        <v>1213</v>
      </c>
      <c r="D523" s="160">
        <v>40751.0</v>
      </c>
      <c r="E523" s="161">
        <f t="shared" si="1"/>
        <v>13</v>
      </c>
      <c r="F523" s="170">
        <v>46370.0</v>
      </c>
      <c r="G523" s="159">
        <v>2.0</v>
      </c>
      <c r="H523" s="161" t="str">
        <f t="array" ref="H523">IFNA(IFS(G523=$J$4,$K$4,G523=$J$5,$K$5),"No Bonus")</f>
        <v>No Bonus</v>
      </c>
      <c r="I523" s="161" t="str">
        <f t="array" ref="I523">IFERROR(IFS(G523=$J$4,$K$4,G523=$J$5,$K$5),"No Bonus")</f>
        <v>No Bonus</v>
      </c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4.25" customHeight="1">
      <c r="A524" s="42" t="s">
        <v>1257</v>
      </c>
      <c r="B524" s="159" t="s">
        <v>731</v>
      </c>
      <c r="C524" s="42" t="s">
        <v>1213</v>
      </c>
      <c r="D524" s="160">
        <v>41843.0</v>
      </c>
      <c r="E524" s="161">
        <f t="shared" si="1"/>
        <v>10</v>
      </c>
      <c r="F524" s="170">
        <v>117457.0</v>
      </c>
      <c r="G524" s="159">
        <v>1.0</v>
      </c>
      <c r="H524" s="161" t="str">
        <f t="array" ref="H524">IFNA(IFS(G524=$J$4,$K$4,G524=$J$5,$K$5),"No Bonus")</f>
        <v>No Bonus</v>
      </c>
      <c r="I524" s="161" t="str">
        <f t="array" ref="I524">IFERROR(IFS(G524=$J$4,$K$4,G524=$J$5,$K$5),"No Bonus")</f>
        <v>No Bonus</v>
      </c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4.25" customHeight="1">
      <c r="A525" s="42" t="s">
        <v>1258</v>
      </c>
      <c r="B525" s="159" t="s">
        <v>740</v>
      </c>
      <c r="C525" s="42" t="s">
        <v>1213</v>
      </c>
      <c r="D525" s="160">
        <v>40376.0</v>
      </c>
      <c r="E525" s="161">
        <f t="shared" si="1"/>
        <v>14</v>
      </c>
      <c r="F525" s="170">
        <v>117663.0</v>
      </c>
      <c r="G525" s="159">
        <v>5.0</v>
      </c>
      <c r="H525" s="161">
        <f t="array" ref="H525">IFNA(IFS(G525=$J$4,$K$4,G525=$J$5,$K$5),"No Bonus")</f>
        <v>3000</v>
      </c>
      <c r="I525" s="161">
        <f t="array" ref="I525">IFERROR(IFS(G525=$J$4,$K$4,G525=$J$5,$K$5),"No Bonus")</f>
        <v>3000</v>
      </c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4.25" customHeight="1">
      <c r="A526" s="42" t="s">
        <v>1259</v>
      </c>
      <c r="B526" s="159" t="s">
        <v>720</v>
      </c>
      <c r="C526" s="42" t="s">
        <v>1213</v>
      </c>
      <c r="D526" s="160">
        <v>41477.0</v>
      </c>
      <c r="E526" s="161">
        <f t="shared" si="1"/>
        <v>11</v>
      </c>
      <c r="F526" s="170">
        <v>92231.0</v>
      </c>
      <c r="G526" s="159">
        <v>5.0</v>
      </c>
      <c r="H526" s="161">
        <f t="array" ref="H526">IFNA(IFS(G526=$J$4,$K$4,G526=$J$5,$K$5),"No Bonus")</f>
        <v>3000</v>
      </c>
      <c r="I526" s="161">
        <f t="array" ref="I526">IFERROR(IFS(G526=$J$4,$K$4,G526=$J$5,$K$5),"No Bonus")</f>
        <v>3000</v>
      </c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4.25" customHeight="1">
      <c r="A527" s="42" t="s">
        <v>1260</v>
      </c>
      <c r="B527" s="159" t="s">
        <v>728</v>
      </c>
      <c r="C527" s="42" t="s">
        <v>1213</v>
      </c>
      <c r="D527" s="160">
        <v>41492.0</v>
      </c>
      <c r="E527" s="161">
        <f t="shared" si="1"/>
        <v>11</v>
      </c>
      <c r="F527" s="170">
        <v>68715.0</v>
      </c>
      <c r="G527" s="159">
        <v>2.0</v>
      </c>
      <c r="H527" s="161" t="str">
        <f t="array" ref="H527">IFNA(IFS(G527=$J$4,$K$4,G527=$J$5,$K$5),"No Bonus")</f>
        <v>No Bonus</v>
      </c>
      <c r="I527" s="161" t="str">
        <f t="array" ref="I527">IFERROR(IFS(G527=$J$4,$K$4,G527=$J$5,$K$5),"No Bonus")</f>
        <v>No Bonus</v>
      </c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4.25" customHeight="1">
      <c r="A528" s="42" t="s">
        <v>1261</v>
      </c>
      <c r="B528" s="159" t="s">
        <v>728</v>
      </c>
      <c r="C528" s="42" t="s">
        <v>1213</v>
      </c>
      <c r="D528" s="160">
        <v>37106.0</v>
      </c>
      <c r="E528" s="161">
        <f t="shared" si="1"/>
        <v>23</v>
      </c>
      <c r="F528" s="170">
        <v>101020.0</v>
      </c>
      <c r="G528" s="159">
        <v>3.0</v>
      </c>
      <c r="H528" s="161" t="str">
        <f t="array" ref="H528">IFNA(IFS(G528=$J$4,$K$4,G528=$J$5,$K$5),"No Bonus")</f>
        <v>No Bonus</v>
      </c>
      <c r="I528" s="161" t="str">
        <f t="array" ref="I528">IFERROR(IFS(G528=$J$4,$K$4,G528=$J$5,$K$5),"No Bonus")</f>
        <v>No Bonus</v>
      </c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4.25" customHeight="1">
      <c r="A529" s="42" t="s">
        <v>1262</v>
      </c>
      <c r="B529" s="159" t="s">
        <v>726</v>
      </c>
      <c r="C529" s="42" t="s">
        <v>1213</v>
      </c>
      <c r="D529" s="160">
        <v>37453.0</v>
      </c>
      <c r="E529" s="161">
        <f t="shared" si="1"/>
        <v>22</v>
      </c>
      <c r="F529" s="170">
        <v>71460.0</v>
      </c>
      <c r="G529" s="159">
        <v>5.0</v>
      </c>
      <c r="H529" s="161">
        <f t="array" ref="H529">IFNA(IFS(G529=$J$4,$K$4,G529=$J$5,$K$5),"No Bonus")</f>
        <v>3000</v>
      </c>
      <c r="I529" s="161">
        <f t="array" ref="I529">IFERROR(IFS(G529=$J$4,$K$4,G529=$J$5,$K$5),"No Bonus")</f>
        <v>3000</v>
      </c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4.25" customHeight="1">
      <c r="A530" s="42" t="s">
        <v>1263</v>
      </c>
      <c r="B530" s="159" t="s">
        <v>731</v>
      </c>
      <c r="C530" s="42" t="s">
        <v>1213</v>
      </c>
      <c r="D530" s="160">
        <v>37458.0</v>
      </c>
      <c r="E530" s="161">
        <f t="shared" si="1"/>
        <v>22</v>
      </c>
      <c r="F530" s="170">
        <v>81833.0</v>
      </c>
      <c r="G530" s="159">
        <v>5.0</v>
      </c>
      <c r="H530" s="161">
        <f t="array" ref="H530">IFNA(IFS(G530=$J$4,$K$4,G530=$J$5,$K$5),"No Bonus")</f>
        <v>3000</v>
      </c>
      <c r="I530" s="161">
        <f t="array" ref="I530">IFERROR(IFS(G530=$J$4,$K$4,G530=$J$5,$K$5),"No Bonus")</f>
        <v>3000</v>
      </c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4.25" customHeight="1">
      <c r="A531" s="42" t="s">
        <v>1264</v>
      </c>
      <c r="B531" s="159" t="s">
        <v>731</v>
      </c>
      <c r="C531" s="42" t="s">
        <v>1213</v>
      </c>
      <c r="D531" s="160">
        <v>37471.0</v>
      </c>
      <c r="E531" s="161">
        <f t="shared" si="1"/>
        <v>22</v>
      </c>
      <c r="F531" s="170">
        <v>95313.0</v>
      </c>
      <c r="G531" s="159">
        <v>5.0</v>
      </c>
      <c r="H531" s="161">
        <f t="array" ref="H531">IFNA(IFS(G531=$J$4,$K$4,G531=$J$5,$K$5),"No Bonus")</f>
        <v>3000</v>
      </c>
      <c r="I531" s="161">
        <f t="array" ref="I531">IFERROR(IFS(G531=$J$4,$K$4,G531=$J$5,$K$5),"No Bonus")</f>
        <v>3000</v>
      </c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4.25" customHeight="1">
      <c r="A532" s="42" t="s">
        <v>1265</v>
      </c>
      <c r="B532" s="159" t="s">
        <v>740</v>
      </c>
      <c r="C532" s="42" t="s">
        <v>1213</v>
      </c>
      <c r="D532" s="160">
        <v>38926.0</v>
      </c>
      <c r="E532" s="161">
        <f t="shared" si="1"/>
        <v>18</v>
      </c>
      <c r="F532" s="170">
        <v>100295.0</v>
      </c>
      <c r="G532" s="159">
        <v>2.0</v>
      </c>
      <c r="H532" s="161" t="str">
        <f t="array" ref="H532">IFNA(IFS(G532=$J$4,$K$4,G532=$J$5,$K$5),"No Bonus")</f>
        <v>No Bonus</v>
      </c>
      <c r="I532" s="161" t="str">
        <f t="array" ref="I532">IFERROR(IFS(G532=$J$4,$K$4,G532=$J$5,$K$5),"No Bonus")</f>
        <v>No Bonus</v>
      </c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4.25" customHeight="1">
      <c r="A533" s="42" t="s">
        <v>1266</v>
      </c>
      <c r="B533" s="159" t="s">
        <v>731</v>
      </c>
      <c r="C533" s="42" t="s">
        <v>1213</v>
      </c>
      <c r="D533" s="160">
        <v>41482.0</v>
      </c>
      <c r="E533" s="161">
        <f t="shared" si="1"/>
        <v>11</v>
      </c>
      <c r="F533" s="170">
        <v>108616.0</v>
      </c>
      <c r="G533" s="159">
        <v>5.0</v>
      </c>
      <c r="H533" s="161">
        <f t="array" ref="H533">IFNA(IFS(G533=$J$4,$K$4,G533=$J$5,$K$5),"No Bonus")</f>
        <v>3000</v>
      </c>
      <c r="I533" s="161">
        <f t="array" ref="I533">IFERROR(IFS(G533=$J$4,$K$4,G533=$J$5,$K$5),"No Bonus")</f>
        <v>3000</v>
      </c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4.25" customHeight="1">
      <c r="A534" s="42" t="s">
        <v>1267</v>
      </c>
      <c r="B534" s="159" t="s">
        <v>720</v>
      </c>
      <c r="C534" s="42" t="s">
        <v>1213</v>
      </c>
      <c r="D534" s="160">
        <v>41488.0</v>
      </c>
      <c r="E534" s="161">
        <f t="shared" si="1"/>
        <v>11</v>
      </c>
      <c r="F534" s="170">
        <v>83517.0</v>
      </c>
      <c r="G534" s="159">
        <v>4.0</v>
      </c>
      <c r="H534" s="161">
        <f t="array" ref="H534">IFNA(IFS(G534=$J$4,$K$4,G534=$J$5,$K$5),"No Bonus")</f>
        <v>1500</v>
      </c>
      <c r="I534" s="161">
        <f t="array" ref="I534">IFERROR(IFS(G534=$J$4,$K$4,G534=$J$5,$K$5),"No Bonus")</f>
        <v>1500</v>
      </c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4.25" customHeight="1">
      <c r="A535" s="42" t="s">
        <v>1268</v>
      </c>
      <c r="B535" s="159" t="s">
        <v>720</v>
      </c>
      <c r="C535" s="42" t="s">
        <v>1213</v>
      </c>
      <c r="D535" s="160">
        <v>41499.0</v>
      </c>
      <c r="E535" s="161">
        <f t="shared" si="1"/>
        <v>11</v>
      </c>
      <c r="F535" s="170">
        <v>52388.0</v>
      </c>
      <c r="G535" s="159">
        <v>5.0</v>
      </c>
      <c r="H535" s="161">
        <f t="array" ref="H535">IFNA(IFS(G535=$J$4,$K$4,G535=$J$5,$K$5),"No Bonus")</f>
        <v>3000</v>
      </c>
      <c r="I535" s="161">
        <f t="array" ref="I535">IFERROR(IFS(G535=$J$4,$K$4,G535=$J$5,$K$5),"No Bonus")</f>
        <v>3000</v>
      </c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4.25" customHeight="1">
      <c r="A536" s="42" t="s">
        <v>1269</v>
      </c>
      <c r="B536" s="159" t="s">
        <v>728</v>
      </c>
      <c r="C536" s="42" t="s">
        <v>1213</v>
      </c>
      <c r="D536" s="160">
        <v>40781.0</v>
      </c>
      <c r="E536" s="161">
        <f t="shared" si="1"/>
        <v>13</v>
      </c>
      <c r="F536" s="170">
        <v>119001.0</v>
      </c>
      <c r="G536" s="159">
        <v>4.0</v>
      </c>
      <c r="H536" s="161">
        <f t="array" ref="H536">IFNA(IFS(G536=$J$4,$K$4,G536=$J$5,$K$5),"No Bonus")</f>
        <v>1500</v>
      </c>
      <c r="I536" s="161">
        <f t="array" ref="I536">IFERROR(IFS(G536=$J$4,$K$4,G536=$J$5,$K$5),"No Bonus")</f>
        <v>1500</v>
      </c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4.25" customHeight="1">
      <c r="A537" s="42" t="s">
        <v>1270</v>
      </c>
      <c r="B537" s="159" t="s">
        <v>731</v>
      </c>
      <c r="C537" s="42" t="s">
        <v>1213</v>
      </c>
      <c r="D537" s="160">
        <v>41893.0</v>
      </c>
      <c r="E537" s="161">
        <f t="shared" si="1"/>
        <v>10</v>
      </c>
      <c r="F537" s="170">
        <v>124817.0</v>
      </c>
      <c r="G537" s="159">
        <v>5.0</v>
      </c>
      <c r="H537" s="161">
        <f t="array" ref="H537">IFNA(IFS(G537=$J$4,$K$4,G537=$J$5,$K$5),"No Bonus")</f>
        <v>3000</v>
      </c>
      <c r="I537" s="161">
        <f t="array" ref="I537">IFERROR(IFS(G537=$J$4,$K$4,G537=$J$5,$K$5),"No Bonus")</f>
        <v>3000</v>
      </c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4.25" customHeight="1">
      <c r="A538" s="42" t="s">
        <v>1271</v>
      </c>
      <c r="B538" s="159" t="s">
        <v>731</v>
      </c>
      <c r="C538" s="42" t="s">
        <v>1213</v>
      </c>
      <c r="D538" s="160">
        <v>40413.0</v>
      </c>
      <c r="E538" s="161">
        <f t="shared" si="1"/>
        <v>14</v>
      </c>
      <c r="F538" s="170">
        <v>60907.0</v>
      </c>
      <c r="G538" s="159">
        <v>2.0</v>
      </c>
      <c r="H538" s="161" t="str">
        <f t="array" ref="H538">IFNA(IFS(G538=$J$4,$K$4,G538=$J$5,$K$5),"No Bonus")</f>
        <v>No Bonus</v>
      </c>
      <c r="I538" s="161" t="str">
        <f t="array" ref="I538">IFERROR(IFS(G538=$J$4,$K$4,G538=$J$5,$K$5),"No Bonus")</f>
        <v>No Bonus</v>
      </c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4.25" customHeight="1">
      <c r="A539" s="42" t="s">
        <v>1272</v>
      </c>
      <c r="B539" s="159" t="s">
        <v>728</v>
      </c>
      <c r="C539" s="42" t="s">
        <v>1213</v>
      </c>
      <c r="D539" s="160">
        <v>40058.0</v>
      </c>
      <c r="E539" s="161">
        <f t="shared" si="1"/>
        <v>15</v>
      </c>
      <c r="F539" s="170">
        <v>50760.0</v>
      </c>
      <c r="G539" s="159">
        <v>4.0</v>
      </c>
      <c r="H539" s="161">
        <f t="array" ref="H539">IFNA(IFS(G539=$J$4,$K$4,G539=$J$5,$K$5),"No Bonus")</f>
        <v>1500</v>
      </c>
      <c r="I539" s="161">
        <f t="array" ref="I539">IFERROR(IFS(G539=$J$4,$K$4,G539=$J$5,$K$5),"No Bonus")</f>
        <v>1500</v>
      </c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4.25" customHeight="1">
      <c r="A540" s="42" t="s">
        <v>1273</v>
      </c>
      <c r="B540" s="159" t="s">
        <v>724</v>
      </c>
      <c r="C540" s="42" t="s">
        <v>1213</v>
      </c>
      <c r="D540" s="160">
        <v>40064.0</v>
      </c>
      <c r="E540" s="161">
        <f t="shared" si="1"/>
        <v>15</v>
      </c>
      <c r="F540" s="170">
        <v>84598.0</v>
      </c>
      <c r="G540" s="159">
        <v>2.0</v>
      </c>
      <c r="H540" s="161" t="str">
        <f t="array" ref="H540">IFNA(IFS(G540=$J$4,$K$4,G540=$J$5,$K$5),"No Bonus")</f>
        <v>No Bonus</v>
      </c>
      <c r="I540" s="161" t="str">
        <f t="array" ref="I540">IFERROR(IFS(G540=$J$4,$K$4,G540=$J$5,$K$5),"No Bonus")</f>
        <v>No Bonus</v>
      </c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4.25" customHeight="1">
      <c r="A541" s="42" t="s">
        <v>1274</v>
      </c>
      <c r="B541" s="159" t="s">
        <v>728</v>
      </c>
      <c r="C541" s="42" t="s">
        <v>1213</v>
      </c>
      <c r="D541" s="160">
        <v>37865.0</v>
      </c>
      <c r="E541" s="161">
        <f t="shared" si="1"/>
        <v>21</v>
      </c>
      <c r="F541" s="170">
        <v>42273.0</v>
      </c>
      <c r="G541" s="159">
        <v>4.0</v>
      </c>
      <c r="H541" s="161">
        <f t="array" ref="H541">IFNA(IFS(G541=$J$4,$K$4,G541=$J$5,$K$5),"No Bonus")</f>
        <v>1500</v>
      </c>
      <c r="I541" s="161">
        <f t="array" ref="I541">IFERROR(IFS(G541=$J$4,$K$4,G541=$J$5,$K$5),"No Bonus")</f>
        <v>1500</v>
      </c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4.25" customHeight="1">
      <c r="A542" s="42" t="s">
        <v>1275</v>
      </c>
      <c r="B542" s="159" t="s">
        <v>731</v>
      </c>
      <c r="C542" s="42" t="s">
        <v>1213</v>
      </c>
      <c r="D542" s="160">
        <v>38216.0</v>
      </c>
      <c r="E542" s="161">
        <f t="shared" si="1"/>
        <v>20</v>
      </c>
      <c r="F542" s="170">
        <v>44273.0</v>
      </c>
      <c r="G542" s="159">
        <v>1.0</v>
      </c>
      <c r="H542" s="161" t="str">
        <f t="array" ref="H542">IFNA(IFS(G542=$J$4,$K$4,G542=$J$5,$K$5),"No Bonus")</f>
        <v>No Bonus</v>
      </c>
      <c r="I542" s="161" t="str">
        <f t="array" ref="I542">IFERROR(IFS(G542=$J$4,$K$4,G542=$J$5,$K$5),"No Bonus")</f>
        <v>No Bonus</v>
      </c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4.25" customHeight="1">
      <c r="A543" s="42" t="s">
        <v>1276</v>
      </c>
      <c r="B543" s="159" t="s">
        <v>728</v>
      </c>
      <c r="C543" s="42" t="s">
        <v>1213</v>
      </c>
      <c r="D543" s="160">
        <v>38604.0</v>
      </c>
      <c r="E543" s="161">
        <f t="shared" si="1"/>
        <v>19</v>
      </c>
      <c r="F543" s="170">
        <v>97694.0</v>
      </c>
      <c r="G543" s="159">
        <v>3.0</v>
      </c>
      <c r="H543" s="161" t="str">
        <f t="array" ref="H543">IFNA(IFS(G543=$J$4,$K$4,G543=$J$5,$K$5),"No Bonus")</f>
        <v>No Bonus</v>
      </c>
      <c r="I543" s="161" t="str">
        <f t="array" ref="I543">IFERROR(IFS(G543=$J$4,$K$4,G543=$J$5,$K$5),"No Bonus")</f>
        <v>No Bonus</v>
      </c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4.25" customHeight="1">
      <c r="A544" s="42" t="s">
        <v>1277</v>
      </c>
      <c r="B544" s="159" t="s">
        <v>728</v>
      </c>
      <c r="C544" s="42" t="s">
        <v>1213</v>
      </c>
      <c r="D544" s="160">
        <v>41516.0</v>
      </c>
      <c r="E544" s="161">
        <f t="shared" si="1"/>
        <v>11</v>
      </c>
      <c r="F544" s="170">
        <v>79158.0</v>
      </c>
      <c r="G544" s="159">
        <v>4.0</v>
      </c>
      <c r="H544" s="161">
        <f t="array" ref="H544">IFNA(IFS(G544=$J$4,$K$4,G544=$J$5,$K$5),"No Bonus")</f>
        <v>1500</v>
      </c>
      <c r="I544" s="161">
        <f t="array" ref="I544">IFERROR(IFS(G544=$J$4,$K$4,G544=$J$5,$K$5),"No Bonus")</f>
        <v>1500</v>
      </c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4.25" customHeight="1">
      <c r="A545" s="42" t="s">
        <v>1278</v>
      </c>
      <c r="B545" s="159" t="s">
        <v>720</v>
      </c>
      <c r="C545" s="42" t="s">
        <v>1213</v>
      </c>
      <c r="D545" s="160">
        <v>40820.0</v>
      </c>
      <c r="E545" s="161">
        <f t="shared" si="1"/>
        <v>13</v>
      </c>
      <c r="F545" s="170">
        <v>111638.0</v>
      </c>
      <c r="G545" s="159">
        <v>4.0</v>
      </c>
      <c r="H545" s="161">
        <f t="array" ref="H545">IFNA(IFS(G545=$J$4,$K$4,G545=$J$5,$K$5),"No Bonus")</f>
        <v>1500</v>
      </c>
      <c r="I545" s="161">
        <f t="array" ref="I545">IFERROR(IFS(G545=$J$4,$K$4,G545=$J$5,$K$5),"No Bonus")</f>
        <v>1500</v>
      </c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4.25" customHeight="1">
      <c r="A546" s="42" t="s">
        <v>1279</v>
      </c>
      <c r="B546" s="159" t="s">
        <v>731</v>
      </c>
      <c r="C546" s="42" t="s">
        <v>1213</v>
      </c>
      <c r="D546" s="160">
        <v>41898.0</v>
      </c>
      <c r="E546" s="161">
        <f t="shared" si="1"/>
        <v>10</v>
      </c>
      <c r="F546" s="170">
        <v>57070.0</v>
      </c>
      <c r="G546" s="159">
        <v>1.0</v>
      </c>
      <c r="H546" s="161" t="str">
        <f t="array" ref="H546">IFNA(IFS(G546=$J$4,$K$4,G546=$J$5,$K$5),"No Bonus")</f>
        <v>No Bonus</v>
      </c>
      <c r="I546" s="161" t="str">
        <f t="array" ref="I546">IFERROR(IFS(G546=$J$4,$K$4,G546=$J$5,$K$5),"No Bonus")</f>
        <v>No Bonus</v>
      </c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4.25" customHeight="1">
      <c r="A547" s="42" t="s">
        <v>1280</v>
      </c>
      <c r="B547" s="159" t="s">
        <v>731</v>
      </c>
      <c r="C547" s="42" t="s">
        <v>1213</v>
      </c>
      <c r="D547" s="160">
        <v>41909.0</v>
      </c>
      <c r="E547" s="161">
        <f t="shared" si="1"/>
        <v>10</v>
      </c>
      <c r="F547" s="170">
        <v>111762.0</v>
      </c>
      <c r="G547" s="159">
        <v>4.0</v>
      </c>
      <c r="H547" s="161">
        <f t="array" ref="H547">IFNA(IFS(G547=$J$4,$K$4,G547=$J$5,$K$5),"No Bonus")</f>
        <v>1500</v>
      </c>
      <c r="I547" s="161">
        <f t="array" ref="I547">IFERROR(IFS(G547=$J$4,$K$4,G547=$J$5,$K$5),"No Bonus")</f>
        <v>1500</v>
      </c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4.25" customHeight="1">
      <c r="A548" s="42" t="s">
        <v>1281</v>
      </c>
      <c r="B548" s="159" t="s">
        <v>720</v>
      </c>
      <c r="C548" s="42" t="s">
        <v>1213</v>
      </c>
      <c r="D548" s="160">
        <v>40450.0</v>
      </c>
      <c r="E548" s="161">
        <f t="shared" si="1"/>
        <v>14</v>
      </c>
      <c r="F548" s="170">
        <v>74933.0</v>
      </c>
      <c r="G548" s="159">
        <v>4.0</v>
      </c>
      <c r="H548" s="161">
        <f t="array" ref="H548">IFNA(IFS(G548=$J$4,$K$4,G548=$J$5,$K$5),"No Bonus")</f>
        <v>1500</v>
      </c>
      <c r="I548" s="161">
        <f t="array" ref="I548">IFERROR(IFS(G548=$J$4,$K$4,G548=$J$5,$K$5),"No Bonus")</f>
        <v>1500</v>
      </c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4.25" customHeight="1">
      <c r="A549" s="42" t="s">
        <v>1282</v>
      </c>
      <c r="B549" s="159" t="s">
        <v>728</v>
      </c>
      <c r="C549" s="42" t="s">
        <v>1213</v>
      </c>
      <c r="D549" s="160">
        <v>37162.0</v>
      </c>
      <c r="E549" s="161">
        <f t="shared" si="1"/>
        <v>23</v>
      </c>
      <c r="F549" s="170">
        <v>80700.0</v>
      </c>
      <c r="G549" s="159">
        <v>5.0</v>
      </c>
      <c r="H549" s="161">
        <f t="array" ref="H549">IFNA(IFS(G549=$J$4,$K$4,G549=$J$5,$K$5),"No Bonus")</f>
        <v>3000</v>
      </c>
      <c r="I549" s="161">
        <f t="array" ref="I549">IFERROR(IFS(G549=$J$4,$K$4,G549=$J$5,$K$5),"No Bonus")</f>
        <v>3000</v>
      </c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4.25" customHeight="1">
      <c r="A550" s="42" t="s">
        <v>1283</v>
      </c>
      <c r="B550" s="159" t="s">
        <v>720</v>
      </c>
      <c r="C550" s="42" t="s">
        <v>1213</v>
      </c>
      <c r="D550" s="160">
        <v>37164.0</v>
      </c>
      <c r="E550" s="161">
        <f t="shared" si="1"/>
        <v>23</v>
      </c>
      <c r="F550" s="170">
        <v>46130.0</v>
      </c>
      <c r="G550" s="159">
        <v>1.0</v>
      </c>
      <c r="H550" s="161" t="str">
        <f t="array" ref="H550">IFNA(IFS(G550=$J$4,$K$4,G550=$J$5,$K$5),"No Bonus")</f>
        <v>No Bonus</v>
      </c>
      <c r="I550" s="161" t="str">
        <f t="array" ref="I550">IFERROR(IFS(G550=$J$4,$K$4,G550=$J$5,$K$5),"No Bonus")</f>
        <v>No Bonus</v>
      </c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4.25" customHeight="1">
      <c r="A551" s="42" t="s">
        <v>1284</v>
      </c>
      <c r="B551" s="159" t="s">
        <v>731</v>
      </c>
      <c r="C551" s="42" t="s">
        <v>1213</v>
      </c>
      <c r="D551" s="160">
        <v>37166.0</v>
      </c>
      <c r="E551" s="161">
        <f t="shared" si="1"/>
        <v>23</v>
      </c>
      <c r="F551" s="170">
        <v>43474.0</v>
      </c>
      <c r="G551" s="159">
        <v>4.0</v>
      </c>
      <c r="H551" s="161">
        <f t="array" ref="H551">IFNA(IFS(G551=$J$4,$K$4,G551=$J$5,$K$5),"No Bonus")</f>
        <v>1500</v>
      </c>
      <c r="I551" s="161">
        <f t="array" ref="I551">IFERROR(IFS(G551=$J$4,$K$4,G551=$J$5,$K$5),"No Bonus")</f>
        <v>1500</v>
      </c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4.25" customHeight="1">
      <c r="A552" s="42" t="s">
        <v>1285</v>
      </c>
      <c r="B552" s="159" t="s">
        <v>728</v>
      </c>
      <c r="C552" s="42" t="s">
        <v>1213</v>
      </c>
      <c r="D552" s="160">
        <v>40440.0</v>
      </c>
      <c r="E552" s="161">
        <f t="shared" si="1"/>
        <v>14</v>
      </c>
      <c r="F552" s="170">
        <v>97420.0</v>
      </c>
      <c r="G552" s="159">
        <v>5.0</v>
      </c>
      <c r="H552" s="161">
        <f t="array" ref="H552">IFNA(IFS(G552=$J$4,$K$4,G552=$J$5,$K$5),"No Bonus")</f>
        <v>3000</v>
      </c>
      <c r="I552" s="161">
        <f t="array" ref="I552">IFERROR(IFS(G552=$J$4,$K$4,G552=$J$5,$K$5),"No Bonus")</f>
        <v>3000</v>
      </c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4.25" customHeight="1">
      <c r="A553" s="42" t="s">
        <v>1286</v>
      </c>
      <c r="B553" s="159" t="s">
        <v>740</v>
      </c>
      <c r="C553" s="42" t="s">
        <v>1213</v>
      </c>
      <c r="D553" s="160">
        <v>40806.0</v>
      </c>
      <c r="E553" s="161">
        <f t="shared" si="1"/>
        <v>13</v>
      </c>
      <c r="F553" s="170">
        <v>105708.0</v>
      </c>
      <c r="G553" s="159">
        <v>1.0</v>
      </c>
      <c r="H553" s="161" t="str">
        <f t="array" ref="H553">IFNA(IFS(G553=$J$4,$K$4,G553=$J$5,$K$5),"No Bonus")</f>
        <v>No Bonus</v>
      </c>
      <c r="I553" s="161" t="str">
        <f t="array" ref="I553">IFERROR(IFS(G553=$J$4,$K$4,G553=$J$5,$K$5),"No Bonus")</f>
        <v>No Bonus</v>
      </c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4.25" customHeight="1">
      <c r="A554" s="42" t="s">
        <v>1287</v>
      </c>
      <c r="B554" s="159" t="s">
        <v>728</v>
      </c>
      <c r="C554" s="42" t="s">
        <v>1213</v>
      </c>
      <c r="D554" s="160">
        <v>41555.0</v>
      </c>
      <c r="E554" s="161">
        <f t="shared" si="1"/>
        <v>11</v>
      </c>
      <c r="F554" s="170">
        <v>55792.0</v>
      </c>
      <c r="G554" s="159">
        <v>1.0</v>
      </c>
      <c r="H554" s="161" t="str">
        <f t="array" ref="H554">IFNA(IFS(G554=$J$4,$K$4,G554=$J$5,$K$5),"No Bonus")</f>
        <v>No Bonus</v>
      </c>
      <c r="I554" s="161" t="str">
        <f t="array" ref="I554">IFERROR(IFS(G554=$J$4,$K$4,G554=$J$5,$K$5),"No Bonus")</f>
        <v>No Bonus</v>
      </c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4.25" customHeight="1">
      <c r="A555" s="42" t="s">
        <v>1288</v>
      </c>
      <c r="B555" s="159" t="s">
        <v>728</v>
      </c>
      <c r="C555" s="42" t="s">
        <v>1213</v>
      </c>
      <c r="D555" s="160">
        <v>40850.0</v>
      </c>
      <c r="E555" s="161">
        <f t="shared" si="1"/>
        <v>13</v>
      </c>
      <c r="F555" s="170">
        <v>115076.0</v>
      </c>
      <c r="G555" s="159">
        <v>2.0</v>
      </c>
      <c r="H555" s="161" t="str">
        <f t="array" ref="H555">IFNA(IFS(G555=$J$4,$K$4,G555=$J$5,$K$5),"No Bonus")</f>
        <v>No Bonus</v>
      </c>
      <c r="I555" s="161" t="str">
        <f t="array" ref="I555">IFERROR(IFS(G555=$J$4,$K$4,G555=$J$5,$K$5),"No Bonus")</f>
        <v>No Bonus</v>
      </c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4.25" customHeight="1">
      <c r="A556" s="42" t="s">
        <v>1289</v>
      </c>
      <c r="B556" s="159" t="s">
        <v>728</v>
      </c>
      <c r="C556" s="42" t="s">
        <v>1213</v>
      </c>
      <c r="D556" s="160">
        <v>38646.0</v>
      </c>
      <c r="E556" s="161">
        <f t="shared" si="1"/>
        <v>19</v>
      </c>
      <c r="F556" s="170">
        <v>83609.0</v>
      </c>
      <c r="G556" s="159">
        <v>2.0</v>
      </c>
      <c r="H556" s="161" t="str">
        <f t="array" ref="H556">IFNA(IFS(G556=$J$4,$K$4,G556=$J$5,$K$5),"No Bonus")</f>
        <v>No Bonus</v>
      </c>
      <c r="I556" s="161" t="str">
        <f t="array" ref="I556">IFERROR(IFS(G556=$J$4,$K$4,G556=$J$5,$K$5),"No Bonus")</f>
        <v>No Bonus</v>
      </c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4.25" customHeight="1">
      <c r="A557" s="42" t="s">
        <v>1290</v>
      </c>
      <c r="B557" s="159" t="s">
        <v>731</v>
      </c>
      <c r="C557" s="42" t="s">
        <v>1213</v>
      </c>
      <c r="D557" s="160">
        <v>40125.0</v>
      </c>
      <c r="E557" s="161">
        <f t="shared" si="1"/>
        <v>15</v>
      </c>
      <c r="F557" s="170">
        <v>46313.0</v>
      </c>
      <c r="G557" s="159">
        <v>5.0</v>
      </c>
      <c r="H557" s="161">
        <f t="array" ref="H557">IFNA(IFS(G557=$J$4,$K$4,G557=$J$5,$K$5),"No Bonus")</f>
        <v>3000</v>
      </c>
      <c r="I557" s="161">
        <f t="array" ref="I557">IFERROR(IFS(G557=$J$4,$K$4,G557=$J$5,$K$5),"No Bonus")</f>
        <v>3000</v>
      </c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4.25" customHeight="1">
      <c r="A558" s="42" t="s">
        <v>1291</v>
      </c>
      <c r="B558" s="159" t="s">
        <v>731</v>
      </c>
      <c r="C558" s="42" t="s">
        <v>1213</v>
      </c>
      <c r="D558" s="160">
        <v>41215.0</v>
      </c>
      <c r="E558" s="161">
        <f t="shared" si="1"/>
        <v>12</v>
      </c>
      <c r="F558" s="170">
        <v>108854.0</v>
      </c>
      <c r="G558" s="159">
        <v>4.0</v>
      </c>
      <c r="H558" s="161">
        <f t="array" ref="H558">IFNA(IFS(G558=$J$4,$K$4,G558=$J$5,$K$5),"No Bonus")</f>
        <v>1500</v>
      </c>
      <c r="I558" s="161">
        <f t="array" ref="I558">IFERROR(IFS(G558=$J$4,$K$4,G558=$J$5,$K$5),"No Bonus")</f>
        <v>1500</v>
      </c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4.25" customHeight="1">
      <c r="A559" s="42" t="s">
        <v>1292</v>
      </c>
      <c r="B559" s="159" t="s">
        <v>731</v>
      </c>
      <c r="C559" s="42" t="s">
        <v>1213</v>
      </c>
      <c r="D559" s="160">
        <v>40887.0</v>
      </c>
      <c r="E559" s="161">
        <f t="shared" si="1"/>
        <v>13</v>
      </c>
      <c r="F559" s="170">
        <v>94318.0</v>
      </c>
      <c r="G559" s="159">
        <v>4.0</v>
      </c>
      <c r="H559" s="161">
        <f t="array" ref="H559">IFNA(IFS(G559=$J$4,$K$4,G559=$J$5,$K$5),"No Bonus")</f>
        <v>1500</v>
      </c>
      <c r="I559" s="161">
        <f t="array" ref="I559">IFERROR(IFS(G559=$J$4,$K$4,G559=$J$5,$K$5),"No Bonus")</f>
        <v>1500</v>
      </c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4.25" customHeight="1">
      <c r="A560" s="42" t="s">
        <v>1293</v>
      </c>
      <c r="B560" s="159" t="s">
        <v>728</v>
      </c>
      <c r="C560" s="42" t="s">
        <v>1213</v>
      </c>
      <c r="D560" s="160">
        <v>41956.0</v>
      </c>
      <c r="E560" s="161">
        <f t="shared" si="1"/>
        <v>10</v>
      </c>
      <c r="F560" s="170">
        <v>78034.0</v>
      </c>
      <c r="G560" s="159">
        <v>4.0</v>
      </c>
      <c r="H560" s="161">
        <f t="array" ref="H560">IFNA(IFS(G560=$J$4,$K$4,G560=$J$5,$K$5),"No Bonus")</f>
        <v>1500</v>
      </c>
      <c r="I560" s="161">
        <f t="array" ref="I560">IFERROR(IFS(G560=$J$4,$K$4,G560=$J$5,$K$5),"No Bonus")</f>
        <v>1500</v>
      </c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4.25" customHeight="1">
      <c r="A561" s="42" t="s">
        <v>1294</v>
      </c>
      <c r="B561" s="159" t="s">
        <v>720</v>
      </c>
      <c r="C561" s="42" t="s">
        <v>1213</v>
      </c>
      <c r="D561" s="160">
        <v>41961.0</v>
      </c>
      <c r="E561" s="161">
        <f t="shared" si="1"/>
        <v>10</v>
      </c>
      <c r="F561" s="170">
        <v>121631.0</v>
      </c>
      <c r="G561" s="159">
        <v>4.0</v>
      </c>
      <c r="H561" s="161">
        <f t="array" ref="H561">IFNA(IFS(G561=$J$4,$K$4,G561=$J$5,$K$5),"No Bonus")</f>
        <v>1500</v>
      </c>
      <c r="I561" s="161">
        <f t="array" ref="I561">IFERROR(IFS(G561=$J$4,$K$4,G561=$J$5,$K$5),"No Bonus")</f>
        <v>1500</v>
      </c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4.25" customHeight="1">
      <c r="A562" s="42" t="s">
        <v>1295</v>
      </c>
      <c r="B562" s="159" t="s">
        <v>731</v>
      </c>
      <c r="C562" s="42" t="s">
        <v>1213</v>
      </c>
      <c r="D562" s="160">
        <v>42332.0</v>
      </c>
      <c r="E562" s="161">
        <f t="shared" si="1"/>
        <v>9</v>
      </c>
      <c r="F562" s="170">
        <v>53834.0</v>
      </c>
      <c r="G562" s="159">
        <v>2.0</v>
      </c>
      <c r="H562" s="161" t="str">
        <f t="array" ref="H562">IFNA(IFS(G562=$J$4,$K$4,G562=$J$5,$K$5),"No Bonus")</f>
        <v>No Bonus</v>
      </c>
      <c r="I562" s="161" t="str">
        <f t="array" ref="I562">IFERROR(IFS(G562=$J$4,$K$4,G562=$J$5,$K$5),"No Bonus")</f>
        <v>No Bonus</v>
      </c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4.25" customHeight="1">
      <c r="A563" s="42" t="s">
        <v>1296</v>
      </c>
      <c r="B563" s="159" t="s">
        <v>740</v>
      </c>
      <c r="C563" s="42" t="s">
        <v>1213</v>
      </c>
      <c r="D563" s="160">
        <v>40885.0</v>
      </c>
      <c r="E563" s="161">
        <f t="shared" si="1"/>
        <v>13</v>
      </c>
      <c r="F563" s="170">
        <v>119223.0</v>
      </c>
      <c r="G563" s="159">
        <v>2.0</v>
      </c>
      <c r="H563" s="161" t="str">
        <f t="array" ref="H563">IFNA(IFS(G563=$J$4,$K$4,G563=$J$5,$K$5),"No Bonus")</f>
        <v>No Bonus</v>
      </c>
      <c r="I563" s="161" t="str">
        <f t="array" ref="I563">IFERROR(IFS(G563=$J$4,$K$4,G563=$J$5,$K$5),"No Bonus")</f>
        <v>No Bonus</v>
      </c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4.25" customHeight="1">
      <c r="A564" s="42" t="s">
        <v>1297</v>
      </c>
      <c r="B564" s="159" t="s">
        <v>724</v>
      </c>
      <c r="C564" s="42" t="s">
        <v>1213</v>
      </c>
      <c r="D564" s="160">
        <v>37214.0</v>
      </c>
      <c r="E564" s="161">
        <f t="shared" si="1"/>
        <v>23</v>
      </c>
      <c r="F564" s="170">
        <v>86756.0</v>
      </c>
      <c r="G564" s="159">
        <v>4.0</v>
      </c>
      <c r="H564" s="161">
        <f t="array" ref="H564">IFNA(IFS(G564=$J$4,$K$4,G564=$J$5,$K$5),"No Bonus")</f>
        <v>1500</v>
      </c>
      <c r="I564" s="161">
        <f t="array" ref="I564">IFERROR(IFS(G564=$J$4,$K$4,G564=$J$5,$K$5),"No Bonus")</f>
        <v>1500</v>
      </c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4.25" customHeight="1">
      <c r="A565" s="42" t="s">
        <v>1298</v>
      </c>
      <c r="B565" s="159" t="s">
        <v>731</v>
      </c>
      <c r="C565" s="42" t="s">
        <v>1213</v>
      </c>
      <c r="D565" s="160">
        <v>38327.0</v>
      </c>
      <c r="E565" s="161">
        <f t="shared" si="1"/>
        <v>20</v>
      </c>
      <c r="F565" s="170">
        <v>74412.0</v>
      </c>
      <c r="G565" s="159">
        <v>4.0</v>
      </c>
      <c r="H565" s="161">
        <f t="array" ref="H565">IFNA(IFS(G565=$J$4,$K$4,G565=$J$5,$K$5),"No Bonus")</f>
        <v>1500</v>
      </c>
      <c r="I565" s="161">
        <f t="array" ref="I565">IFERROR(IFS(G565=$J$4,$K$4,G565=$J$5,$K$5),"No Bonus")</f>
        <v>1500</v>
      </c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4.25" customHeight="1">
      <c r="A566" s="42" t="s">
        <v>1299</v>
      </c>
      <c r="B566" s="159" t="s">
        <v>728</v>
      </c>
      <c r="C566" s="42" t="s">
        <v>1213</v>
      </c>
      <c r="D566" s="160">
        <v>40524.0</v>
      </c>
      <c r="E566" s="161">
        <f t="shared" si="1"/>
        <v>14</v>
      </c>
      <c r="F566" s="170">
        <v>79867.0</v>
      </c>
      <c r="G566" s="159">
        <v>1.0</v>
      </c>
      <c r="H566" s="161" t="str">
        <f t="array" ref="H566">IFNA(IFS(G566=$J$4,$K$4,G566=$J$5,$K$5),"No Bonus")</f>
        <v>No Bonus</v>
      </c>
      <c r="I566" s="161" t="str">
        <f t="array" ref="I566">IFERROR(IFS(G566=$J$4,$K$4,G566=$J$5,$K$5),"No Bonus")</f>
        <v>No Bonus</v>
      </c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4.25" customHeight="1">
      <c r="A567" s="42" t="s">
        <v>1300</v>
      </c>
      <c r="B567" s="159" t="s">
        <v>731</v>
      </c>
      <c r="C567" s="42" t="s">
        <v>1213</v>
      </c>
      <c r="D567" s="160">
        <v>41244.0</v>
      </c>
      <c r="E567" s="161">
        <f t="shared" si="1"/>
        <v>12</v>
      </c>
      <c r="F567" s="170">
        <v>84524.0</v>
      </c>
      <c r="G567" s="159">
        <v>5.0</v>
      </c>
      <c r="H567" s="161">
        <f t="array" ref="H567">IFNA(IFS(G567=$J$4,$K$4,G567=$J$5,$K$5),"No Bonus")</f>
        <v>3000</v>
      </c>
      <c r="I567" s="161">
        <f t="array" ref="I567">IFERROR(IFS(G567=$J$4,$K$4,G567=$J$5,$K$5),"No Bonus")</f>
        <v>3000</v>
      </c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4.25" customHeight="1">
      <c r="A568" s="42" t="s">
        <v>1301</v>
      </c>
      <c r="B568" s="159" t="s">
        <v>720</v>
      </c>
      <c r="C568" s="42" t="s">
        <v>1302</v>
      </c>
      <c r="D568" s="160">
        <v>41639.0</v>
      </c>
      <c r="E568" s="161">
        <f t="shared" si="1"/>
        <v>11</v>
      </c>
      <c r="F568" s="170">
        <v>107090.0</v>
      </c>
      <c r="G568" s="159">
        <v>2.0</v>
      </c>
      <c r="H568" s="161" t="str">
        <f t="array" ref="H568">IFNA(IFS(G568=$J$4,$K$4,G568=$J$5,$K$5),"No Bonus")</f>
        <v>No Bonus</v>
      </c>
      <c r="I568" s="161" t="str">
        <f t="array" ref="I568">IFERROR(IFS(G568=$J$4,$K$4,G568=$J$5,$K$5),"No Bonus")</f>
        <v>No Bonus</v>
      </c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4.25" customHeight="1">
      <c r="A569" s="42" t="s">
        <v>1303</v>
      </c>
      <c r="B569" s="159" t="s">
        <v>728</v>
      </c>
      <c r="C569" s="42" t="s">
        <v>1302</v>
      </c>
      <c r="D569" s="160">
        <v>41652.0</v>
      </c>
      <c r="E569" s="161">
        <f t="shared" si="1"/>
        <v>11</v>
      </c>
      <c r="F569" s="170">
        <v>61979.0</v>
      </c>
      <c r="G569" s="159">
        <v>1.0</v>
      </c>
      <c r="H569" s="161" t="str">
        <f t="array" ref="H569">IFNA(IFS(G569=$J$4,$K$4,G569=$J$5,$K$5),"No Bonus")</f>
        <v>No Bonus</v>
      </c>
      <c r="I569" s="161" t="str">
        <f t="array" ref="I569">IFERROR(IFS(G569=$J$4,$K$4,G569=$J$5,$K$5),"No Bonus")</f>
        <v>No Bonus</v>
      </c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4.25" customHeight="1">
      <c r="A570" s="42" t="s">
        <v>1304</v>
      </c>
      <c r="B570" s="159" t="s">
        <v>728</v>
      </c>
      <c r="C570" s="42" t="s">
        <v>1302</v>
      </c>
      <c r="D570" s="160">
        <v>41987.0</v>
      </c>
      <c r="E570" s="161">
        <f t="shared" si="1"/>
        <v>10</v>
      </c>
      <c r="F570" s="170">
        <v>110448.0</v>
      </c>
      <c r="G570" s="159">
        <v>1.0</v>
      </c>
      <c r="H570" s="161" t="str">
        <f t="array" ref="H570">IFNA(IFS(G570=$J$4,$K$4,G570=$J$5,$K$5),"No Bonus")</f>
        <v>No Bonus</v>
      </c>
      <c r="I570" s="161" t="str">
        <f t="array" ref="I570">IFERROR(IFS(G570=$J$4,$K$4,G570=$J$5,$K$5),"No Bonus")</f>
        <v>No Bonus</v>
      </c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4.25" customHeight="1">
      <c r="A571" s="42" t="s">
        <v>1305</v>
      </c>
      <c r="B571" s="159" t="s">
        <v>731</v>
      </c>
      <c r="C571" s="42" t="s">
        <v>1302</v>
      </c>
      <c r="D571" s="160">
        <v>40536.0</v>
      </c>
      <c r="E571" s="161">
        <f t="shared" si="1"/>
        <v>14</v>
      </c>
      <c r="F571" s="170">
        <v>101758.0</v>
      </c>
      <c r="G571" s="159">
        <v>4.0</v>
      </c>
      <c r="H571" s="161">
        <f t="array" ref="H571">IFNA(IFS(G571=$J$4,$K$4,G571=$J$5,$K$5),"No Bonus")</f>
        <v>1500</v>
      </c>
      <c r="I571" s="161">
        <f t="array" ref="I571">IFERROR(IFS(G571=$J$4,$K$4,G571=$J$5,$K$5),"No Bonus")</f>
        <v>1500</v>
      </c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4.25" customHeight="1">
      <c r="A572" s="42" t="s">
        <v>1306</v>
      </c>
      <c r="B572" s="159" t="s">
        <v>720</v>
      </c>
      <c r="C572" s="42" t="s">
        <v>1302</v>
      </c>
      <c r="D572" s="160">
        <v>39816.0</v>
      </c>
      <c r="E572" s="161">
        <f t="shared" si="1"/>
        <v>16</v>
      </c>
      <c r="F572" s="170">
        <v>98770.0</v>
      </c>
      <c r="G572" s="159">
        <v>1.0</v>
      </c>
      <c r="H572" s="161" t="str">
        <f t="array" ref="H572">IFNA(IFS(G572=$J$4,$K$4,G572=$J$5,$K$5),"No Bonus")</f>
        <v>No Bonus</v>
      </c>
      <c r="I572" s="161" t="str">
        <f t="array" ref="I572">IFERROR(IFS(G572=$J$4,$K$4,G572=$J$5,$K$5),"No Bonus")</f>
        <v>No Bonus</v>
      </c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4.25" customHeight="1">
      <c r="A573" s="42" t="s">
        <v>1307</v>
      </c>
      <c r="B573" s="159" t="s">
        <v>731</v>
      </c>
      <c r="C573" s="42" t="s">
        <v>1302</v>
      </c>
      <c r="D573" s="160">
        <v>36884.0</v>
      </c>
      <c r="E573" s="161">
        <f t="shared" si="1"/>
        <v>24</v>
      </c>
      <c r="F573" s="170">
        <v>100248.0</v>
      </c>
      <c r="G573" s="159">
        <v>4.0</v>
      </c>
      <c r="H573" s="161">
        <f t="array" ref="H573">IFNA(IFS(G573=$J$4,$K$4,G573=$J$5,$K$5),"No Bonus")</f>
        <v>1500</v>
      </c>
      <c r="I573" s="161">
        <f t="array" ref="I573">IFERROR(IFS(G573=$J$4,$K$4,G573=$J$5,$K$5),"No Bonus")</f>
        <v>1500</v>
      </c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4.25" customHeight="1">
      <c r="A574" s="42" t="s">
        <v>1308</v>
      </c>
      <c r="B574" s="159" t="s">
        <v>728</v>
      </c>
      <c r="C574" s="42" t="s">
        <v>1302</v>
      </c>
      <c r="D574" s="160">
        <v>37604.0</v>
      </c>
      <c r="E574" s="161">
        <f t="shared" si="1"/>
        <v>22</v>
      </c>
      <c r="F574" s="170">
        <v>68370.0</v>
      </c>
      <c r="G574" s="159">
        <v>4.0</v>
      </c>
      <c r="H574" s="161">
        <f t="array" ref="H574">IFNA(IFS(G574=$J$4,$K$4,G574=$J$5,$K$5),"No Bonus")</f>
        <v>1500</v>
      </c>
      <c r="I574" s="161">
        <f t="array" ref="I574">IFERROR(IFS(G574=$J$4,$K$4,G574=$J$5,$K$5),"No Bonus")</f>
        <v>1500</v>
      </c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4.25" customHeight="1">
      <c r="A575" s="42" t="s">
        <v>1309</v>
      </c>
      <c r="B575" s="159" t="s">
        <v>731</v>
      </c>
      <c r="C575" s="42" t="s">
        <v>1302</v>
      </c>
      <c r="D575" s="160">
        <v>37609.0</v>
      </c>
      <c r="E575" s="161">
        <f t="shared" si="1"/>
        <v>22</v>
      </c>
      <c r="F575" s="170">
        <v>52504.0</v>
      </c>
      <c r="G575" s="159">
        <v>4.0</v>
      </c>
      <c r="H575" s="161">
        <f t="array" ref="H575">IFNA(IFS(G575=$J$4,$K$4,G575=$J$5,$K$5),"No Bonus")</f>
        <v>1500</v>
      </c>
      <c r="I575" s="161">
        <f t="array" ref="I575">IFERROR(IFS(G575=$J$4,$K$4,G575=$J$5,$K$5),"No Bonus")</f>
        <v>1500</v>
      </c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4.25" customHeight="1">
      <c r="A576" s="42" t="s">
        <v>1310</v>
      </c>
      <c r="B576" s="159" t="s">
        <v>726</v>
      </c>
      <c r="C576" s="42" t="s">
        <v>1302</v>
      </c>
      <c r="D576" s="160">
        <v>38703.0</v>
      </c>
      <c r="E576" s="161">
        <f t="shared" si="1"/>
        <v>19</v>
      </c>
      <c r="F576" s="170">
        <v>47140.0</v>
      </c>
      <c r="G576" s="159">
        <v>5.0</v>
      </c>
      <c r="H576" s="161">
        <f t="array" ref="H576">IFNA(IFS(G576=$J$4,$K$4,G576=$J$5,$K$5),"No Bonus")</f>
        <v>3000</v>
      </c>
      <c r="I576" s="161">
        <f t="array" ref="I576">IFERROR(IFS(G576=$J$4,$K$4,G576=$J$5,$K$5),"No Bonus")</f>
        <v>3000</v>
      </c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4.25" customHeight="1">
      <c r="A577" s="42" t="s">
        <v>1311</v>
      </c>
      <c r="B577" s="159" t="s">
        <v>740</v>
      </c>
      <c r="C577" s="42" t="s">
        <v>1302</v>
      </c>
      <c r="D577" s="160">
        <v>40526.0</v>
      </c>
      <c r="E577" s="161">
        <f t="shared" si="1"/>
        <v>14</v>
      </c>
      <c r="F577" s="170">
        <v>100874.0</v>
      </c>
      <c r="G577" s="159">
        <v>3.0</v>
      </c>
      <c r="H577" s="161" t="str">
        <f t="array" ref="H577">IFNA(IFS(G577=$J$4,$K$4,G577=$J$5,$K$5),"No Bonus")</f>
        <v>No Bonus</v>
      </c>
      <c r="I577" s="161" t="str">
        <f t="array" ref="I577">IFERROR(IFS(G577=$J$4,$K$4,G577=$J$5,$K$5),"No Bonus")</f>
        <v>No Bonus</v>
      </c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4.25" customHeight="1">
      <c r="A578" s="42" t="s">
        <v>1312</v>
      </c>
      <c r="B578" s="159" t="s">
        <v>720</v>
      </c>
      <c r="C578" s="42" t="s">
        <v>1302</v>
      </c>
      <c r="D578" s="160">
        <v>40893.0</v>
      </c>
      <c r="E578" s="161">
        <f t="shared" si="1"/>
        <v>13</v>
      </c>
      <c r="F578" s="170">
        <v>59380.0</v>
      </c>
      <c r="G578" s="159">
        <v>2.0</v>
      </c>
      <c r="H578" s="161" t="str">
        <f t="array" ref="H578">IFNA(IFS(G578=$J$4,$K$4,G578=$J$5,$K$5),"No Bonus")</f>
        <v>No Bonus</v>
      </c>
      <c r="I578" s="161" t="str">
        <f t="array" ref="I578">IFERROR(IFS(G578=$J$4,$K$4,G578=$J$5,$K$5),"No Bonus")</f>
        <v>No Bonus</v>
      </c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4.25" customHeight="1">
      <c r="A579" s="42" t="s">
        <v>1313</v>
      </c>
      <c r="B579" s="159" t="s">
        <v>724</v>
      </c>
      <c r="C579" s="42" t="s">
        <v>1302</v>
      </c>
      <c r="D579" s="160">
        <v>41665.0</v>
      </c>
      <c r="E579" s="161">
        <f t="shared" si="1"/>
        <v>11</v>
      </c>
      <c r="F579" s="170">
        <v>59840.0</v>
      </c>
      <c r="G579" s="159">
        <v>2.0</v>
      </c>
      <c r="H579" s="161" t="str">
        <f t="array" ref="H579">IFNA(IFS(G579=$J$4,$K$4,G579=$J$5,$K$5),"No Bonus")</f>
        <v>No Bonus</v>
      </c>
      <c r="I579" s="161" t="str">
        <f t="array" ref="I579">IFERROR(IFS(G579=$J$4,$K$4,G579=$J$5,$K$5),"No Bonus")</f>
        <v>No Bonus</v>
      </c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4.25" customHeight="1">
      <c r="A580" s="42" t="s">
        <v>1314</v>
      </c>
      <c r="B580" s="159" t="s">
        <v>720</v>
      </c>
      <c r="C580" s="42" t="s">
        <v>1302</v>
      </c>
      <c r="D580" s="160">
        <v>40201.0</v>
      </c>
      <c r="E580" s="161">
        <f t="shared" si="1"/>
        <v>15</v>
      </c>
      <c r="F580" s="170">
        <v>73326.0</v>
      </c>
      <c r="G580" s="159">
        <v>3.0</v>
      </c>
      <c r="H580" s="161" t="str">
        <f t="array" ref="H580">IFNA(IFS(G580=$J$4,$K$4,G580=$J$5,$K$5),"No Bonus")</f>
        <v>No Bonus</v>
      </c>
      <c r="I580" s="161" t="str">
        <f t="array" ref="I580">IFERROR(IFS(G580=$J$4,$K$4,G580=$J$5,$K$5),"No Bonus")</f>
        <v>No Bonus</v>
      </c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4.25" customHeight="1">
      <c r="A581" s="42" t="s">
        <v>1315</v>
      </c>
      <c r="B581" s="159" t="s">
        <v>724</v>
      </c>
      <c r="C581" s="42" t="s">
        <v>1302</v>
      </c>
      <c r="D581" s="160">
        <v>40212.0</v>
      </c>
      <c r="E581" s="161">
        <f t="shared" si="1"/>
        <v>15</v>
      </c>
      <c r="F581" s="170">
        <v>111686.0</v>
      </c>
      <c r="G581" s="159">
        <v>2.0</v>
      </c>
      <c r="H581" s="161" t="str">
        <f t="array" ref="H581">IFNA(IFS(G581=$J$4,$K$4,G581=$J$5,$K$5),"No Bonus")</f>
        <v>No Bonus</v>
      </c>
      <c r="I581" s="161" t="str">
        <f t="array" ref="I581">IFERROR(IFS(G581=$J$4,$K$4,G581=$J$5,$K$5),"No Bonus")</f>
        <v>No Bonus</v>
      </c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4.25" customHeight="1">
      <c r="A582" s="42" t="s">
        <v>1316</v>
      </c>
      <c r="B582" s="159" t="s">
        <v>731</v>
      </c>
      <c r="C582" s="42" t="s">
        <v>1302</v>
      </c>
      <c r="D582" s="160">
        <v>40219.0</v>
      </c>
      <c r="E582" s="161">
        <f t="shared" si="1"/>
        <v>15</v>
      </c>
      <c r="F582" s="170">
        <v>118791.0</v>
      </c>
      <c r="G582" s="159">
        <v>2.0</v>
      </c>
      <c r="H582" s="161" t="str">
        <f t="array" ref="H582">IFNA(IFS(G582=$J$4,$K$4,G582=$J$5,$K$5),"No Bonus")</f>
        <v>No Bonus</v>
      </c>
      <c r="I582" s="161" t="str">
        <f t="array" ref="I582">IFERROR(IFS(G582=$J$4,$K$4,G582=$J$5,$K$5),"No Bonus")</f>
        <v>No Bonus</v>
      </c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4.25" customHeight="1">
      <c r="A583" s="42" t="s">
        <v>1317</v>
      </c>
      <c r="B583" s="159" t="s">
        <v>731</v>
      </c>
      <c r="C583" s="42" t="s">
        <v>1302</v>
      </c>
      <c r="D583" s="160">
        <v>40215.0</v>
      </c>
      <c r="E583" s="161">
        <f t="shared" si="1"/>
        <v>15</v>
      </c>
      <c r="F583" s="170">
        <v>55164.0</v>
      </c>
      <c r="G583" s="159">
        <v>5.0</v>
      </c>
      <c r="H583" s="161">
        <f t="array" ref="H583">IFNA(IFS(G583=$J$4,$K$4,G583=$J$5,$K$5),"No Bonus")</f>
        <v>3000</v>
      </c>
      <c r="I583" s="161">
        <f t="array" ref="I583">IFERROR(IFS(G583=$J$4,$K$4,G583=$J$5,$K$5),"No Bonus")</f>
        <v>3000</v>
      </c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4.25" customHeight="1">
      <c r="A584" s="42" t="s">
        <v>1318</v>
      </c>
      <c r="B584" s="159" t="s">
        <v>740</v>
      </c>
      <c r="C584" s="42" t="s">
        <v>1302</v>
      </c>
      <c r="D584" s="160">
        <v>36920.0</v>
      </c>
      <c r="E584" s="161">
        <f t="shared" si="1"/>
        <v>24</v>
      </c>
      <c r="F584" s="170">
        <v>51435.0</v>
      </c>
      <c r="G584" s="159">
        <v>5.0</v>
      </c>
      <c r="H584" s="161">
        <f t="array" ref="H584">IFNA(IFS(G584=$J$4,$K$4,G584=$J$5,$K$5),"No Bonus")</f>
        <v>3000</v>
      </c>
      <c r="I584" s="161">
        <f t="array" ref="I584">IFERROR(IFS(G584=$J$4,$K$4,G584=$J$5,$K$5),"No Bonus")</f>
        <v>3000</v>
      </c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4.25" customHeight="1">
      <c r="A585" s="42" t="s">
        <v>1319</v>
      </c>
      <c r="B585" s="159" t="s">
        <v>731</v>
      </c>
      <c r="C585" s="42" t="s">
        <v>1302</v>
      </c>
      <c r="D585" s="160">
        <v>37274.0</v>
      </c>
      <c r="E585" s="161">
        <f t="shared" si="1"/>
        <v>23</v>
      </c>
      <c r="F585" s="170">
        <v>97490.0</v>
      </c>
      <c r="G585" s="159">
        <v>2.0</v>
      </c>
      <c r="H585" s="161" t="str">
        <f t="array" ref="H585">IFNA(IFS(G585=$J$4,$K$4,G585=$J$5,$K$5),"No Bonus")</f>
        <v>No Bonus</v>
      </c>
      <c r="I585" s="161" t="str">
        <f t="array" ref="I585">IFERROR(IFS(G585=$J$4,$K$4,G585=$J$5,$K$5),"No Bonus")</f>
        <v>No Bonus</v>
      </c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4.25" customHeight="1">
      <c r="A586" s="42" t="s">
        <v>1320</v>
      </c>
      <c r="B586" s="159" t="s">
        <v>728</v>
      </c>
      <c r="C586" s="42" t="s">
        <v>1302</v>
      </c>
      <c r="D586" s="160">
        <v>37292.0</v>
      </c>
      <c r="E586" s="161">
        <f t="shared" si="1"/>
        <v>23</v>
      </c>
      <c r="F586" s="170">
        <v>107099.0</v>
      </c>
      <c r="G586" s="159">
        <v>5.0</v>
      </c>
      <c r="H586" s="161">
        <f t="array" ref="H586">IFNA(IFS(G586=$J$4,$K$4,G586=$J$5,$K$5),"No Bonus")</f>
        <v>3000</v>
      </c>
      <c r="I586" s="161">
        <f t="array" ref="I586">IFERROR(IFS(G586=$J$4,$K$4,G586=$J$5,$K$5),"No Bonus")</f>
        <v>3000</v>
      </c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4.25" customHeight="1">
      <c r="A587" s="42" t="s">
        <v>1321</v>
      </c>
      <c r="B587" s="159" t="s">
        <v>726</v>
      </c>
      <c r="C587" s="42" t="s">
        <v>1302</v>
      </c>
      <c r="D587" s="160">
        <v>37635.0</v>
      </c>
      <c r="E587" s="161">
        <f t="shared" si="1"/>
        <v>22</v>
      </c>
      <c r="F587" s="170">
        <v>69464.0</v>
      </c>
      <c r="G587" s="159">
        <v>4.0</v>
      </c>
      <c r="H587" s="161">
        <f t="array" ref="H587">IFNA(IFS(G587=$J$4,$K$4,G587=$J$5,$K$5),"No Bonus")</f>
        <v>1500</v>
      </c>
      <c r="I587" s="161">
        <f t="array" ref="I587">IFERROR(IFS(G587=$J$4,$K$4,G587=$J$5,$K$5),"No Bonus")</f>
        <v>1500</v>
      </c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4.25" customHeight="1">
      <c r="A588" s="42" t="s">
        <v>1322</v>
      </c>
      <c r="B588" s="159" t="s">
        <v>724</v>
      </c>
      <c r="C588" s="42" t="s">
        <v>1302</v>
      </c>
      <c r="D588" s="160">
        <v>39105.0</v>
      </c>
      <c r="E588" s="161">
        <f t="shared" si="1"/>
        <v>18</v>
      </c>
      <c r="F588" s="170">
        <v>84796.0</v>
      </c>
      <c r="G588" s="159">
        <v>1.0</v>
      </c>
      <c r="H588" s="161" t="str">
        <f t="array" ref="H588">IFNA(IFS(G588=$J$4,$K$4,G588=$J$5,$K$5),"No Bonus")</f>
        <v>No Bonus</v>
      </c>
      <c r="I588" s="161" t="str">
        <f t="array" ref="I588">IFERROR(IFS(G588=$J$4,$K$4,G588=$J$5,$K$5),"No Bonus")</f>
        <v>No Bonus</v>
      </c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4.25" customHeight="1">
      <c r="A589" s="42" t="s">
        <v>1323</v>
      </c>
      <c r="B589" s="159" t="s">
        <v>728</v>
      </c>
      <c r="C589" s="42" t="s">
        <v>1302</v>
      </c>
      <c r="D589" s="160">
        <v>41659.0</v>
      </c>
      <c r="E589" s="161">
        <f t="shared" si="1"/>
        <v>11</v>
      </c>
      <c r="F589" s="170">
        <v>111472.0</v>
      </c>
      <c r="G589" s="159">
        <v>3.0</v>
      </c>
      <c r="H589" s="161" t="str">
        <f t="array" ref="H589">IFNA(IFS(G589=$J$4,$K$4,G589=$J$5,$K$5),"No Bonus")</f>
        <v>No Bonus</v>
      </c>
      <c r="I589" s="161" t="str">
        <f t="array" ref="I589">IFERROR(IFS(G589=$J$4,$K$4,G589=$J$5,$K$5),"No Bonus")</f>
        <v>No Bonus</v>
      </c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4.25" customHeight="1">
      <c r="A590" s="42" t="s">
        <v>1324</v>
      </c>
      <c r="B590" s="159" t="s">
        <v>728</v>
      </c>
      <c r="C590" s="42" t="s">
        <v>1302</v>
      </c>
      <c r="D590" s="160">
        <v>42068.0</v>
      </c>
      <c r="E590" s="161">
        <f t="shared" si="1"/>
        <v>9</v>
      </c>
      <c r="F590" s="170">
        <v>43558.0</v>
      </c>
      <c r="G590" s="159">
        <v>3.0</v>
      </c>
      <c r="H590" s="161" t="str">
        <f t="array" ref="H590">IFNA(IFS(G590=$J$4,$K$4,G590=$J$5,$K$5),"No Bonus")</f>
        <v>No Bonus</v>
      </c>
      <c r="I590" s="161" t="str">
        <f t="array" ref="I590">IFERROR(IFS(G590=$J$4,$K$4,G590=$J$5,$K$5),"No Bonus")</f>
        <v>No Bonus</v>
      </c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4.25" customHeight="1">
      <c r="A591" s="42" t="s">
        <v>1325</v>
      </c>
      <c r="B591" s="159" t="s">
        <v>728</v>
      </c>
      <c r="C591" s="42" t="s">
        <v>1302</v>
      </c>
      <c r="D591" s="160">
        <v>39862.0</v>
      </c>
      <c r="E591" s="161">
        <f t="shared" si="1"/>
        <v>15</v>
      </c>
      <c r="F591" s="170">
        <v>122616.0</v>
      </c>
      <c r="G591" s="159">
        <v>4.0</v>
      </c>
      <c r="H591" s="161">
        <f t="array" ref="H591">IFNA(IFS(G591=$J$4,$K$4,G591=$J$5,$K$5),"No Bonus")</f>
        <v>1500</v>
      </c>
      <c r="I591" s="161">
        <f t="array" ref="I591">IFERROR(IFS(G591=$J$4,$K$4,G591=$J$5,$K$5),"No Bonus")</f>
        <v>1500</v>
      </c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4.25" customHeight="1">
      <c r="A592" s="42" t="s">
        <v>1326</v>
      </c>
      <c r="B592" s="159" t="s">
        <v>731</v>
      </c>
      <c r="C592" s="42" t="s">
        <v>1302</v>
      </c>
      <c r="D592" s="160">
        <v>36939.0</v>
      </c>
      <c r="E592" s="161">
        <f t="shared" si="1"/>
        <v>23</v>
      </c>
      <c r="F592" s="170">
        <v>72880.0</v>
      </c>
      <c r="G592" s="159">
        <v>5.0</v>
      </c>
      <c r="H592" s="161">
        <f t="array" ref="H592">IFNA(IFS(G592=$J$4,$K$4,G592=$J$5,$K$5),"No Bonus")</f>
        <v>3000</v>
      </c>
      <c r="I592" s="161">
        <f t="array" ref="I592">IFERROR(IFS(G592=$J$4,$K$4,G592=$J$5,$K$5),"No Bonus")</f>
        <v>3000</v>
      </c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4.25" customHeight="1">
      <c r="A593" s="42" t="s">
        <v>1327</v>
      </c>
      <c r="B593" s="159" t="s">
        <v>720</v>
      </c>
      <c r="C593" s="42" t="s">
        <v>1302</v>
      </c>
      <c r="D593" s="160">
        <v>36947.0</v>
      </c>
      <c r="E593" s="161">
        <f t="shared" si="1"/>
        <v>23</v>
      </c>
      <c r="F593" s="170">
        <v>44395.0</v>
      </c>
      <c r="G593" s="159">
        <v>5.0</v>
      </c>
      <c r="H593" s="161">
        <f t="array" ref="H593">IFNA(IFS(G593=$J$4,$K$4,G593=$J$5,$K$5),"No Bonus")</f>
        <v>3000</v>
      </c>
      <c r="I593" s="161">
        <f t="array" ref="I593">IFERROR(IFS(G593=$J$4,$K$4,G593=$J$5,$K$5),"No Bonus")</f>
        <v>3000</v>
      </c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4.25" customHeight="1">
      <c r="A594" s="42" t="s">
        <v>1328</v>
      </c>
      <c r="B594" s="159" t="s">
        <v>728</v>
      </c>
      <c r="C594" s="42" t="s">
        <v>1302</v>
      </c>
      <c r="D594" s="160">
        <v>37323.0</v>
      </c>
      <c r="E594" s="161">
        <f t="shared" si="1"/>
        <v>22</v>
      </c>
      <c r="F594" s="170">
        <v>46803.0</v>
      </c>
      <c r="G594" s="159">
        <v>5.0</v>
      </c>
      <c r="H594" s="161">
        <f t="array" ref="H594">IFNA(IFS(G594=$J$4,$K$4,G594=$J$5,$K$5),"No Bonus")</f>
        <v>3000</v>
      </c>
      <c r="I594" s="161">
        <f t="array" ref="I594">IFERROR(IFS(G594=$J$4,$K$4,G594=$J$5,$K$5),"No Bonus")</f>
        <v>3000</v>
      </c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4.25" customHeight="1">
      <c r="A595" s="42" t="s">
        <v>1329</v>
      </c>
      <c r="B595" s="159" t="s">
        <v>728</v>
      </c>
      <c r="C595" s="42" t="s">
        <v>1302</v>
      </c>
      <c r="D595" s="160">
        <v>39871.0</v>
      </c>
      <c r="E595" s="161">
        <f t="shared" si="1"/>
        <v>15</v>
      </c>
      <c r="F595" s="170">
        <v>110697.0</v>
      </c>
      <c r="G595" s="159">
        <v>2.0</v>
      </c>
      <c r="H595" s="161" t="str">
        <f t="array" ref="H595">IFNA(IFS(G595=$J$4,$K$4,G595=$J$5,$K$5),"No Bonus")</f>
        <v>No Bonus</v>
      </c>
      <c r="I595" s="161" t="str">
        <f t="array" ref="I595">IFERROR(IFS(G595=$J$4,$K$4,G595=$J$5,$K$5),"No Bonus")</f>
        <v>No Bonus</v>
      </c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4.25" customHeight="1">
      <c r="A596" s="42" t="s">
        <v>1330</v>
      </c>
      <c r="B596" s="159" t="s">
        <v>720</v>
      </c>
      <c r="C596" s="42" t="s">
        <v>1302</v>
      </c>
      <c r="D596" s="160">
        <v>40231.0</v>
      </c>
      <c r="E596" s="161">
        <f t="shared" si="1"/>
        <v>14</v>
      </c>
      <c r="F596" s="170">
        <v>71466.0</v>
      </c>
      <c r="G596" s="159">
        <v>5.0</v>
      </c>
      <c r="H596" s="161">
        <f t="array" ref="H596">IFNA(IFS(G596=$J$4,$K$4,G596=$J$5,$K$5),"No Bonus")</f>
        <v>3000</v>
      </c>
      <c r="I596" s="161">
        <f t="array" ref="I596">IFERROR(IFS(G596=$J$4,$K$4,G596=$J$5,$K$5),"No Bonus")</f>
        <v>3000</v>
      </c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4.25" customHeight="1">
      <c r="A597" s="42" t="s">
        <v>1331</v>
      </c>
      <c r="B597" s="159" t="s">
        <v>728</v>
      </c>
      <c r="C597" s="42" t="s">
        <v>1302</v>
      </c>
      <c r="D597" s="160">
        <v>42094.0</v>
      </c>
      <c r="E597" s="161">
        <f t="shared" si="1"/>
        <v>9</v>
      </c>
      <c r="F597" s="170">
        <v>51250.0</v>
      </c>
      <c r="G597" s="159">
        <v>4.0</v>
      </c>
      <c r="H597" s="161">
        <f t="array" ref="H597">IFNA(IFS(G597=$J$4,$K$4,G597=$J$5,$K$5),"No Bonus")</f>
        <v>1500</v>
      </c>
      <c r="I597" s="161">
        <f t="array" ref="I597">IFERROR(IFS(G597=$J$4,$K$4,G597=$J$5,$K$5),"No Bonus")</f>
        <v>1500</v>
      </c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4.25" customHeight="1">
      <c r="A598" s="42" t="s">
        <v>1332</v>
      </c>
      <c r="B598" s="159" t="s">
        <v>728</v>
      </c>
      <c r="C598" s="42" t="s">
        <v>1302</v>
      </c>
      <c r="D598" s="160">
        <v>40261.0</v>
      </c>
      <c r="E598" s="161">
        <f t="shared" si="1"/>
        <v>14</v>
      </c>
      <c r="F598" s="170">
        <v>76713.0</v>
      </c>
      <c r="G598" s="159">
        <v>3.0</v>
      </c>
      <c r="H598" s="161" t="str">
        <f t="array" ref="H598">IFNA(IFS(G598=$J$4,$K$4,G598=$J$5,$K$5),"No Bonus")</f>
        <v>No Bonus</v>
      </c>
      <c r="I598" s="161" t="str">
        <f t="array" ref="I598">IFERROR(IFS(G598=$J$4,$K$4,G598=$J$5,$K$5),"No Bonus")</f>
        <v>No Bonus</v>
      </c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4.25" customHeight="1">
      <c r="A599" s="42" t="s">
        <v>1333</v>
      </c>
      <c r="B599" s="159" t="s">
        <v>728</v>
      </c>
      <c r="C599" s="42" t="s">
        <v>1302</v>
      </c>
      <c r="D599" s="160">
        <v>36974.0</v>
      </c>
      <c r="E599" s="161">
        <f t="shared" si="1"/>
        <v>23</v>
      </c>
      <c r="F599" s="170">
        <v>70171.0</v>
      </c>
      <c r="G599" s="159">
        <v>3.0</v>
      </c>
      <c r="H599" s="161" t="str">
        <f t="array" ref="H599">IFNA(IFS(G599=$J$4,$K$4,G599=$J$5,$K$5),"No Bonus")</f>
        <v>No Bonus</v>
      </c>
      <c r="I599" s="161" t="str">
        <f t="array" ref="I599">IFERROR(IFS(G599=$J$4,$K$4,G599=$J$5,$K$5),"No Bonus")</f>
        <v>No Bonus</v>
      </c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4.25" customHeight="1">
      <c r="A600" s="42" t="s">
        <v>1334</v>
      </c>
      <c r="B600" s="159" t="s">
        <v>731</v>
      </c>
      <c r="C600" s="42" t="s">
        <v>1302</v>
      </c>
      <c r="D600" s="160">
        <v>37720.0</v>
      </c>
      <c r="E600" s="161">
        <f t="shared" si="1"/>
        <v>21</v>
      </c>
      <c r="F600" s="170">
        <v>97105.0</v>
      </c>
      <c r="G600" s="159">
        <v>3.0</v>
      </c>
      <c r="H600" s="161" t="str">
        <f t="array" ref="H600">IFNA(IFS(G600=$J$4,$K$4,G600=$J$5,$K$5),"No Bonus")</f>
        <v>No Bonus</v>
      </c>
      <c r="I600" s="161" t="str">
        <f t="array" ref="I600">IFERROR(IFS(G600=$J$4,$K$4,G600=$J$5,$K$5),"No Bonus")</f>
        <v>No Bonus</v>
      </c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4.25" customHeight="1">
      <c r="A601" s="42" t="s">
        <v>1335</v>
      </c>
      <c r="B601" s="159" t="s">
        <v>728</v>
      </c>
      <c r="C601" s="42" t="s">
        <v>1302</v>
      </c>
      <c r="D601" s="160">
        <v>39934.0</v>
      </c>
      <c r="E601" s="161">
        <f t="shared" si="1"/>
        <v>15</v>
      </c>
      <c r="F601" s="170">
        <v>79550.0</v>
      </c>
      <c r="G601" s="159">
        <v>5.0</v>
      </c>
      <c r="H601" s="161">
        <f t="array" ref="H601">IFNA(IFS(G601=$J$4,$K$4,G601=$J$5,$K$5),"No Bonus")</f>
        <v>3000</v>
      </c>
      <c r="I601" s="161">
        <f t="array" ref="I601">IFERROR(IFS(G601=$J$4,$K$4,G601=$J$5,$K$5),"No Bonus")</f>
        <v>3000</v>
      </c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4.25" customHeight="1">
      <c r="A602" s="42" t="s">
        <v>1336</v>
      </c>
      <c r="B602" s="159" t="s">
        <v>720</v>
      </c>
      <c r="C602" s="42" t="s">
        <v>1302</v>
      </c>
      <c r="D602" s="160">
        <v>37368.0</v>
      </c>
      <c r="E602" s="161">
        <f t="shared" si="1"/>
        <v>22</v>
      </c>
      <c r="F602" s="170">
        <v>85241.0</v>
      </c>
      <c r="G602" s="159">
        <v>3.0</v>
      </c>
      <c r="H602" s="161" t="str">
        <f t="array" ref="H602">IFNA(IFS(G602=$J$4,$K$4,G602=$J$5,$K$5),"No Bonus")</f>
        <v>No Bonus</v>
      </c>
      <c r="I602" s="161" t="str">
        <f t="array" ref="I602">IFERROR(IFS(G602=$J$4,$K$4,G602=$J$5,$K$5),"No Bonus")</f>
        <v>No Bonus</v>
      </c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4.25" customHeight="1">
      <c r="A603" s="42" t="s">
        <v>1337</v>
      </c>
      <c r="B603" s="159" t="s">
        <v>728</v>
      </c>
      <c r="C603" s="42" t="s">
        <v>1302</v>
      </c>
      <c r="D603" s="160">
        <v>37390.0</v>
      </c>
      <c r="E603" s="161">
        <f t="shared" si="1"/>
        <v>22</v>
      </c>
      <c r="F603" s="170">
        <v>102721.0</v>
      </c>
      <c r="G603" s="159">
        <v>4.0</v>
      </c>
      <c r="H603" s="161">
        <f t="array" ref="H603">IFNA(IFS(G603=$J$4,$K$4,G603=$J$5,$K$5),"No Bonus")</f>
        <v>1500</v>
      </c>
      <c r="I603" s="161">
        <f t="array" ref="I603">IFERROR(IFS(G603=$J$4,$K$4,G603=$J$5,$K$5),"No Bonus")</f>
        <v>1500</v>
      </c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4.25" customHeight="1">
      <c r="A604" s="42" t="s">
        <v>1338</v>
      </c>
      <c r="B604" s="159" t="s">
        <v>720</v>
      </c>
      <c r="C604" s="42" t="s">
        <v>1302</v>
      </c>
      <c r="D604" s="160">
        <v>38853.0</v>
      </c>
      <c r="E604" s="161">
        <f t="shared" si="1"/>
        <v>18</v>
      </c>
      <c r="F604" s="170">
        <v>60764.0</v>
      </c>
      <c r="G604" s="159">
        <v>4.0</v>
      </c>
      <c r="H604" s="161">
        <f t="array" ref="H604">IFNA(IFS(G604=$J$4,$K$4,G604=$J$5,$K$5),"No Bonus")</f>
        <v>1500</v>
      </c>
      <c r="I604" s="161">
        <f t="array" ref="I604">IFERROR(IFS(G604=$J$4,$K$4,G604=$J$5,$K$5),"No Bonus")</f>
        <v>1500</v>
      </c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4.25" customHeight="1">
      <c r="A605" s="42" t="s">
        <v>1339</v>
      </c>
      <c r="B605" s="159" t="s">
        <v>740</v>
      </c>
      <c r="C605" s="42" t="s">
        <v>1302</v>
      </c>
      <c r="D605" s="160">
        <v>38871.0</v>
      </c>
      <c r="E605" s="161">
        <f t="shared" si="1"/>
        <v>18</v>
      </c>
      <c r="F605" s="170">
        <v>110815.0</v>
      </c>
      <c r="G605" s="159">
        <v>5.0</v>
      </c>
      <c r="H605" s="161">
        <f t="array" ref="H605">IFNA(IFS(G605=$J$4,$K$4,G605=$J$5,$K$5),"No Bonus")</f>
        <v>3000</v>
      </c>
      <c r="I605" s="161">
        <f t="array" ref="I605">IFERROR(IFS(G605=$J$4,$K$4,G605=$J$5,$K$5),"No Bonus")</f>
        <v>3000</v>
      </c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4.25" customHeight="1">
      <c r="A606" s="42" t="s">
        <v>1340</v>
      </c>
      <c r="B606" s="159" t="s">
        <v>731</v>
      </c>
      <c r="C606" s="42" t="s">
        <v>1302</v>
      </c>
      <c r="D606" s="160">
        <v>41428.0</v>
      </c>
      <c r="E606" s="161">
        <f t="shared" si="1"/>
        <v>11</v>
      </c>
      <c r="F606" s="170">
        <v>100072.0</v>
      </c>
      <c r="G606" s="159">
        <v>3.0</v>
      </c>
      <c r="H606" s="161" t="str">
        <f t="array" ref="H606">IFNA(IFS(G606=$J$4,$K$4,G606=$J$5,$K$5),"No Bonus")</f>
        <v>No Bonus</v>
      </c>
      <c r="I606" s="161" t="str">
        <f t="array" ref="I606">IFERROR(IFS(G606=$J$4,$K$4,G606=$J$5,$K$5),"No Bonus")</f>
        <v>No Bonus</v>
      </c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4.25" customHeight="1">
      <c r="A607" s="42" t="s">
        <v>1341</v>
      </c>
      <c r="B607" s="159" t="s">
        <v>731</v>
      </c>
      <c r="C607" s="42" t="s">
        <v>1302</v>
      </c>
      <c r="D607" s="160">
        <v>41804.0</v>
      </c>
      <c r="E607" s="161">
        <f t="shared" si="1"/>
        <v>10</v>
      </c>
      <c r="F607" s="170">
        <v>54619.0</v>
      </c>
      <c r="G607" s="159">
        <v>2.0</v>
      </c>
      <c r="H607" s="161" t="str">
        <f t="array" ref="H607">IFNA(IFS(G607=$J$4,$K$4,G607=$J$5,$K$5),"No Bonus")</f>
        <v>No Bonus</v>
      </c>
      <c r="I607" s="161" t="str">
        <f t="array" ref="I607">IFERROR(IFS(G607=$J$4,$K$4,G607=$J$5,$K$5),"No Bonus")</f>
        <v>No Bonus</v>
      </c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4.25" customHeight="1">
      <c r="A608" s="42" t="s">
        <v>1342</v>
      </c>
      <c r="B608" s="159" t="s">
        <v>728</v>
      </c>
      <c r="C608" s="42" t="s">
        <v>1302</v>
      </c>
      <c r="D608" s="160">
        <v>40351.0</v>
      </c>
      <c r="E608" s="161">
        <f t="shared" si="1"/>
        <v>14</v>
      </c>
      <c r="F608" s="170">
        <v>65878.0</v>
      </c>
      <c r="G608" s="159">
        <v>4.0</v>
      </c>
      <c r="H608" s="161">
        <f t="array" ref="H608">IFNA(IFS(G608=$J$4,$K$4,G608=$J$5,$K$5),"No Bonus")</f>
        <v>1500</v>
      </c>
      <c r="I608" s="161">
        <f t="array" ref="I608">IFERROR(IFS(G608=$J$4,$K$4,G608=$J$5,$K$5),"No Bonus")</f>
        <v>1500</v>
      </c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4.25" customHeight="1">
      <c r="A609" s="42" t="s">
        <v>1343</v>
      </c>
      <c r="B609" s="159" t="s">
        <v>731</v>
      </c>
      <c r="C609" s="42" t="s">
        <v>1302</v>
      </c>
      <c r="D609" s="160">
        <v>40371.0</v>
      </c>
      <c r="E609" s="161">
        <f t="shared" si="1"/>
        <v>14</v>
      </c>
      <c r="F609" s="170">
        <v>79913.0</v>
      </c>
      <c r="G609" s="159">
        <v>5.0</v>
      </c>
      <c r="H609" s="161">
        <f t="array" ref="H609">IFNA(IFS(G609=$J$4,$K$4,G609=$J$5,$K$5),"No Bonus")</f>
        <v>3000</v>
      </c>
      <c r="I609" s="161">
        <f t="array" ref="I609">IFERROR(IFS(G609=$J$4,$K$4,G609=$J$5,$K$5),"No Bonus")</f>
        <v>3000</v>
      </c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4.25" customHeight="1">
      <c r="A610" s="42" t="s">
        <v>1344</v>
      </c>
      <c r="B610" s="159" t="s">
        <v>720</v>
      </c>
      <c r="C610" s="42" t="s">
        <v>1302</v>
      </c>
      <c r="D610" s="160">
        <v>37438.0</v>
      </c>
      <c r="E610" s="161">
        <f t="shared" si="1"/>
        <v>22</v>
      </c>
      <c r="F610" s="170">
        <v>54791.0</v>
      </c>
      <c r="G610" s="159">
        <v>1.0</v>
      </c>
      <c r="H610" s="161" t="str">
        <f t="array" ref="H610">IFNA(IFS(G610=$J$4,$K$4,G610=$J$5,$K$5),"No Bonus")</f>
        <v>No Bonus</v>
      </c>
      <c r="I610" s="161" t="str">
        <f t="array" ref="I610">IFERROR(IFS(G610=$J$4,$K$4,G610=$J$5,$K$5),"No Bonus")</f>
        <v>No Bonus</v>
      </c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4.25" customHeight="1">
      <c r="A611" s="42" t="s">
        <v>1345</v>
      </c>
      <c r="B611" s="159" t="s">
        <v>724</v>
      </c>
      <c r="C611" s="42" t="s">
        <v>1302</v>
      </c>
      <c r="D611" s="160">
        <v>38160.0</v>
      </c>
      <c r="E611" s="161">
        <f t="shared" si="1"/>
        <v>20</v>
      </c>
      <c r="F611" s="170">
        <v>78162.0</v>
      </c>
      <c r="G611" s="159">
        <v>2.0</v>
      </c>
      <c r="H611" s="161" t="str">
        <f t="array" ref="H611">IFNA(IFS(G611=$J$4,$K$4,G611=$J$5,$K$5),"No Bonus")</f>
        <v>No Bonus</v>
      </c>
      <c r="I611" s="161" t="str">
        <f t="array" ref="I611">IFERROR(IFS(G611=$J$4,$K$4,G611=$J$5,$K$5),"No Bonus")</f>
        <v>No Bonus</v>
      </c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4.25" customHeight="1">
      <c r="A612" s="42" t="s">
        <v>1346</v>
      </c>
      <c r="B612" s="159" t="s">
        <v>740</v>
      </c>
      <c r="C612" s="42" t="s">
        <v>1302</v>
      </c>
      <c r="D612" s="160">
        <v>38893.0</v>
      </c>
      <c r="E612" s="161">
        <f t="shared" si="1"/>
        <v>18</v>
      </c>
      <c r="F612" s="170">
        <v>43461.0</v>
      </c>
      <c r="G612" s="159">
        <v>1.0</v>
      </c>
      <c r="H612" s="161" t="str">
        <f t="array" ref="H612">IFNA(IFS(G612=$J$4,$K$4,G612=$J$5,$K$5),"No Bonus")</f>
        <v>No Bonus</v>
      </c>
      <c r="I612" s="161" t="str">
        <f t="array" ref="I612">IFERROR(IFS(G612=$J$4,$K$4,G612=$J$5,$K$5),"No Bonus")</f>
        <v>No Bonus</v>
      </c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4.25" customHeight="1">
      <c r="A613" s="42" t="s">
        <v>1347</v>
      </c>
      <c r="B613" s="159" t="s">
        <v>728</v>
      </c>
      <c r="C613" s="42" t="s">
        <v>1302</v>
      </c>
      <c r="D613" s="160">
        <v>39980.0</v>
      </c>
      <c r="E613" s="161">
        <f t="shared" si="1"/>
        <v>15</v>
      </c>
      <c r="F613" s="170">
        <v>65258.0</v>
      </c>
      <c r="G613" s="159">
        <v>3.0</v>
      </c>
      <c r="H613" s="161" t="str">
        <f t="array" ref="H613">IFNA(IFS(G613=$J$4,$K$4,G613=$J$5,$K$5),"No Bonus")</f>
        <v>No Bonus</v>
      </c>
      <c r="I613" s="161" t="str">
        <f t="array" ref="I613">IFERROR(IFS(G613=$J$4,$K$4,G613=$J$5,$K$5),"No Bonus")</f>
        <v>No Bonus</v>
      </c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4.25" customHeight="1">
      <c r="A614" s="42" t="s">
        <v>1348</v>
      </c>
      <c r="B614" s="159" t="s">
        <v>724</v>
      </c>
      <c r="C614" s="42" t="s">
        <v>1302</v>
      </c>
      <c r="D614" s="160">
        <v>41837.0</v>
      </c>
      <c r="E614" s="161">
        <f t="shared" si="1"/>
        <v>10</v>
      </c>
      <c r="F614" s="170">
        <v>78245.0</v>
      </c>
      <c r="G614" s="159">
        <v>4.0</v>
      </c>
      <c r="H614" s="161">
        <f t="array" ref="H614">IFNA(IFS(G614=$J$4,$K$4,G614=$J$5,$K$5),"No Bonus")</f>
        <v>1500</v>
      </c>
      <c r="I614" s="161">
        <f t="array" ref="I614">IFERROR(IFS(G614=$J$4,$K$4,G614=$J$5,$K$5),"No Bonus")</f>
        <v>1500</v>
      </c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4.25" customHeight="1">
      <c r="A615" s="42" t="s">
        <v>1349</v>
      </c>
      <c r="B615" s="159" t="s">
        <v>731</v>
      </c>
      <c r="C615" s="42" t="s">
        <v>1302</v>
      </c>
      <c r="D615" s="160">
        <v>37090.0</v>
      </c>
      <c r="E615" s="161">
        <f t="shared" si="1"/>
        <v>23</v>
      </c>
      <c r="F615" s="170">
        <v>77028.0</v>
      </c>
      <c r="G615" s="159">
        <v>1.0</v>
      </c>
      <c r="H615" s="161" t="str">
        <f t="array" ref="H615">IFNA(IFS(G615=$J$4,$K$4,G615=$J$5,$K$5),"No Bonus")</f>
        <v>No Bonus</v>
      </c>
      <c r="I615" s="161" t="str">
        <f t="array" ref="I615">IFERROR(IFS(G615=$J$4,$K$4,G615=$J$5,$K$5),"No Bonus")</f>
        <v>No Bonus</v>
      </c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4.25" customHeight="1">
      <c r="A616" s="42" t="s">
        <v>1350</v>
      </c>
      <c r="B616" s="159" t="s">
        <v>731</v>
      </c>
      <c r="C616" s="42" t="s">
        <v>1302</v>
      </c>
      <c r="D616" s="160">
        <v>42235.0</v>
      </c>
      <c r="E616" s="161">
        <f t="shared" si="1"/>
        <v>9</v>
      </c>
      <c r="F616" s="170">
        <v>66268.0</v>
      </c>
      <c r="G616" s="159">
        <v>1.0</v>
      </c>
      <c r="H616" s="161" t="str">
        <f t="array" ref="H616">IFNA(IFS(G616=$J$4,$K$4,G616=$J$5,$K$5),"No Bonus")</f>
        <v>No Bonus</v>
      </c>
      <c r="I616" s="161" t="str">
        <f t="array" ref="I616">IFERROR(IFS(G616=$J$4,$K$4,G616=$J$5,$K$5),"No Bonus")</f>
        <v>No Bonus</v>
      </c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4.25" customHeight="1">
      <c r="A617" s="42" t="s">
        <v>1351</v>
      </c>
      <c r="B617" s="159" t="s">
        <v>731</v>
      </c>
      <c r="C617" s="42" t="s">
        <v>1302</v>
      </c>
      <c r="D617" s="160">
        <v>40053.0</v>
      </c>
      <c r="E617" s="161">
        <f t="shared" si="1"/>
        <v>15</v>
      </c>
      <c r="F617" s="170">
        <v>122400.0</v>
      </c>
      <c r="G617" s="159">
        <v>2.0</v>
      </c>
      <c r="H617" s="161" t="str">
        <f t="array" ref="H617">IFNA(IFS(G617=$J$4,$K$4,G617=$J$5,$K$5),"No Bonus")</f>
        <v>No Bonus</v>
      </c>
      <c r="I617" s="161" t="str">
        <f t="array" ref="I617">IFERROR(IFS(G617=$J$4,$K$4,G617=$J$5,$K$5),"No Bonus")</f>
        <v>No Bonus</v>
      </c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4.25" customHeight="1">
      <c r="A618" s="42" t="s">
        <v>1352</v>
      </c>
      <c r="B618" s="159" t="s">
        <v>731</v>
      </c>
      <c r="C618" s="42" t="s">
        <v>1302</v>
      </c>
      <c r="D618" s="160">
        <v>37484.0</v>
      </c>
      <c r="E618" s="161">
        <f t="shared" si="1"/>
        <v>22</v>
      </c>
      <c r="F618" s="170">
        <v>64141.0</v>
      </c>
      <c r="G618" s="159">
        <v>4.0</v>
      </c>
      <c r="H618" s="161">
        <f t="array" ref="H618">IFNA(IFS(G618=$J$4,$K$4,G618=$J$5,$K$5),"No Bonus")</f>
        <v>1500</v>
      </c>
      <c r="I618" s="161">
        <f t="array" ref="I618">IFERROR(IFS(G618=$J$4,$K$4,G618=$J$5,$K$5),"No Bonus")</f>
        <v>1500</v>
      </c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4.25" customHeight="1">
      <c r="A619" s="42" t="s">
        <v>1353</v>
      </c>
      <c r="B619" s="159" t="s">
        <v>728</v>
      </c>
      <c r="C619" s="42" t="s">
        <v>1302</v>
      </c>
      <c r="D619" s="160">
        <v>37485.0</v>
      </c>
      <c r="E619" s="161">
        <f t="shared" si="1"/>
        <v>22</v>
      </c>
      <c r="F619" s="170">
        <v>101365.0</v>
      </c>
      <c r="G619" s="159">
        <v>5.0</v>
      </c>
      <c r="H619" s="161">
        <f t="array" ref="H619">IFNA(IFS(G619=$J$4,$K$4,G619=$J$5,$K$5),"No Bonus")</f>
        <v>3000</v>
      </c>
      <c r="I619" s="161">
        <f t="array" ref="I619">IFERROR(IFS(G619=$J$4,$K$4,G619=$J$5,$K$5),"No Bonus")</f>
        <v>3000</v>
      </c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4.25" customHeight="1">
      <c r="A620" s="42" t="s">
        <v>1354</v>
      </c>
      <c r="B620" s="159" t="s">
        <v>728</v>
      </c>
      <c r="C620" s="42" t="s">
        <v>1302</v>
      </c>
      <c r="D620" s="160">
        <v>37501.0</v>
      </c>
      <c r="E620" s="161">
        <f t="shared" si="1"/>
        <v>22</v>
      </c>
      <c r="F620" s="170">
        <v>81635.0</v>
      </c>
      <c r="G620" s="159">
        <v>1.0</v>
      </c>
      <c r="H620" s="161" t="str">
        <f t="array" ref="H620">IFNA(IFS(G620=$J$4,$K$4,G620=$J$5,$K$5),"No Bonus")</f>
        <v>No Bonus</v>
      </c>
      <c r="I620" s="161" t="str">
        <f t="array" ref="I620">IFERROR(IFS(G620=$J$4,$K$4,G620=$J$5,$K$5),"No Bonus")</f>
        <v>No Bonus</v>
      </c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4.25" customHeight="1">
      <c r="A621" s="42" t="s">
        <v>1355</v>
      </c>
      <c r="B621" s="159" t="s">
        <v>720</v>
      </c>
      <c r="C621" s="42" t="s">
        <v>1302</v>
      </c>
      <c r="D621" s="160">
        <v>39315.0</v>
      </c>
      <c r="E621" s="161">
        <f t="shared" si="1"/>
        <v>17</v>
      </c>
      <c r="F621" s="170">
        <v>116549.0</v>
      </c>
      <c r="G621" s="159">
        <v>5.0</v>
      </c>
      <c r="H621" s="161">
        <f t="array" ref="H621">IFNA(IFS(G621=$J$4,$K$4,G621=$J$5,$K$5),"No Bonus")</f>
        <v>3000</v>
      </c>
      <c r="I621" s="161">
        <f t="array" ref="I621">IFERROR(IFS(G621=$J$4,$K$4,G621=$J$5,$K$5),"No Bonus")</f>
        <v>3000</v>
      </c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4.25" customHeight="1">
      <c r="A622" s="42" t="s">
        <v>1356</v>
      </c>
      <c r="B622" s="159" t="s">
        <v>728</v>
      </c>
      <c r="C622" s="42" t="s">
        <v>1302</v>
      </c>
      <c r="D622" s="160">
        <v>40798.0</v>
      </c>
      <c r="E622" s="161">
        <f t="shared" si="1"/>
        <v>13</v>
      </c>
      <c r="F622" s="170">
        <v>97544.0</v>
      </c>
      <c r="G622" s="159">
        <v>5.0</v>
      </c>
      <c r="H622" s="161">
        <f t="array" ref="H622">IFNA(IFS(G622=$J$4,$K$4,G622=$J$5,$K$5),"No Bonus")</f>
        <v>3000</v>
      </c>
      <c r="I622" s="161">
        <f t="array" ref="I622">IFERROR(IFS(G622=$J$4,$K$4,G622=$J$5,$K$5),"No Bonus")</f>
        <v>3000</v>
      </c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4.25" customHeight="1">
      <c r="A623" s="42" t="s">
        <v>1357</v>
      </c>
      <c r="B623" s="159" t="s">
        <v>740</v>
      </c>
      <c r="C623" s="42" t="s">
        <v>1302</v>
      </c>
      <c r="D623" s="160">
        <v>41156.0</v>
      </c>
      <c r="E623" s="161">
        <f t="shared" si="1"/>
        <v>12</v>
      </c>
      <c r="F623" s="170">
        <v>103256.0</v>
      </c>
      <c r="G623" s="159">
        <v>5.0</v>
      </c>
      <c r="H623" s="161">
        <f t="array" ref="H623">IFNA(IFS(G623=$J$4,$K$4,G623=$J$5,$K$5),"No Bonus")</f>
        <v>3000</v>
      </c>
      <c r="I623" s="161">
        <f t="array" ref="I623">IFERROR(IFS(G623=$J$4,$K$4,G623=$J$5,$K$5),"No Bonus")</f>
        <v>3000</v>
      </c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4.25" customHeight="1">
      <c r="A624" s="42" t="s">
        <v>1358</v>
      </c>
      <c r="B624" s="159" t="s">
        <v>726</v>
      </c>
      <c r="C624" s="42" t="s">
        <v>1302</v>
      </c>
      <c r="D624" s="160">
        <v>42273.0</v>
      </c>
      <c r="E624" s="161">
        <f t="shared" si="1"/>
        <v>9</v>
      </c>
      <c r="F624" s="170">
        <v>57101.0</v>
      </c>
      <c r="G624" s="159">
        <v>5.0</v>
      </c>
      <c r="H624" s="161">
        <f t="array" ref="H624">IFNA(IFS(G624=$J$4,$K$4,G624=$J$5,$K$5),"No Bonus")</f>
        <v>3000</v>
      </c>
      <c r="I624" s="161">
        <f t="array" ref="I624">IFERROR(IFS(G624=$J$4,$K$4,G624=$J$5,$K$5),"No Bonus")</f>
        <v>3000</v>
      </c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4.25" customHeight="1">
      <c r="A625" s="42" t="s">
        <v>1359</v>
      </c>
      <c r="B625" s="159" t="s">
        <v>731</v>
      </c>
      <c r="C625" s="42" t="s">
        <v>1302</v>
      </c>
      <c r="D625" s="160">
        <v>41547.0</v>
      </c>
      <c r="E625" s="161">
        <f t="shared" si="1"/>
        <v>11</v>
      </c>
      <c r="F625" s="170">
        <v>62673.0</v>
      </c>
      <c r="G625" s="159">
        <v>1.0</v>
      </c>
      <c r="H625" s="161" t="str">
        <f t="array" ref="H625">IFNA(IFS(G625=$J$4,$K$4,G625=$J$5,$K$5),"No Bonus")</f>
        <v>No Bonus</v>
      </c>
      <c r="I625" s="161" t="str">
        <f t="array" ref="I625">IFERROR(IFS(G625=$J$4,$K$4,G625=$J$5,$K$5),"No Bonus")</f>
        <v>No Bonus</v>
      </c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4.25" customHeight="1">
      <c r="A626" s="42" t="s">
        <v>1360</v>
      </c>
      <c r="B626" s="159" t="s">
        <v>740</v>
      </c>
      <c r="C626" s="42" t="s">
        <v>1302</v>
      </c>
      <c r="D626" s="160">
        <v>40080.0</v>
      </c>
      <c r="E626" s="161">
        <f t="shared" si="1"/>
        <v>15</v>
      </c>
      <c r="F626" s="170">
        <v>76284.0</v>
      </c>
      <c r="G626" s="159">
        <v>1.0</v>
      </c>
      <c r="H626" s="161" t="str">
        <f t="array" ref="H626">IFNA(IFS(G626=$J$4,$K$4,G626=$J$5,$K$5),"No Bonus")</f>
        <v>No Bonus</v>
      </c>
      <c r="I626" s="161" t="str">
        <f t="array" ref="I626">IFERROR(IFS(G626=$J$4,$K$4,G626=$J$5,$K$5),"No Bonus")</f>
        <v>No Bonus</v>
      </c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4.25" customHeight="1">
      <c r="A627" s="42" t="s">
        <v>1361</v>
      </c>
      <c r="B627" s="159" t="s">
        <v>720</v>
      </c>
      <c r="C627" s="42" t="s">
        <v>1302</v>
      </c>
      <c r="D627" s="160">
        <v>37148.0</v>
      </c>
      <c r="E627" s="161">
        <f t="shared" si="1"/>
        <v>23</v>
      </c>
      <c r="F627" s="170">
        <v>59899.0</v>
      </c>
      <c r="G627" s="159">
        <v>4.0</v>
      </c>
      <c r="H627" s="161">
        <f t="array" ref="H627">IFNA(IFS(G627=$J$4,$K$4,G627=$J$5,$K$5),"No Bonus")</f>
        <v>1500</v>
      </c>
      <c r="I627" s="161">
        <f t="array" ref="I627">IFERROR(IFS(G627=$J$4,$K$4,G627=$J$5,$K$5),"No Bonus")</f>
        <v>1500</v>
      </c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4.25" customHeight="1">
      <c r="A628" s="42" t="s">
        <v>1362</v>
      </c>
      <c r="B628" s="159" t="s">
        <v>731</v>
      </c>
      <c r="C628" s="42" t="s">
        <v>1302</v>
      </c>
      <c r="D628" s="160">
        <v>37156.0</v>
      </c>
      <c r="E628" s="161">
        <f t="shared" si="1"/>
        <v>23</v>
      </c>
      <c r="F628" s="170">
        <v>83558.0</v>
      </c>
      <c r="G628" s="159">
        <v>2.0</v>
      </c>
      <c r="H628" s="161" t="str">
        <f t="array" ref="H628">IFNA(IFS(G628=$J$4,$K$4,G628=$J$5,$K$5),"No Bonus")</f>
        <v>No Bonus</v>
      </c>
      <c r="I628" s="161" t="str">
        <f t="array" ref="I628">IFERROR(IFS(G628=$J$4,$K$4,G628=$J$5,$K$5),"No Bonus")</f>
        <v>No Bonus</v>
      </c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4.25" customHeight="1">
      <c r="A629" s="42" t="s">
        <v>1363</v>
      </c>
      <c r="B629" s="159" t="s">
        <v>720</v>
      </c>
      <c r="C629" s="42" t="s">
        <v>1302</v>
      </c>
      <c r="D629" s="160">
        <v>37159.0</v>
      </c>
      <c r="E629" s="161">
        <f t="shared" si="1"/>
        <v>23</v>
      </c>
      <c r="F629" s="170">
        <v>112322.0</v>
      </c>
      <c r="G629" s="159">
        <v>5.0</v>
      </c>
      <c r="H629" s="161">
        <f t="array" ref="H629">IFNA(IFS(G629=$J$4,$K$4,G629=$J$5,$K$5),"No Bonus")</f>
        <v>3000</v>
      </c>
      <c r="I629" s="161">
        <f t="array" ref="I629">IFERROR(IFS(G629=$J$4,$K$4,G629=$J$5,$K$5),"No Bonus")</f>
        <v>3000</v>
      </c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4.25" customHeight="1">
      <c r="A630" s="42" t="s">
        <v>1364</v>
      </c>
      <c r="B630" s="159" t="s">
        <v>728</v>
      </c>
      <c r="C630" s="42" t="s">
        <v>1302</v>
      </c>
      <c r="D630" s="160">
        <v>40823.0</v>
      </c>
      <c r="E630" s="161">
        <f t="shared" si="1"/>
        <v>13</v>
      </c>
      <c r="F630" s="170">
        <v>96603.0</v>
      </c>
      <c r="G630" s="159">
        <v>5.0</v>
      </c>
      <c r="H630" s="161">
        <f t="array" ref="H630">IFNA(IFS(G630=$J$4,$K$4,G630=$J$5,$K$5),"No Bonus")</f>
        <v>3000</v>
      </c>
      <c r="I630" s="161">
        <f t="array" ref="I630">IFERROR(IFS(G630=$J$4,$K$4,G630=$J$5,$K$5),"No Bonus")</f>
        <v>3000</v>
      </c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4.25" customHeight="1">
      <c r="A631" s="42" t="s">
        <v>1365</v>
      </c>
      <c r="B631" s="159" t="s">
        <v>726</v>
      </c>
      <c r="C631" s="42" t="s">
        <v>1302</v>
      </c>
      <c r="D631" s="160">
        <v>41931.0</v>
      </c>
      <c r="E631" s="161">
        <f t="shared" si="1"/>
        <v>10</v>
      </c>
      <c r="F631" s="170">
        <v>92784.0</v>
      </c>
      <c r="G631" s="159">
        <v>3.0</v>
      </c>
      <c r="H631" s="161" t="str">
        <f t="array" ref="H631">IFNA(IFS(G631=$J$4,$K$4,G631=$J$5,$K$5),"No Bonus")</f>
        <v>No Bonus</v>
      </c>
      <c r="I631" s="161" t="str">
        <f t="array" ref="I631">IFERROR(IFS(G631=$J$4,$K$4,G631=$J$5,$K$5),"No Bonus")</f>
        <v>No Bonus</v>
      </c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4.25" customHeight="1">
      <c r="A632" s="42" t="s">
        <v>1366</v>
      </c>
      <c r="B632" s="159" t="s">
        <v>728</v>
      </c>
      <c r="C632" s="42" t="s">
        <v>1302</v>
      </c>
      <c r="D632" s="160">
        <v>42297.0</v>
      </c>
      <c r="E632" s="161">
        <f t="shared" si="1"/>
        <v>9</v>
      </c>
      <c r="F632" s="170">
        <v>73507.0</v>
      </c>
      <c r="G632" s="159">
        <v>2.0</v>
      </c>
      <c r="H632" s="161" t="str">
        <f t="array" ref="H632">IFNA(IFS(G632=$J$4,$K$4,G632=$J$5,$K$5),"No Bonus")</f>
        <v>No Bonus</v>
      </c>
      <c r="I632" s="161" t="str">
        <f t="array" ref="I632">IFERROR(IFS(G632=$J$4,$K$4,G632=$J$5,$K$5),"No Bonus")</f>
        <v>No Bonus</v>
      </c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4.25" customHeight="1">
      <c r="A633" s="42" t="s">
        <v>1367</v>
      </c>
      <c r="B633" s="159" t="s">
        <v>731</v>
      </c>
      <c r="C633" s="42" t="s">
        <v>1302</v>
      </c>
      <c r="D633" s="160">
        <v>40476.0</v>
      </c>
      <c r="E633" s="161">
        <f t="shared" si="1"/>
        <v>14</v>
      </c>
      <c r="F633" s="170">
        <v>109943.0</v>
      </c>
      <c r="G633" s="159">
        <v>2.0</v>
      </c>
      <c r="H633" s="161" t="str">
        <f t="array" ref="H633">IFNA(IFS(G633=$J$4,$K$4,G633=$J$5,$K$5),"No Bonus")</f>
        <v>No Bonus</v>
      </c>
      <c r="I633" s="161" t="str">
        <f t="array" ref="I633">IFERROR(IFS(G633=$J$4,$K$4,G633=$J$5,$K$5),"No Bonus")</f>
        <v>No Bonus</v>
      </c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4.25" customHeight="1">
      <c r="A634" s="42" t="s">
        <v>1368</v>
      </c>
      <c r="B634" s="159" t="s">
        <v>731</v>
      </c>
      <c r="C634" s="42" t="s">
        <v>1302</v>
      </c>
      <c r="D634" s="160">
        <v>41564.0</v>
      </c>
      <c r="E634" s="161">
        <f t="shared" si="1"/>
        <v>11</v>
      </c>
      <c r="F634" s="170">
        <v>52306.0</v>
      </c>
      <c r="G634" s="159">
        <v>3.0</v>
      </c>
      <c r="H634" s="161" t="str">
        <f t="array" ref="H634">IFNA(IFS(G634=$J$4,$K$4,G634=$J$5,$K$5),"No Bonus")</f>
        <v>No Bonus</v>
      </c>
      <c r="I634" s="161" t="str">
        <f t="array" ref="I634">IFERROR(IFS(G634=$J$4,$K$4,G634=$J$5,$K$5),"No Bonus")</f>
        <v>No Bonus</v>
      </c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4.25" customHeight="1">
      <c r="A635" s="42" t="s">
        <v>1369</v>
      </c>
      <c r="B635" s="159" t="s">
        <v>728</v>
      </c>
      <c r="C635" s="42" t="s">
        <v>1302</v>
      </c>
      <c r="D635" s="160">
        <v>37557.0</v>
      </c>
      <c r="E635" s="161">
        <f t="shared" si="1"/>
        <v>22</v>
      </c>
      <c r="F635" s="170">
        <v>67772.0</v>
      </c>
      <c r="G635" s="159">
        <v>4.0</v>
      </c>
      <c r="H635" s="161">
        <f t="array" ref="H635">IFNA(IFS(G635=$J$4,$K$4,G635=$J$5,$K$5),"No Bonus")</f>
        <v>1500</v>
      </c>
      <c r="I635" s="161">
        <f t="array" ref="I635">IFERROR(IFS(G635=$J$4,$K$4,G635=$J$5,$K$5),"No Bonus")</f>
        <v>1500</v>
      </c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4.25" customHeight="1">
      <c r="A636" s="42" t="s">
        <v>1370</v>
      </c>
      <c r="B636" s="159" t="s">
        <v>728</v>
      </c>
      <c r="C636" s="42" t="s">
        <v>1302</v>
      </c>
      <c r="D636" s="160">
        <v>40875.0</v>
      </c>
      <c r="E636" s="161">
        <f t="shared" si="1"/>
        <v>13</v>
      </c>
      <c r="F636" s="170">
        <v>111454.0</v>
      </c>
      <c r="G636" s="159">
        <v>5.0</v>
      </c>
      <c r="H636" s="161">
        <f t="array" ref="H636">IFNA(IFS(G636=$J$4,$K$4,G636=$J$5,$K$5),"No Bonus")</f>
        <v>3000</v>
      </c>
      <c r="I636" s="161">
        <f t="array" ref="I636">IFERROR(IFS(G636=$J$4,$K$4,G636=$J$5,$K$5),"No Bonus")</f>
        <v>3000</v>
      </c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4.25" customHeight="1">
      <c r="A637" s="42" t="s">
        <v>1371</v>
      </c>
      <c r="B637" s="159" t="s">
        <v>726</v>
      </c>
      <c r="C637" s="42" t="s">
        <v>1302</v>
      </c>
      <c r="D637" s="160">
        <v>40495.0</v>
      </c>
      <c r="E637" s="161">
        <f t="shared" si="1"/>
        <v>14</v>
      </c>
      <c r="F637" s="170">
        <v>102322.0</v>
      </c>
      <c r="G637" s="159">
        <v>4.0</v>
      </c>
      <c r="H637" s="161">
        <f t="array" ref="H637">IFNA(IFS(G637=$J$4,$K$4,G637=$J$5,$K$5),"No Bonus")</f>
        <v>1500</v>
      </c>
      <c r="I637" s="161">
        <f t="array" ref="I637">IFERROR(IFS(G637=$J$4,$K$4,G637=$J$5,$K$5),"No Bonus")</f>
        <v>1500</v>
      </c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4.25" customHeight="1">
      <c r="A638" s="42" t="s">
        <v>1372</v>
      </c>
      <c r="B638" s="159" t="s">
        <v>731</v>
      </c>
      <c r="C638" s="42" t="s">
        <v>1302</v>
      </c>
      <c r="D638" s="160">
        <v>41593.0</v>
      </c>
      <c r="E638" s="161">
        <f t="shared" si="1"/>
        <v>11</v>
      </c>
      <c r="F638" s="170">
        <v>55997.0</v>
      </c>
      <c r="G638" s="159">
        <v>4.0</v>
      </c>
      <c r="H638" s="161">
        <f t="array" ref="H638">IFNA(IFS(G638=$J$4,$K$4,G638=$J$5,$K$5),"No Bonus")</f>
        <v>1500</v>
      </c>
      <c r="I638" s="161">
        <f t="array" ref="I638">IFERROR(IFS(G638=$J$4,$K$4,G638=$J$5,$K$5),"No Bonus")</f>
        <v>1500</v>
      </c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4.25" customHeight="1">
      <c r="A639" s="42" t="s">
        <v>1373</v>
      </c>
      <c r="B639" s="159" t="s">
        <v>728</v>
      </c>
      <c r="C639" s="42" t="s">
        <v>1302</v>
      </c>
      <c r="D639" s="160">
        <v>41599.0</v>
      </c>
      <c r="E639" s="161">
        <f t="shared" si="1"/>
        <v>11</v>
      </c>
      <c r="F639" s="170">
        <v>97922.0</v>
      </c>
      <c r="G639" s="159">
        <v>3.0</v>
      </c>
      <c r="H639" s="161" t="str">
        <f t="array" ref="H639">IFNA(IFS(G639=$J$4,$K$4,G639=$J$5,$K$5),"No Bonus")</f>
        <v>No Bonus</v>
      </c>
      <c r="I639" s="161" t="str">
        <f t="array" ref="I639">IFERROR(IFS(G639=$J$4,$K$4,G639=$J$5,$K$5),"No Bonus")</f>
        <v>No Bonus</v>
      </c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4.25" customHeight="1">
      <c r="A640" s="42" t="s">
        <v>1374</v>
      </c>
      <c r="B640" s="159" t="s">
        <v>726</v>
      </c>
      <c r="C640" s="42" t="s">
        <v>1302</v>
      </c>
      <c r="D640" s="160">
        <v>37592.0</v>
      </c>
      <c r="E640" s="161">
        <f t="shared" si="1"/>
        <v>22</v>
      </c>
      <c r="F640" s="170">
        <v>51208.0</v>
      </c>
      <c r="G640" s="159">
        <v>3.0</v>
      </c>
      <c r="H640" s="161" t="str">
        <f t="array" ref="H640">IFNA(IFS(G640=$J$4,$K$4,G640=$J$5,$K$5),"No Bonus")</f>
        <v>No Bonus</v>
      </c>
      <c r="I640" s="161" t="str">
        <f t="array" ref="I640">IFERROR(IFS(G640=$J$4,$K$4,G640=$J$5,$K$5),"No Bonus")</f>
        <v>No Bonus</v>
      </c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4.25" customHeight="1">
      <c r="A641" s="42" t="s">
        <v>1375</v>
      </c>
      <c r="B641" s="159" t="s">
        <v>728</v>
      </c>
      <c r="C641" s="42" t="s">
        <v>1376</v>
      </c>
      <c r="D641" s="160">
        <v>40165.0</v>
      </c>
      <c r="E641" s="161">
        <f t="shared" si="1"/>
        <v>15</v>
      </c>
      <c r="F641" s="170">
        <v>111834.0</v>
      </c>
      <c r="G641" s="159">
        <v>2.0</v>
      </c>
      <c r="H641" s="161" t="str">
        <f t="array" ref="H641">IFNA(IFS(G641=$J$4,$K$4,G641=$J$5,$K$5),"No Bonus")</f>
        <v>No Bonus</v>
      </c>
      <c r="I641" s="161" t="str">
        <f t="array" ref="I641">IFERROR(IFS(G641=$J$4,$K$4,G641=$J$5,$K$5),"No Bonus")</f>
        <v>No Bonus</v>
      </c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4.25" customHeight="1">
      <c r="A642" s="42" t="s">
        <v>1377</v>
      </c>
      <c r="B642" s="159" t="s">
        <v>731</v>
      </c>
      <c r="C642" s="42" t="s">
        <v>1376</v>
      </c>
      <c r="D642" s="160">
        <v>40168.0</v>
      </c>
      <c r="E642" s="161">
        <f t="shared" si="1"/>
        <v>15</v>
      </c>
      <c r="F642" s="170">
        <v>97801.0</v>
      </c>
      <c r="G642" s="159">
        <v>5.0</v>
      </c>
      <c r="H642" s="161">
        <f t="array" ref="H642">IFNA(IFS(G642=$J$4,$K$4,G642=$J$5,$K$5),"No Bonus")</f>
        <v>3000</v>
      </c>
      <c r="I642" s="161">
        <f t="array" ref="I642">IFERROR(IFS(G642=$J$4,$K$4,G642=$J$5,$K$5),"No Bonus")</f>
        <v>3000</v>
      </c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4.25" customHeight="1">
      <c r="A643" s="42" t="s">
        <v>1378</v>
      </c>
      <c r="B643" s="159" t="s">
        <v>740</v>
      </c>
      <c r="C643" s="42" t="s">
        <v>1376</v>
      </c>
      <c r="D643" s="160">
        <v>40169.0</v>
      </c>
      <c r="E643" s="161">
        <f t="shared" si="1"/>
        <v>15</v>
      </c>
      <c r="F643" s="170">
        <v>57318.0</v>
      </c>
      <c r="G643" s="159">
        <v>2.0</v>
      </c>
      <c r="H643" s="161" t="str">
        <f t="array" ref="H643">IFNA(IFS(G643=$J$4,$K$4,G643=$J$5,$K$5),"No Bonus")</f>
        <v>No Bonus</v>
      </c>
      <c r="I643" s="161" t="str">
        <f t="array" ref="I643">IFERROR(IFS(G643=$J$4,$K$4,G643=$J$5,$K$5),"No Bonus")</f>
        <v>No Bonus</v>
      </c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4.25" customHeight="1">
      <c r="A644" s="42" t="s">
        <v>1379</v>
      </c>
      <c r="B644" s="159" t="s">
        <v>731</v>
      </c>
      <c r="C644" s="42" t="s">
        <v>1376</v>
      </c>
      <c r="D644" s="160">
        <v>40184.0</v>
      </c>
      <c r="E644" s="161">
        <f t="shared" si="1"/>
        <v>15</v>
      </c>
      <c r="F644" s="170">
        <v>75536.0</v>
      </c>
      <c r="G644" s="159">
        <v>3.0</v>
      </c>
      <c r="H644" s="161" t="str">
        <f t="array" ref="H644">IFNA(IFS(G644=$J$4,$K$4,G644=$J$5,$K$5),"No Bonus")</f>
        <v>No Bonus</v>
      </c>
      <c r="I644" s="161" t="str">
        <f t="array" ref="I644">IFERROR(IFS(G644=$J$4,$K$4,G644=$J$5,$K$5),"No Bonus")</f>
        <v>No Bonus</v>
      </c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4.25" customHeight="1">
      <c r="A645" s="42" t="s">
        <v>1380</v>
      </c>
      <c r="B645" s="159" t="s">
        <v>728</v>
      </c>
      <c r="C645" s="42" t="s">
        <v>1376</v>
      </c>
      <c r="D645" s="160">
        <v>36904.0</v>
      </c>
      <c r="E645" s="161">
        <f t="shared" si="1"/>
        <v>24</v>
      </c>
      <c r="F645" s="170">
        <v>95461.0</v>
      </c>
      <c r="G645" s="159">
        <v>3.0</v>
      </c>
      <c r="H645" s="161" t="str">
        <f t="array" ref="H645">IFNA(IFS(G645=$J$4,$K$4,G645=$J$5,$K$5),"No Bonus")</f>
        <v>No Bonus</v>
      </c>
      <c r="I645" s="161" t="str">
        <f t="array" ref="I645">IFERROR(IFS(G645=$J$4,$K$4,G645=$J$5,$K$5),"No Bonus")</f>
        <v>No Bonus</v>
      </c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4.25" customHeight="1">
      <c r="A646" s="42" t="s">
        <v>1381</v>
      </c>
      <c r="B646" s="159" t="s">
        <v>728</v>
      </c>
      <c r="C646" s="42" t="s">
        <v>1376</v>
      </c>
      <c r="D646" s="160">
        <v>37627.0</v>
      </c>
      <c r="E646" s="161">
        <f t="shared" si="1"/>
        <v>22</v>
      </c>
      <c r="F646" s="170">
        <v>45843.0</v>
      </c>
      <c r="G646" s="159">
        <v>1.0</v>
      </c>
      <c r="H646" s="161" t="str">
        <f t="array" ref="H646">IFNA(IFS(G646=$J$4,$K$4,G646=$J$5,$K$5),"No Bonus")</f>
        <v>No Bonus</v>
      </c>
      <c r="I646" s="161" t="str">
        <f t="array" ref="I646">IFERROR(IFS(G646=$J$4,$K$4,G646=$J$5,$K$5),"No Bonus")</f>
        <v>No Bonus</v>
      </c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4.25" customHeight="1">
      <c r="A647" s="42" t="s">
        <v>1382</v>
      </c>
      <c r="B647" s="159" t="s">
        <v>728</v>
      </c>
      <c r="C647" s="42" t="s">
        <v>1376</v>
      </c>
      <c r="D647" s="160">
        <v>37996.0</v>
      </c>
      <c r="E647" s="161">
        <f t="shared" si="1"/>
        <v>21</v>
      </c>
      <c r="F647" s="170">
        <v>73248.0</v>
      </c>
      <c r="G647" s="159">
        <v>5.0</v>
      </c>
      <c r="H647" s="161">
        <f t="array" ref="H647">IFNA(IFS(G647=$J$4,$K$4,G647=$J$5,$K$5),"No Bonus")</f>
        <v>3000</v>
      </c>
      <c r="I647" s="161">
        <f t="array" ref="I647">IFERROR(IFS(G647=$J$4,$K$4,G647=$J$5,$K$5),"No Bonus")</f>
        <v>3000</v>
      </c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4.25" customHeight="1">
      <c r="A648" s="42" t="s">
        <v>1383</v>
      </c>
      <c r="B648" s="159" t="s">
        <v>728</v>
      </c>
      <c r="C648" s="42" t="s">
        <v>1376</v>
      </c>
      <c r="D648" s="160">
        <v>41641.0</v>
      </c>
      <c r="E648" s="161">
        <f t="shared" si="1"/>
        <v>11</v>
      </c>
      <c r="F648" s="170">
        <v>76163.0</v>
      </c>
      <c r="G648" s="159">
        <v>3.0</v>
      </c>
      <c r="H648" s="161" t="str">
        <f t="array" ref="H648">IFNA(IFS(G648=$J$4,$K$4,G648=$J$5,$K$5),"No Bonus")</f>
        <v>No Bonus</v>
      </c>
      <c r="I648" s="161" t="str">
        <f t="array" ref="I648">IFERROR(IFS(G648=$J$4,$K$4,G648=$J$5,$K$5),"No Bonus")</f>
        <v>No Bonus</v>
      </c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4.25" customHeight="1">
      <c r="A649" s="42" t="s">
        <v>1384</v>
      </c>
      <c r="B649" s="159" t="s">
        <v>728</v>
      </c>
      <c r="C649" s="42" t="s">
        <v>1376</v>
      </c>
      <c r="D649" s="160">
        <v>41646.0</v>
      </c>
      <c r="E649" s="161">
        <f t="shared" si="1"/>
        <v>11</v>
      </c>
      <c r="F649" s="170">
        <v>62335.0</v>
      </c>
      <c r="G649" s="159">
        <v>5.0</v>
      </c>
      <c r="H649" s="161">
        <f t="array" ref="H649">IFNA(IFS(G649=$J$4,$K$4,G649=$J$5,$K$5),"No Bonus")</f>
        <v>3000</v>
      </c>
      <c r="I649" s="161">
        <f t="array" ref="I649">IFERROR(IFS(G649=$J$4,$K$4,G649=$J$5,$K$5),"No Bonus")</f>
        <v>3000</v>
      </c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4.25" customHeight="1">
      <c r="A650" s="42" t="s">
        <v>1385</v>
      </c>
      <c r="B650" s="159" t="s">
        <v>731</v>
      </c>
      <c r="C650" s="42" t="s">
        <v>1376</v>
      </c>
      <c r="D650" s="160">
        <v>41662.0</v>
      </c>
      <c r="E650" s="161">
        <f t="shared" si="1"/>
        <v>11</v>
      </c>
      <c r="F650" s="170">
        <v>77015.0</v>
      </c>
      <c r="G650" s="159">
        <v>5.0</v>
      </c>
      <c r="H650" s="161">
        <f t="array" ref="H650">IFNA(IFS(G650=$J$4,$K$4,G650=$J$5,$K$5),"No Bonus")</f>
        <v>3000</v>
      </c>
      <c r="I650" s="161">
        <f t="array" ref="I650">IFERROR(IFS(G650=$J$4,$K$4,G650=$J$5,$K$5),"No Bonus")</f>
        <v>3000</v>
      </c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4.25" customHeight="1">
      <c r="A651" s="42" t="s">
        <v>1386</v>
      </c>
      <c r="B651" s="159" t="s">
        <v>728</v>
      </c>
      <c r="C651" s="42" t="s">
        <v>1376</v>
      </c>
      <c r="D651" s="160">
        <v>40196.0</v>
      </c>
      <c r="E651" s="161">
        <f t="shared" si="1"/>
        <v>15</v>
      </c>
      <c r="F651" s="170">
        <v>120355.0</v>
      </c>
      <c r="G651" s="159">
        <v>1.0</v>
      </c>
      <c r="H651" s="161" t="str">
        <f t="array" ref="H651">IFNA(IFS(G651=$J$4,$K$4,G651=$J$5,$K$5),"No Bonus")</f>
        <v>No Bonus</v>
      </c>
      <c r="I651" s="161" t="str">
        <f t="array" ref="I651">IFERROR(IFS(G651=$J$4,$K$4,G651=$J$5,$K$5),"No Bonus")</f>
        <v>No Bonus</v>
      </c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4.25" customHeight="1">
      <c r="A652" s="42" t="s">
        <v>1387</v>
      </c>
      <c r="B652" s="159" t="s">
        <v>728</v>
      </c>
      <c r="C652" s="42" t="s">
        <v>1376</v>
      </c>
      <c r="D652" s="160">
        <v>39831.0</v>
      </c>
      <c r="E652" s="161">
        <f t="shared" si="1"/>
        <v>16</v>
      </c>
      <c r="F652" s="170">
        <v>102208.0</v>
      </c>
      <c r="G652" s="159">
        <v>4.0</v>
      </c>
      <c r="H652" s="161">
        <f t="array" ref="H652">IFNA(IFS(G652=$J$4,$K$4,G652=$J$5,$K$5),"No Bonus")</f>
        <v>1500</v>
      </c>
      <c r="I652" s="161">
        <f t="array" ref="I652">IFERROR(IFS(G652=$J$4,$K$4,G652=$J$5,$K$5),"No Bonus")</f>
        <v>1500</v>
      </c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4.25" customHeight="1">
      <c r="A653" s="42" t="s">
        <v>1388</v>
      </c>
      <c r="B653" s="159" t="s">
        <v>720</v>
      </c>
      <c r="C653" s="42" t="s">
        <v>1376</v>
      </c>
      <c r="D653" s="160">
        <v>37271.0</v>
      </c>
      <c r="E653" s="161">
        <f t="shared" si="1"/>
        <v>23</v>
      </c>
      <c r="F653" s="170">
        <v>66474.0</v>
      </c>
      <c r="G653" s="159">
        <v>2.0</v>
      </c>
      <c r="H653" s="161" t="str">
        <f t="array" ref="H653">IFNA(IFS(G653=$J$4,$K$4,G653=$J$5,$K$5),"No Bonus")</f>
        <v>No Bonus</v>
      </c>
      <c r="I653" s="161" t="str">
        <f t="array" ref="I653">IFERROR(IFS(G653=$J$4,$K$4,G653=$J$5,$K$5),"No Bonus")</f>
        <v>No Bonus</v>
      </c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4.25" customHeight="1">
      <c r="A654" s="42" t="s">
        <v>1389</v>
      </c>
      <c r="B654" s="159" t="s">
        <v>728</v>
      </c>
      <c r="C654" s="42" t="s">
        <v>1376</v>
      </c>
      <c r="D654" s="160">
        <v>41313.0</v>
      </c>
      <c r="E654" s="161">
        <f t="shared" si="1"/>
        <v>12</v>
      </c>
      <c r="F654" s="170">
        <v>59082.0</v>
      </c>
      <c r="G654" s="159">
        <v>3.0</v>
      </c>
      <c r="H654" s="161" t="str">
        <f t="array" ref="H654">IFNA(IFS(G654=$J$4,$K$4,G654=$J$5,$K$5),"No Bonus")</f>
        <v>No Bonus</v>
      </c>
      <c r="I654" s="161" t="str">
        <f t="array" ref="I654">IFERROR(IFS(G654=$J$4,$K$4,G654=$J$5,$K$5),"No Bonus")</f>
        <v>No Bonus</v>
      </c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4.25" customHeight="1">
      <c r="A655" s="42" t="s">
        <v>1390</v>
      </c>
      <c r="B655" s="159" t="s">
        <v>728</v>
      </c>
      <c r="C655" s="42" t="s">
        <v>1376</v>
      </c>
      <c r="D655" s="160">
        <v>42064.0</v>
      </c>
      <c r="E655" s="161">
        <f t="shared" si="1"/>
        <v>9</v>
      </c>
      <c r="F655" s="170">
        <v>63884.0</v>
      </c>
      <c r="G655" s="159">
        <v>4.0</v>
      </c>
      <c r="H655" s="161">
        <f t="array" ref="H655">IFNA(IFS(G655=$J$4,$K$4,G655=$J$5,$K$5),"No Bonus")</f>
        <v>1500</v>
      </c>
      <c r="I655" s="161">
        <f t="array" ref="I655">IFERROR(IFS(G655=$J$4,$K$4,G655=$J$5,$K$5),"No Bonus")</f>
        <v>1500</v>
      </c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4.25" customHeight="1">
      <c r="A656" s="42" t="s">
        <v>1391</v>
      </c>
      <c r="B656" s="159" t="s">
        <v>731</v>
      </c>
      <c r="C656" s="42" t="s">
        <v>1376</v>
      </c>
      <c r="D656" s="160">
        <v>40233.0</v>
      </c>
      <c r="E656" s="161">
        <f t="shared" si="1"/>
        <v>14</v>
      </c>
      <c r="F656" s="170">
        <v>89510.0</v>
      </c>
      <c r="G656" s="159">
        <v>3.0</v>
      </c>
      <c r="H656" s="161" t="str">
        <f t="array" ref="H656">IFNA(IFS(G656=$J$4,$K$4,G656=$J$5,$K$5),"No Bonus")</f>
        <v>No Bonus</v>
      </c>
      <c r="I656" s="161" t="str">
        <f t="array" ref="I656">IFERROR(IFS(G656=$J$4,$K$4,G656=$J$5,$K$5),"No Bonus")</f>
        <v>No Bonus</v>
      </c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4.25" customHeight="1">
      <c r="A657" s="42" t="s">
        <v>1392</v>
      </c>
      <c r="B657" s="159" t="s">
        <v>728</v>
      </c>
      <c r="C657" s="42" t="s">
        <v>1376</v>
      </c>
      <c r="D657" s="160">
        <v>41328.0</v>
      </c>
      <c r="E657" s="161">
        <f t="shared" si="1"/>
        <v>11</v>
      </c>
      <c r="F657" s="170">
        <v>47567.0</v>
      </c>
      <c r="G657" s="159">
        <v>5.0</v>
      </c>
      <c r="H657" s="161">
        <f t="array" ref="H657">IFNA(IFS(G657=$J$4,$K$4,G657=$J$5,$K$5),"No Bonus")</f>
        <v>3000</v>
      </c>
      <c r="I657" s="161">
        <f t="array" ref="I657">IFERROR(IFS(G657=$J$4,$K$4,G657=$J$5,$K$5),"No Bonus")</f>
        <v>3000</v>
      </c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4.25" customHeight="1">
      <c r="A658" s="42" t="s">
        <v>1393</v>
      </c>
      <c r="B658" s="159" t="s">
        <v>720</v>
      </c>
      <c r="C658" s="42" t="s">
        <v>1376</v>
      </c>
      <c r="D658" s="160">
        <v>39883.0</v>
      </c>
      <c r="E658" s="161">
        <f t="shared" si="1"/>
        <v>15</v>
      </c>
      <c r="F658" s="170">
        <v>115607.0</v>
      </c>
      <c r="G658" s="159">
        <v>5.0</v>
      </c>
      <c r="H658" s="161">
        <f t="array" ref="H658">IFNA(IFS(G658=$J$4,$K$4,G658=$J$5,$K$5),"No Bonus")</f>
        <v>3000</v>
      </c>
      <c r="I658" s="161">
        <f t="array" ref="I658">IFERROR(IFS(G658=$J$4,$K$4,G658=$J$5,$K$5),"No Bonus")</f>
        <v>3000</v>
      </c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4.25" customHeight="1">
      <c r="A659" s="42" t="s">
        <v>1394</v>
      </c>
      <c r="B659" s="159" t="s">
        <v>740</v>
      </c>
      <c r="C659" s="42" t="s">
        <v>1376</v>
      </c>
      <c r="D659" s="160">
        <v>37321.0</v>
      </c>
      <c r="E659" s="161">
        <f t="shared" si="1"/>
        <v>22</v>
      </c>
      <c r="F659" s="170">
        <v>47052.0</v>
      </c>
      <c r="G659" s="159">
        <v>3.0</v>
      </c>
      <c r="H659" s="161" t="str">
        <f t="array" ref="H659">IFNA(IFS(G659=$J$4,$K$4,G659=$J$5,$K$5),"No Bonus")</f>
        <v>No Bonus</v>
      </c>
      <c r="I659" s="161" t="str">
        <f t="array" ref="I659">IFERROR(IFS(G659=$J$4,$K$4,G659=$J$5,$K$5),"No Bonus")</f>
        <v>No Bonus</v>
      </c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4.25" customHeight="1">
      <c r="A660" s="42" t="s">
        <v>1395</v>
      </c>
      <c r="B660" s="159" t="s">
        <v>728</v>
      </c>
      <c r="C660" s="42" t="s">
        <v>1376</v>
      </c>
      <c r="D660" s="160">
        <v>38034.0</v>
      </c>
      <c r="E660" s="161">
        <f t="shared" si="1"/>
        <v>20</v>
      </c>
      <c r="F660" s="170">
        <v>69179.0</v>
      </c>
      <c r="G660" s="159">
        <v>1.0</v>
      </c>
      <c r="H660" s="161" t="str">
        <f t="array" ref="H660">IFNA(IFS(G660=$J$4,$K$4,G660=$J$5,$K$5),"No Bonus")</f>
        <v>No Bonus</v>
      </c>
      <c r="I660" s="161" t="str">
        <f t="array" ref="I660">IFERROR(IFS(G660=$J$4,$K$4,G660=$J$5,$K$5),"No Bonus")</f>
        <v>No Bonus</v>
      </c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4.25" customHeight="1">
      <c r="A661" s="42" t="s">
        <v>1396</v>
      </c>
      <c r="B661" s="159" t="s">
        <v>728</v>
      </c>
      <c r="C661" s="42" t="s">
        <v>1376</v>
      </c>
      <c r="D661" s="160">
        <v>38045.0</v>
      </c>
      <c r="E661" s="161">
        <f t="shared" si="1"/>
        <v>20</v>
      </c>
      <c r="F661" s="170">
        <v>88143.0</v>
      </c>
      <c r="G661" s="159">
        <v>4.0</v>
      </c>
      <c r="H661" s="161">
        <f t="array" ref="H661">IFNA(IFS(G661=$J$4,$K$4,G661=$J$5,$K$5),"No Bonus")</f>
        <v>1500</v>
      </c>
      <c r="I661" s="161">
        <f t="array" ref="I661">IFERROR(IFS(G661=$J$4,$K$4,G661=$J$5,$K$5),"No Bonus")</f>
        <v>1500</v>
      </c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4.25" customHeight="1">
      <c r="A662" s="42" t="s">
        <v>1397</v>
      </c>
      <c r="B662" s="159" t="s">
        <v>740</v>
      </c>
      <c r="C662" s="42" t="s">
        <v>1376</v>
      </c>
      <c r="D662" s="160">
        <v>40612.0</v>
      </c>
      <c r="E662" s="161">
        <f t="shared" si="1"/>
        <v>13</v>
      </c>
      <c r="F662" s="170">
        <v>53353.0</v>
      </c>
      <c r="G662" s="159">
        <v>3.0</v>
      </c>
      <c r="H662" s="161" t="str">
        <f t="array" ref="H662">IFNA(IFS(G662=$J$4,$K$4,G662=$J$5,$K$5),"No Bonus")</f>
        <v>No Bonus</v>
      </c>
      <c r="I662" s="161" t="str">
        <f t="array" ref="I662">IFERROR(IFS(G662=$J$4,$K$4,G662=$J$5,$K$5),"No Bonus")</f>
        <v>No Bonus</v>
      </c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4.25" customHeight="1">
      <c r="A663" s="42" t="s">
        <v>1398</v>
      </c>
      <c r="B663" s="159" t="s">
        <v>740</v>
      </c>
      <c r="C663" s="42" t="s">
        <v>1376</v>
      </c>
      <c r="D663" s="160">
        <v>40249.0</v>
      </c>
      <c r="E663" s="161">
        <f t="shared" si="1"/>
        <v>14</v>
      </c>
      <c r="F663" s="170">
        <v>106727.0</v>
      </c>
      <c r="G663" s="159">
        <v>2.0</v>
      </c>
      <c r="H663" s="161" t="str">
        <f t="array" ref="H663">IFNA(IFS(G663=$J$4,$K$4,G663=$J$5,$K$5),"No Bonus")</f>
        <v>No Bonus</v>
      </c>
      <c r="I663" s="161" t="str">
        <f t="array" ref="I663">IFERROR(IFS(G663=$J$4,$K$4,G663=$J$5,$K$5),"No Bonus")</f>
        <v>No Bonus</v>
      </c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4.25" customHeight="1">
      <c r="A664" s="42" t="s">
        <v>1399</v>
      </c>
      <c r="B664" s="159" t="s">
        <v>740</v>
      </c>
      <c r="C664" s="42" t="s">
        <v>1376</v>
      </c>
      <c r="D664" s="160">
        <v>40613.0</v>
      </c>
      <c r="E664" s="161">
        <f t="shared" si="1"/>
        <v>13</v>
      </c>
      <c r="F664" s="170">
        <v>112486.0</v>
      </c>
      <c r="G664" s="159">
        <v>5.0</v>
      </c>
      <c r="H664" s="161">
        <f t="array" ref="H664">IFNA(IFS(G664=$J$4,$K$4,G664=$J$5,$K$5),"No Bonus")</f>
        <v>3000</v>
      </c>
      <c r="I664" s="161">
        <f t="array" ref="I664">IFERROR(IFS(G664=$J$4,$K$4,G664=$J$5,$K$5),"No Bonus")</f>
        <v>3000</v>
      </c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4.25" customHeight="1">
      <c r="A665" s="42" t="s">
        <v>1400</v>
      </c>
      <c r="B665" s="159" t="s">
        <v>731</v>
      </c>
      <c r="C665" s="42" t="s">
        <v>1376</v>
      </c>
      <c r="D665" s="160">
        <v>40617.0</v>
      </c>
      <c r="E665" s="161">
        <f t="shared" si="1"/>
        <v>13</v>
      </c>
      <c r="F665" s="170">
        <v>43940.0</v>
      </c>
      <c r="G665" s="159">
        <v>2.0</v>
      </c>
      <c r="H665" s="161" t="str">
        <f t="array" ref="H665">IFNA(IFS(G665=$J$4,$K$4,G665=$J$5,$K$5),"No Bonus")</f>
        <v>No Bonus</v>
      </c>
      <c r="I665" s="161" t="str">
        <f t="array" ref="I665">IFERROR(IFS(G665=$J$4,$K$4,G665=$J$5,$K$5),"No Bonus")</f>
        <v>No Bonus</v>
      </c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4.25" customHeight="1">
      <c r="A666" s="42" t="s">
        <v>1401</v>
      </c>
      <c r="B666" s="159" t="s">
        <v>728</v>
      </c>
      <c r="C666" s="42" t="s">
        <v>1376</v>
      </c>
      <c r="D666" s="160">
        <v>37697.0</v>
      </c>
      <c r="E666" s="161">
        <f t="shared" si="1"/>
        <v>21</v>
      </c>
      <c r="F666" s="170">
        <v>92962.0</v>
      </c>
      <c r="G666" s="159">
        <v>4.0</v>
      </c>
      <c r="H666" s="161">
        <f t="array" ref="H666">IFNA(IFS(G666=$J$4,$K$4,G666=$J$5,$K$5),"No Bonus")</f>
        <v>1500</v>
      </c>
      <c r="I666" s="161">
        <f t="array" ref="I666">IFERROR(IFS(G666=$J$4,$K$4,G666=$J$5,$K$5),"No Bonus")</f>
        <v>1500</v>
      </c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4.25" customHeight="1">
      <c r="A667" s="42" t="s">
        <v>1402</v>
      </c>
      <c r="B667" s="159" t="s">
        <v>724</v>
      </c>
      <c r="C667" s="42" t="s">
        <v>1376</v>
      </c>
      <c r="D667" s="160">
        <v>38087.0</v>
      </c>
      <c r="E667" s="161">
        <f t="shared" si="1"/>
        <v>20</v>
      </c>
      <c r="F667" s="170">
        <v>45981.0</v>
      </c>
      <c r="G667" s="159">
        <v>2.0</v>
      </c>
      <c r="H667" s="161" t="str">
        <f t="array" ref="H667">IFNA(IFS(G667=$J$4,$K$4,G667=$J$5,$K$5),"No Bonus")</f>
        <v>No Bonus</v>
      </c>
      <c r="I667" s="161" t="str">
        <f t="array" ref="I667">IFERROR(IFS(G667=$J$4,$K$4,G667=$J$5,$K$5),"No Bonus")</f>
        <v>No Bonus</v>
      </c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4.25" customHeight="1">
      <c r="A668" s="42" t="s">
        <v>1403</v>
      </c>
      <c r="B668" s="159" t="s">
        <v>731</v>
      </c>
      <c r="C668" s="42" t="s">
        <v>1376</v>
      </c>
      <c r="D668" s="160">
        <v>41715.0</v>
      </c>
      <c r="E668" s="161">
        <f t="shared" si="1"/>
        <v>10</v>
      </c>
      <c r="F668" s="170">
        <v>52842.0</v>
      </c>
      <c r="G668" s="159">
        <v>3.0</v>
      </c>
      <c r="H668" s="161" t="str">
        <f t="array" ref="H668">IFNA(IFS(G668=$J$4,$K$4,G668=$J$5,$K$5),"No Bonus")</f>
        <v>No Bonus</v>
      </c>
      <c r="I668" s="161" t="str">
        <f t="array" ref="I668">IFERROR(IFS(G668=$J$4,$K$4,G668=$J$5,$K$5),"No Bonus")</f>
        <v>No Bonus</v>
      </c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4.25" customHeight="1">
      <c r="A669" s="42" t="s">
        <v>1404</v>
      </c>
      <c r="B669" s="159" t="s">
        <v>724</v>
      </c>
      <c r="C669" s="42" t="s">
        <v>1376</v>
      </c>
      <c r="D669" s="160">
        <v>41716.0</v>
      </c>
      <c r="E669" s="161">
        <f t="shared" si="1"/>
        <v>10</v>
      </c>
      <c r="F669" s="170">
        <v>125788.0</v>
      </c>
      <c r="G669" s="159">
        <v>4.0</v>
      </c>
      <c r="H669" s="161">
        <f t="array" ref="H669">IFNA(IFS(G669=$J$4,$K$4,G669=$J$5,$K$5),"No Bonus")</f>
        <v>1500</v>
      </c>
      <c r="I669" s="161">
        <f t="array" ref="I669">IFERROR(IFS(G669=$J$4,$K$4,G669=$J$5,$K$5),"No Bonus")</f>
        <v>1500</v>
      </c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4.25" customHeight="1">
      <c r="A670" s="42" t="s">
        <v>1405</v>
      </c>
      <c r="B670" s="159" t="s">
        <v>728</v>
      </c>
      <c r="C670" s="42" t="s">
        <v>1376</v>
      </c>
      <c r="D670" s="160">
        <v>40286.0</v>
      </c>
      <c r="E670" s="161">
        <f t="shared" si="1"/>
        <v>14</v>
      </c>
      <c r="F670" s="170">
        <v>125339.0</v>
      </c>
      <c r="G670" s="159">
        <v>4.0</v>
      </c>
      <c r="H670" s="161">
        <f t="array" ref="H670">IFNA(IFS(G670=$J$4,$K$4,G670=$J$5,$K$5),"No Bonus")</f>
        <v>1500</v>
      </c>
      <c r="I670" s="161">
        <f t="array" ref="I670">IFERROR(IFS(G670=$J$4,$K$4,G670=$J$5,$K$5),"No Bonus")</f>
        <v>1500</v>
      </c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4.25" customHeight="1">
      <c r="A671" s="42" t="s">
        <v>1406</v>
      </c>
      <c r="B671" s="159" t="s">
        <v>728</v>
      </c>
      <c r="C671" s="42" t="s">
        <v>1376</v>
      </c>
      <c r="D671" s="160">
        <v>39941.0</v>
      </c>
      <c r="E671" s="161">
        <f t="shared" si="1"/>
        <v>15</v>
      </c>
      <c r="F671" s="170">
        <v>46564.0</v>
      </c>
      <c r="G671" s="159">
        <v>3.0</v>
      </c>
      <c r="H671" s="161" t="str">
        <f t="array" ref="H671">IFNA(IFS(G671=$J$4,$K$4,G671=$J$5,$K$5),"No Bonus")</f>
        <v>No Bonus</v>
      </c>
      <c r="I671" s="161" t="str">
        <f t="array" ref="I671">IFERROR(IFS(G671=$J$4,$K$4,G671=$J$5,$K$5),"No Bonus")</f>
        <v>No Bonus</v>
      </c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4.25" customHeight="1">
      <c r="A672" s="42" t="s">
        <v>1407</v>
      </c>
      <c r="B672" s="159" t="s">
        <v>728</v>
      </c>
      <c r="C672" s="42" t="s">
        <v>1376</v>
      </c>
      <c r="D672" s="160">
        <v>37750.0</v>
      </c>
      <c r="E672" s="161">
        <f t="shared" si="1"/>
        <v>21</v>
      </c>
      <c r="F672" s="170">
        <v>59750.0</v>
      </c>
      <c r="G672" s="159">
        <v>5.0</v>
      </c>
      <c r="H672" s="161">
        <f t="array" ref="H672">IFNA(IFS(G672=$J$4,$K$4,G672=$J$5,$K$5),"No Bonus")</f>
        <v>3000</v>
      </c>
      <c r="I672" s="161">
        <f t="array" ref="I672">IFERROR(IFS(G672=$J$4,$K$4,G672=$J$5,$K$5),"No Bonus")</f>
        <v>3000</v>
      </c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4.25" customHeight="1">
      <c r="A673" s="42" t="s">
        <v>1408</v>
      </c>
      <c r="B673" s="159" t="s">
        <v>731</v>
      </c>
      <c r="C673" s="42" t="s">
        <v>1376</v>
      </c>
      <c r="D673" s="160">
        <v>41758.0</v>
      </c>
      <c r="E673" s="161">
        <f t="shared" si="1"/>
        <v>10</v>
      </c>
      <c r="F673" s="170">
        <v>48436.0</v>
      </c>
      <c r="G673" s="159">
        <v>4.0</v>
      </c>
      <c r="H673" s="161">
        <f t="array" ref="H673">IFNA(IFS(G673=$J$4,$K$4,G673=$J$5,$K$5),"No Bonus")</f>
        <v>1500</v>
      </c>
      <c r="I673" s="161">
        <f t="array" ref="I673">IFERROR(IFS(G673=$J$4,$K$4,G673=$J$5,$K$5),"No Bonus")</f>
        <v>1500</v>
      </c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4.25" customHeight="1">
      <c r="A674" s="42" t="s">
        <v>1409</v>
      </c>
      <c r="B674" s="159" t="s">
        <v>731</v>
      </c>
      <c r="C674" s="42" t="s">
        <v>1376</v>
      </c>
      <c r="D674" s="160">
        <v>41758.0</v>
      </c>
      <c r="E674" s="161">
        <f t="shared" si="1"/>
        <v>10</v>
      </c>
      <c r="F674" s="170">
        <v>90823.0</v>
      </c>
      <c r="G674" s="159">
        <v>5.0</v>
      </c>
      <c r="H674" s="161">
        <f t="array" ref="H674">IFNA(IFS(G674=$J$4,$K$4,G674=$J$5,$K$5),"No Bonus")</f>
        <v>3000</v>
      </c>
      <c r="I674" s="161">
        <f t="array" ref="I674">IFERROR(IFS(G674=$J$4,$K$4,G674=$J$5,$K$5),"No Bonus")</f>
        <v>3000</v>
      </c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4.25" customHeight="1">
      <c r="A675" s="42" t="s">
        <v>1410</v>
      </c>
      <c r="B675" s="159" t="s">
        <v>728</v>
      </c>
      <c r="C675" s="42" t="s">
        <v>1376</v>
      </c>
      <c r="D675" s="160">
        <v>41774.0</v>
      </c>
      <c r="E675" s="161">
        <f t="shared" si="1"/>
        <v>10</v>
      </c>
      <c r="F675" s="170">
        <v>111002.0</v>
      </c>
      <c r="G675" s="159">
        <v>2.0</v>
      </c>
      <c r="H675" s="161" t="str">
        <f t="array" ref="H675">IFNA(IFS(G675=$J$4,$K$4,G675=$J$5,$K$5),"No Bonus")</f>
        <v>No Bonus</v>
      </c>
      <c r="I675" s="161" t="str">
        <f t="array" ref="I675">IFERROR(IFS(G675=$J$4,$K$4,G675=$J$5,$K$5),"No Bonus")</f>
        <v>No Bonus</v>
      </c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4.25" customHeight="1">
      <c r="A676" s="42" t="s">
        <v>1411</v>
      </c>
      <c r="B676" s="159" t="s">
        <v>720</v>
      </c>
      <c r="C676" s="42" t="s">
        <v>1376</v>
      </c>
      <c r="D676" s="160">
        <v>41784.0</v>
      </c>
      <c r="E676" s="161">
        <f t="shared" si="1"/>
        <v>10</v>
      </c>
      <c r="F676" s="170">
        <v>86169.0</v>
      </c>
      <c r="G676" s="159">
        <v>5.0</v>
      </c>
      <c r="H676" s="161">
        <f t="array" ref="H676">IFNA(IFS(G676=$J$4,$K$4,G676=$J$5,$K$5),"No Bonus")</f>
        <v>3000</v>
      </c>
      <c r="I676" s="161">
        <f t="array" ref="I676">IFERROR(IFS(G676=$J$4,$K$4,G676=$J$5,$K$5),"No Bonus")</f>
        <v>3000</v>
      </c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4.25" customHeight="1">
      <c r="A677" s="42" t="s">
        <v>1412</v>
      </c>
      <c r="B677" s="159" t="s">
        <v>740</v>
      </c>
      <c r="C677" s="42" t="s">
        <v>1376</v>
      </c>
      <c r="D677" s="160">
        <v>41796.0</v>
      </c>
      <c r="E677" s="161">
        <f t="shared" si="1"/>
        <v>10</v>
      </c>
      <c r="F677" s="170">
        <v>55058.0</v>
      </c>
      <c r="G677" s="159">
        <v>5.0</v>
      </c>
      <c r="H677" s="161">
        <f t="array" ref="H677">IFNA(IFS(G677=$J$4,$K$4,G677=$J$5,$K$5),"No Bonus")</f>
        <v>3000</v>
      </c>
      <c r="I677" s="161">
        <f t="array" ref="I677">IFERROR(IFS(G677=$J$4,$K$4,G677=$J$5,$K$5),"No Bonus")</f>
        <v>3000</v>
      </c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4.25" customHeight="1">
      <c r="A678" s="42" t="s">
        <v>1413</v>
      </c>
      <c r="B678" s="159" t="s">
        <v>728</v>
      </c>
      <c r="C678" s="42" t="s">
        <v>1376</v>
      </c>
      <c r="D678" s="160">
        <v>40317.0</v>
      </c>
      <c r="E678" s="161">
        <f t="shared" si="1"/>
        <v>14</v>
      </c>
      <c r="F678" s="170">
        <v>59922.0</v>
      </c>
      <c r="G678" s="159">
        <v>3.0</v>
      </c>
      <c r="H678" s="161" t="str">
        <f t="array" ref="H678">IFNA(IFS(G678=$J$4,$K$4,G678=$J$5,$K$5),"No Bonus")</f>
        <v>No Bonus</v>
      </c>
      <c r="I678" s="161" t="str">
        <f t="array" ref="I678">IFERROR(IFS(G678=$J$4,$K$4,G678=$J$5,$K$5),"No Bonus")</f>
        <v>No Bonus</v>
      </c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4.25" customHeight="1">
      <c r="A679" s="42" t="s">
        <v>1414</v>
      </c>
      <c r="B679" s="159" t="s">
        <v>740</v>
      </c>
      <c r="C679" s="42" t="s">
        <v>1376</v>
      </c>
      <c r="D679" s="160">
        <v>40326.0</v>
      </c>
      <c r="E679" s="161">
        <f t="shared" si="1"/>
        <v>14</v>
      </c>
      <c r="F679" s="170">
        <v>80964.0</v>
      </c>
      <c r="G679" s="159">
        <v>1.0</v>
      </c>
      <c r="H679" s="161" t="str">
        <f t="array" ref="H679">IFNA(IFS(G679=$J$4,$K$4,G679=$J$5,$K$5),"No Bonus")</f>
        <v>No Bonus</v>
      </c>
      <c r="I679" s="161" t="str">
        <f t="array" ref="I679">IFERROR(IFS(G679=$J$4,$K$4,G679=$J$5,$K$5),"No Bonus")</f>
        <v>No Bonus</v>
      </c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4.25" customHeight="1">
      <c r="A680" s="42" t="s">
        <v>1415</v>
      </c>
      <c r="B680" s="159" t="s">
        <v>728</v>
      </c>
      <c r="C680" s="42" t="s">
        <v>1376</v>
      </c>
      <c r="D680" s="160">
        <v>40331.0</v>
      </c>
      <c r="E680" s="161">
        <f t="shared" si="1"/>
        <v>14</v>
      </c>
      <c r="F680" s="170">
        <v>68347.0</v>
      </c>
      <c r="G680" s="159">
        <v>4.0</v>
      </c>
      <c r="H680" s="161">
        <f t="array" ref="H680">IFNA(IFS(G680=$J$4,$K$4,G680=$J$5,$K$5),"No Bonus")</f>
        <v>1500</v>
      </c>
      <c r="I680" s="161">
        <f t="array" ref="I680">IFERROR(IFS(G680=$J$4,$K$4,G680=$J$5,$K$5),"No Bonus")</f>
        <v>1500</v>
      </c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4.25" customHeight="1">
      <c r="A681" s="42" t="s">
        <v>1416</v>
      </c>
      <c r="B681" s="159" t="s">
        <v>731</v>
      </c>
      <c r="C681" s="42" t="s">
        <v>1376</v>
      </c>
      <c r="D681" s="160">
        <v>37408.0</v>
      </c>
      <c r="E681" s="161">
        <f t="shared" si="1"/>
        <v>22</v>
      </c>
      <c r="F681" s="170">
        <v>90273.0</v>
      </c>
      <c r="G681" s="159">
        <v>2.0</v>
      </c>
      <c r="H681" s="161" t="str">
        <f t="array" ref="H681">IFNA(IFS(G681=$J$4,$K$4,G681=$J$5,$K$5),"No Bonus")</f>
        <v>No Bonus</v>
      </c>
      <c r="I681" s="161" t="str">
        <f t="array" ref="I681">IFERROR(IFS(G681=$J$4,$K$4,G681=$J$5,$K$5),"No Bonus")</f>
        <v>No Bonus</v>
      </c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4.25" customHeight="1">
      <c r="A682" s="42" t="s">
        <v>1417</v>
      </c>
      <c r="B682" s="159" t="s">
        <v>726</v>
      </c>
      <c r="C682" s="42" t="s">
        <v>1376</v>
      </c>
      <c r="D682" s="160">
        <v>38143.0</v>
      </c>
      <c r="E682" s="161">
        <f t="shared" si="1"/>
        <v>20</v>
      </c>
      <c r="F682" s="170">
        <v>79612.0</v>
      </c>
      <c r="G682" s="159">
        <v>5.0</v>
      </c>
      <c r="H682" s="161">
        <f t="array" ref="H682">IFNA(IFS(G682=$J$4,$K$4,G682=$J$5,$K$5),"No Bonus")</f>
        <v>3000</v>
      </c>
      <c r="I682" s="161">
        <f t="array" ref="I682">IFERROR(IFS(G682=$J$4,$K$4,G682=$J$5,$K$5),"No Bonus")</f>
        <v>3000</v>
      </c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4.25" customHeight="1">
      <c r="A683" s="42" t="s">
        <v>1418</v>
      </c>
      <c r="B683" s="159" t="s">
        <v>720</v>
      </c>
      <c r="C683" s="42" t="s">
        <v>1376</v>
      </c>
      <c r="D683" s="160">
        <v>40680.0</v>
      </c>
      <c r="E683" s="161">
        <f t="shared" si="1"/>
        <v>13</v>
      </c>
      <c r="F683" s="170">
        <v>101128.0</v>
      </c>
      <c r="G683" s="159">
        <v>5.0</v>
      </c>
      <c r="H683" s="161">
        <f t="array" ref="H683">IFNA(IFS(G683=$J$4,$K$4,G683=$J$5,$K$5),"No Bonus")</f>
        <v>3000</v>
      </c>
      <c r="I683" s="161">
        <f t="array" ref="I683">IFERROR(IFS(G683=$J$4,$K$4,G683=$J$5,$K$5),"No Bonus")</f>
        <v>3000</v>
      </c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4.25" customHeight="1">
      <c r="A684" s="42" t="s">
        <v>1419</v>
      </c>
      <c r="B684" s="159" t="s">
        <v>726</v>
      </c>
      <c r="C684" s="42" t="s">
        <v>1376</v>
      </c>
      <c r="D684" s="160">
        <v>41412.0</v>
      </c>
      <c r="E684" s="161">
        <f t="shared" si="1"/>
        <v>11</v>
      </c>
      <c r="F684" s="170">
        <v>117261.0</v>
      </c>
      <c r="G684" s="159">
        <v>1.0</v>
      </c>
      <c r="H684" s="161" t="str">
        <f t="array" ref="H684">IFNA(IFS(G684=$J$4,$K$4,G684=$J$5,$K$5),"No Bonus")</f>
        <v>No Bonus</v>
      </c>
      <c r="I684" s="161" t="str">
        <f t="array" ref="I684">IFERROR(IFS(G684=$J$4,$K$4,G684=$J$5,$K$5),"No Bonus")</f>
        <v>No Bonus</v>
      </c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4.25" customHeight="1">
      <c r="A685" s="42" t="s">
        <v>1420</v>
      </c>
      <c r="B685" s="159" t="s">
        <v>720</v>
      </c>
      <c r="C685" s="42" t="s">
        <v>1376</v>
      </c>
      <c r="D685" s="160">
        <v>42172.0</v>
      </c>
      <c r="E685" s="161">
        <f t="shared" si="1"/>
        <v>9</v>
      </c>
      <c r="F685" s="170">
        <v>69745.0</v>
      </c>
      <c r="G685" s="159">
        <v>4.0</v>
      </c>
      <c r="H685" s="161">
        <f t="array" ref="H685">IFNA(IFS(G685=$J$4,$K$4,G685=$J$5,$K$5),"No Bonus")</f>
        <v>1500</v>
      </c>
      <c r="I685" s="161">
        <f t="array" ref="I685">IFERROR(IFS(G685=$J$4,$K$4,G685=$J$5,$K$5),"No Bonus")</f>
        <v>1500</v>
      </c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4.25" customHeight="1">
      <c r="A686" s="42" t="s">
        <v>1421</v>
      </c>
      <c r="B686" s="159" t="s">
        <v>731</v>
      </c>
      <c r="C686" s="42" t="s">
        <v>1376</v>
      </c>
      <c r="D686" s="160">
        <v>42189.0</v>
      </c>
      <c r="E686" s="161">
        <f t="shared" si="1"/>
        <v>9</v>
      </c>
      <c r="F686" s="170">
        <v>84580.0</v>
      </c>
      <c r="G686" s="159">
        <v>3.0</v>
      </c>
      <c r="H686" s="161" t="str">
        <f t="array" ref="H686">IFNA(IFS(G686=$J$4,$K$4,G686=$J$5,$K$5),"No Bonus")</f>
        <v>No Bonus</v>
      </c>
      <c r="I686" s="161" t="str">
        <f t="array" ref="I686">IFERROR(IFS(G686=$J$4,$K$4,G686=$J$5,$K$5),"No Bonus")</f>
        <v>No Bonus</v>
      </c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4.25" customHeight="1">
      <c r="A687" s="42" t="s">
        <v>1422</v>
      </c>
      <c r="B687" s="159" t="s">
        <v>731</v>
      </c>
      <c r="C687" s="42" t="s">
        <v>1376</v>
      </c>
      <c r="D687" s="160">
        <v>40345.0</v>
      </c>
      <c r="E687" s="161">
        <f t="shared" si="1"/>
        <v>14</v>
      </c>
      <c r="F687" s="170">
        <v>125113.0</v>
      </c>
      <c r="G687" s="159">
        <v>2.0</v>
      </c>
      <c r="H687" s="161" t="str">
        <f t="array" ref="H687">IFNA(IFS(G687=$J$4,$K$4,G687=$J$5,$K$5),"No Bonus")</f>
        <v>No Bonus</v>
      </c>
      <c r="I687" s="161" t="str">
        <f t="array" ref="I687">IFERROR(IFS(G687=$J$4,$K$4,G687=$J$5,$K$5),"No Bonus")</f>
        <v>No Bonus</v>
      </c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4.25" customHeight="1">
      <c r="A688" s="42" t="s">
        <v>1423</v>
      </c>
      <c r="B688" s="159" t="s">
        <v>740</v>
      </c>
      <c r="C688" s="42" t="s">
        <v>1376</v>
      </c>
      <c r="D688" s="160">
        <v>40350.0</v>
      </c>
      <c r="E688" s="161">
        <f t="shared" si="1"/>
        <v>14</v>
      </c>
      <c r="F688" s="170">
        <v>70130.0</v>
      </c>
      <c r="G688" s="159">
        <v>3.0</v>
      </c>
      <c r="H688" s="161" t="str">
        <f t="array" ref="H688">IFNA(IFS(G688=$J$4,$K$4,G688=$J$5,$K$5),"No Bonus")</f>
        <v>No Bonus</v>
      </c>
      <c r="I688" s="161" t="str">
        <f t="array" ref="I688">IFERROR(IFS(G688=$J$4,$K$4,G688=$J$5,$K$5),"No Bonus")</f>
        <v>No Bonus</v>
      </c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4.25" customHeight="1">
      <c r="A689" s="42" t="s">
        <v>1424</v>
      </c>
      <c r="B689" s="159" t="s">
        <v>728</v>
      </c>
      <c r="C689" s="42" t="s">
        <v>1376</v>
      </c>
      <c r="D689" s="160">
        <v>40726.0</v>
      </c>
      <c r="E689" s="161">
        <f t="shared" si="1"/>
        <v>13</v>
      </c>
      <c r="F689" s="170">
        <v>66946.0</v>
      </c>
      <c r="G689" s="159">
        <v>1.0</v>
      </c>
      <c r="H689" s="161" t="str">
        <f t="array" ref="H689">IFNA(IFS(G689=$J$4,$K$4,G689=$J$5,$K$5),"No Bonus")</f>
        <v>No Bonus</v>
      </c>
      <c r="I689" s="161" t="str">
        <f t="array" ref="I689">IFERROR(IFS(G689=$J$4,$K$4,G689=$J$5,$K$5),"No Bonus")</f>
        <v>No Bonus</v>
      </c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4.25" customHeight="1">
      <c r="A690" s="42" t="s">
        <v>1425</v>
      </c>
      <c r="B690" s="159" t="s">
        <v>728</v>
      </c>
      <c r="C690" s="42" t="s">
        <v>1376</v>
      </c>
      <c r="D690" s="160">
        <v>41438.0</v>
      </c>
      <c r="E690" s="161">
        <f t="shared" si="1"/>
        <v>11</v>
      </c>
      <c r="F690" s="170">
        <v>52272.0</v>
      </c>
      <c r="G690" s="159">
        <v>3.0</v>
      </c>
      <c r="H690" s="161" t="str">
        <f t="array" ref="H690">IFNA(IFS(G690=$J$4,$K$4,G690=$J$5,$K$5),"No Bonus")</f>
        <v>No Bonus</v>
      </c>
      <c r="I690" s="161" t="str">
        <f t="array" ref="I690">IFERROR(IFS(G690=$J$4,$K$4,G690=$J$5,$K$5),"No Bonus")</f>
        <v>No Bonus</v>
      </c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4.25" customHeight="1">
      <c r="A691" s="42" t="s">
        <v>1426</v>
      </c>
      <c r="B691" s="159" t="s">
        <v>728</v>
      </c>
      <c r="C691" s="42" t="s">
        <v>1376</v>
      </c>
      <c r="D691" s="160">
        <v>41467.0</v>
      </c>
      <c r="E691" s="161">
        <f t="shared" si="1"/>
        <v>11</v>
      </c>
      <c r="F691" s="170">
        <v>107695.0</v>
      </c>
      <c r="G691" s="159">
        <v>5.0</v>
      </c>
      <c r="H691" s="161">
        <f t="array" ref="H691">IFNA(IFS(G691=$J$4,$K$4,G691=$J$5,$K$5),"No Bonus")</f>
        <v>3000</v>
      </c>
      <c r="I691" s="161">
        <f t="array" ref="I691">IFERROR(IFS(G691=$J$4,$K$4,G691=$J$5,$K$5),"No Bonus")</f>
        <v>3000</v>
      </c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4.25" customHeight="1">
      <c r="A692" s="42" t="s">
        <v>1427</v>
      </c>
      <c r="B692" s="159" t="s">
        <v>728</v>
      </c>
      <c r="C692" s="42" t="s">
        <v>1376</v>
      </c>
      <c r="D692" s="160">
        <v>39992.0</v>
      </c>
      <c r="E692" s="161">
        <f t="shared" si="1"/>
        <v>15</v>
      </c>
      <c r="F692" s="170">
        <v>60730.0</v>
      </c>
      <c r="G692" s="159">
        <v>2.0</v>
      </c>
      <c r="H692" s="161" t="str">
        <f t="array" ref="H692">IFNA(IFS(G692=$J$4,$K$4,G692=$J$5,$K$5),"No Bonus")</f>
        <v>No Bonus</v>
      </c>
      <c r="I692" s="161" t="str">
        <f t="array" ref="I692">IFERROR(IFS(G692=$J$4,$K$4,G692=$J$5,$K$5),"No Bonus")</f>
        <v>No Bonus</v>
      </c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4.25" customHeight="1">
      <c r="A693" s="42" t="s">
        <v>1428</v>
      </c>
      <c r="B693" s="159" t="s">
        <v>724</v>
      </c>
      <c r="C693" s="42" t="s">
        <v>1376</v>
      </c>
      <c r="D693" s="160">
        <v>37443.0</v>
      </c>
      <c r="E693" s="161">
        <f t="shared" si="1"/>
        <v>22</v>
      </c>
      <c r="F693" s="170">
        <v>65753.0</v>
      </c>
      <c r="G693" s="159">
        <v>2.0</v>
      </c>
      <c r="H693" s="161" t="str">
        <f t="array" ref="H693">IFNA(IFS(G693=$J$4,$K$4,G693=$J$5,$K$5),"No Bonus")</f>
        <v>No Bonus</v>
      </c>
      <c r="I693" s="161" t="str">
        <f t="array" ref="I693">IFERROR(IFS(G693=$J$4,$K$4,G693=$J$5,$K$5),"No Bonus")</f>
        <v>No Bonus</v>
      </c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4.25" customHeight="1">
      <c r="A694" s="42" t="s">
        <v>1429</v>
      </c>
      <c r="B694" s="159" t="s">
        <v>731</v>
      </c>
      <c r="C694" s="42" t="s">
        <v>1376</v>
      </c>
      <c r="D694" s="160">
        <v>38177.0</v>
      </c>
      <c r="E694" s="161">
        <f t="shared" si="1"/>
        <v>20</v>
      </c>
      <c r="F694" s="170">
        <v>92000.0</v>
      </c>
      <c r="G694" s="159">
        <v>5.0</v>
      </c>
      <c r="H694" s="161">
        <f t="array" ref="H694">IFNA(IFS(G694=$J$4,$K$4,G694=$J$5,$K$5),"No Bonus")</f>
        <v>3000</v>
      </c>
      <c r="I694" s="161">
        <f t="array" ref="I694">IFERROR(IFS(G694=$J$4,$K$4,G694=$J$5,$K$5),"No Bonus")</f>
        <v>3000</v>
      </c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4.25" customHeight="1">
      <c r="A695" s="42" t="s">
        <v>1430</v>
      </c>
      <c r="B695" s="159" t="s">
        <v>726</v>
      </c>
      <c r="C695" s="42" t="s">
        <v>1376</v>
      </c>
      <c r="D695" s="160">
        <v>38531.0</v>
      </c>
      <c r="E695" s="161">
        <f t="shared" si="1"/>
        <v>19</v>
      </c>
      <c r="F695" s="170">
        <v>120325.0</v>
      </c>
      <c r="G695" s="159">
        <v>4.0</v>
      </c>
      <c r="H695" s="161">
        <f t="array" ref="H695">IFNA(IFS(G695=$J$4,$K$4,G695=$J$5,$K$5),"No Bonus")</f>
        <v>1500</v>
      </c>
      <c r="I695" s="161">
        <f t="array" ref="I695">IFERROR(IFS(G695=$J$4,$K$4,G695=$J$5,$K$5),"No Bonus")</f>
        <v>1500</v>
      </c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4.25" customHeight="1">
      <c r="A696" s="42" t="s">
        <v>1431</v>
      </c>
      <c r="B696" s="159" t="s">
        <v>728</v>
      </c>
      <c r="C696" s="42" t="s">
        <v>1376</v>
      </c>
      <c r="D696" s="160">
        <v>38888.0</v>
      </c>
      <c r="E696" s="161">
        <f t="shared" si="1"/>
        <v>18</v>
      </c>
      <c r="F696" s="170">
        <v>109251.0</v>
      </c>
      <c r="G696" s="159">
        <v>3.0</v>
      </c>
      <c r="H696" s="161" t="str">
        <f t="array" ref="H696">IFNA(IFS(G696=$J$4,$K$4,G696=$J$5,$K$5),"No Bonus")</f>
        <v>No Bonus</v>
      </c>
      <c r="I696" s="161" t="str">
        <f t="array" ref="I696">IFERROR(IFS(G696=$J$4,$K$4,G696=$J$5,$K$5),"No Bonus")</f>
        <v>No Bonus</v>
      </c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4.25" customHeight="1">
      <c r="A697" s="42" t="s">
        <v>1432</v>
      </c>
      <c r="B697" s="159" t="s">
        <v>728</v>
      </c>
      <c r="C697" s="42" t="s">
        <v>1376</v>
      </c>
      <c r="D697" s="160">
        <v>40361.0</v>
      </c>
      <c r="E697" s="161">
        <f t="shared" si="1"/>
        <v>14</v>
      </c>
      <c r="F697" s="170">
        <v>98485.0</v>
      </c>
      <c r="G697" s="159">
        <v>3.0</v>
      </c>
      <c r="H697" s="161" t="str">
        <f t="array" ref="H697">IFNA(IFS(G697=$J$4,$K$4,G697=$J$5,$K$5),"No Bonus")</f>
        <v>No Bonus</v>
      </c>
      <c r="I697" s="161" t="str">
        <f t="array" ref="I697">IFERROR(IFS(G697=$J$4,$K$4,G697=$J$5,$K$5),"No Bonus")</f>
        <v>No Bonus</v>
      </c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4.25" customHeight="1">
      <c r="A698" s="42" t="s">
        <v>1433</v>
      </c>
      <c r="B698" s="159" t="s">
        <v>731</v>
      </c>
      <c r="C698" s="42" t="s">
        <v>1376</v>
      </c>
      <c r="D698" s="160">
        <v>41096.0</v>
      </c>
      <c r="E698" s="161">
        <f t="shared" si="1"/>
        <v>12</v>
      </c>
      <c r="F698" s="170">
        <v>121824.0</v>
      </c>
      <c r="G698" s="159">
        <v>3.0</v>
      </c>
      <c r="H698" s="161" t="str">
        <f t="array" ref="H698">IFNA(IFS(G698=$J$4,$K$4,G698=$J$5,$K$5),"No Bonus")</f>
        <v>No Bonus</v>
      </c>
      <c r="I698" s="161" t="str">
        <f t="array" ref="I698">IFERROR(IFS(G698=$J$4,$K$4,G698=$J$5,$K$5),"No Bonus")</f>
        <v>No Bonus</v>
      </c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4.25" customHeight="1">
      <c r="A699" s="42" t="s">
        <v>1434</v>
      </c>
      <c r="B699" s="159" t="s">
        <v>720</v>
      </c>
      <c r="C699" s="42" t="s">
        <v>1376</v>
      </c>
      <c r="D699" s="160">
        <v>42203.0</v>
      </c>
      <c r="E699" s="161">
        <f t="shared" si="1"/>
        <v>9</v>
      </c>
      <c r="F699" s="170">
        <v>87932.0</v>
      </c>
      <c r="G699" s="159">
        <v>3.0</v>
      </c>
      <c r="H699" s="161" t="str">
        <f t="array" ref="H699">IFNA(IFS(G699=$J$4,$K$4,G699=$J$5,$K$5),"No Bonus")</f>
        <v>No Bonus</v>
      </c>
      <c r="I699" s="161" t="str">
        <f t="array" ref="I699">IFERROR(IFS(G699=$J$4,$K$4,G699=$J$5,$K$5),"No Bonus")</f>
        <v>No Bonus</v>
      </c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4.25" customHeight="1">
      <c r="A700" s="42" t="s">
        <v>1435</v>
      </c>
      <c r="B700" s="159" t="s">
        <v>740</v>
      </c>
      <c r="C700" s="42" t="s">
        <v>1376</v>
      </c>
      <c r="D700" s="160">
        <v>41471.0</v>
      </c>
      <c r="E700" s="161">
        <f t="shared" si="1"/>
        <v>11</v>
      </c>
      <c r="F700" s="170">
        <v>78997.0</v>
      </c>
      <c r="G700" s="159">
        <v>5.0</v>
      </c>
      <c r="H700" s="161">
        <f t="array" ref="H700">IFNA(IFS(G700=$J$4,$K$4,G700=$J$5,$K$5),"No Bonus")</f>
        <v>3000</v>
      </c>
      <c r="I700" s="161">
        <f t="array" ref="I700">IFERROR(IFS(G700=$J$4,$K$4,G700=$J$5,$K$5),"No Bonus")</f>
        <v>3000</v>
      </c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4.25" customHeight="1">
      <c r="A701" s="42" t="s">
        <v>1436</v>
      </c>
      <c r="B701" s="159" t="s">
        <v>726</v>
      </c>
      <c r="C701" s="42" t="s">
        <v>1376</v>
      </c>
      <c r="D701" s="160">
        <v>41488.0</v>
      </c>
      <c r="E701" s="161">
        <f t="shared" si="1"/>
        <v>11</v>
      </c>
      <c r="F701" s="170">
        <v>45391.0</v>
      </c>
      <c r="G701" s="159">
        <v>2.0</v>
      </c>
      <c r="H701" s="161" t="str">
        <f t="array" ref="H701">IFNA(IFS(G701=$J$4,$K$4,G701=$J$5,$K$5),"No Bonus")</f>
        <v>No Bonus</v>
      </c>
      <c r="I701" s="161" t="str">
        <f t="array" ref="I701">IFERROR(IFS(G701=$J$4,$K$4,G701=$J$5,$K$5),"No Bonus")</f>
        <v>No Bonus</v>
      </c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4.25" customHeight="1">
      <c r="A702" s="42" t="s">
        <v>1437</v>
      </c>
      <c r="B702" s="159" t="s">
        <v>724</v>
      </c>
      <c r="C702" s="42" t="s">
        <v>1376</v>
      </c>
      <c r="D702" s="160">
        <v>41498.0</v>
      </c>
      <c r="E702" s="161">
        <f t="shared" si="1"/>
        <v>11</v>
      </c>
      <c r="F702" s="170">
        <v>43394.0</v>
      </c>
      <c r="G702" s="159">
        <v>4.0</v>
      </c>
      <c r="H702" s="161">
        <f t="array" ref="H702">IFNA(IFS(G702=$J$4,$K$4,G702=$J$5,$K$5),"No Bonus")</f>
        <v>1500</v>
      </c>
      <c r="I702" s="161">
        <f t="array" ref="I702">IFERROR(IFS(G702=$J$4,$K$4,G702=$J$5,$K$5),"No Bonus")</f>
        <v>1500</v>
      </c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4.25" customHeight="1">
      <c r="A703" s="42" t="s">
        <v>1438</v>
      </c>
      <c r="B703" s="159" t="s">
        <v>728</v>
      </c>
      <c r="C703" s="42" t="s">
        <v>1376</v>
      </c>
      <c r="D703" s="160">
        <v>37103.0</v>
      </c>
      <c r="E703" s="161">
        <f t="shared" si="1"/>
        <v>23</v>
      </c>
      <c r="F703" s="170">
        <v>107900.0</v>
      </c>
      <c r="G703" s="159">
        <v>5.0</v>
      </c>
      <c r="H703" s="161">
        <f t="array" ref="H703">IFNA(IFS(G703=$J$4,$K$4,G703=$J$5,$K$5),"No Bonus")</f>
        <v>3000</v>
      </c>
      <c r="I703" s="161">
        <f t="array" ref="I703">IFERROR(IFS(G703=$J$4,$K$4,G703=$J$5,$K$5),"No Bonus")</f>
        <v>3000</v>
      </c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4.25" customHeight="1">
      <c r="A704" s="42" t="s">
        <v>1439</v>
      </c>
      <c r="B704" s="159" t="s">
        <v>724</v>
      </c>
      <c r="C704" s="42" t="s">
        <v>1376</v>
      </c>
      <c r="D704" s="160">
        <v>38573.0</v>
      </c>
      <c r="E704" s="161">
        <f t="shared" si="1"/>
        <v>19</v>
      </c>
      <c r="F704" s="170">
        <v>61685.0</v>
      </c>
      <c r="G704" s="159">
        <v>2.0</v>
      </c>
      <c r="H704" s="161" t="str">
        <f t="array" ref="H704">IFNA(IFS(G704=$J$4,$K$4,G704=$J$5,$K$5),"No Bonus")</f>
        <v>No Bonus</v>
      </c>
      <c r="I704" s="161" t="str">
        <f t="array" ref="I704">IFERROR(IFS(G704=$J$4,$K$4,G704=$J$5,$K$5),"No Bonus")</f>
        <v>No Bonus</v>
      </c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4.25" customHeight="1">
      <c r="A705" s="42" t="s">
        <v>1440</v>
      </c>
      <c r="B705" s="159" t="s">
        <v>740</v>
      </c>
      <c r="C705" s="42" t="s">
        <v>1376</v>
      </c>
      <c r="D705" s="160">
        <v>40757.0</v>
      </c>
      <c r="E705" s="161">
        <f t="shared" si="1"/>
        <v>13</v>
      </c>
      <c r="F705" s="170">
        <v>89144.0</v>
      </c>
      <c r="G705" s="159">
        <v>5.0</v>
      </c>
      <c r="H705" s="161">
        <f t="array" ref="H705">IFNA(IFS(G705=$J$4,$K$4,G705=$J$5,$K$5),"No Bonus")</f>
        <v>3000</v>
      </c>
      <c r="I705" s="161">
        <f t="array" ref="I705">IFERROR(IFS(G705=$J$4,$K$4,G705=$J$5,$K$5),"No Bonus")</f>
        <v>3000</v>
      </c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4.25" customHeight="1">
      <c r="A706" s="42" t="s">
        <v>1441</v>
      </c>
      <c r="B706" s="159" t="s">
        <v>728</v>
      </c>
      <c r="C706" s="42" t="s">
        <v>1376</v>
      </c>
      <c r="D706" s="160">
        <v>40797.0</v>
      </c>
      <c r="E706" s="161">
        <f t="shared" si="1"/>
        <v>13</v>
      </c>
      <c r="F706" s="170">
        <v>113344.0</v>
      </c>
      <c r="G706" s="159">
        <v>4.0</v>
      </c>
      <c r="H706" s="161">
        <f t="array" ref="H706">IFNA(IFS(G706=$J$4,$K$4,G706=$J$5,$K$5),"No Bonus")</f>
        <v>1500</v>
      </c>
      <c r="I706" s="161">
        <f t="array" ref="I706">IFERROR(IFS(G706=$J$4,$K$4,G706=$J$5,$K$5),"No Bonus")</f>
        <v>1500</v>
      </c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4.25" customHeight="1">
      <c r="A707" s="42" t="s">
        <v>1442</v>
      </c>
      <c r="B707" s="159" t="s">
        <v>728</v>
      </c>
      <c r="C707" s="42" t="s">
        <v>1376</v>
      </c>
      <c r="D707" s="160">
        <v>41878.0</v>
      </c>
      <c r="E707" s="161">
        <f t="shared" si="1"/>
        <v>10</v>
      </c>
      <c r="F707" s="170">
        <v>81059.0</v>
      </c>
      <c r="G707" s="159">
        <v>5.0</v>
      </c>
      <c r="H707" s="161">
        <f t="array" ref="H707">IFNA(IFS(G707=$J$4,$K$4,G707=$J$5,$K$5),"No Bonus")</f>
        <v>3000</v>
      </c>
      <c r="I707" s="161">
        <f t="array" ref="I707">IFERROR(IFS(G707=$J$4,$K$4,G707=$J$5,$K$5),"No Bonus")</f>
        <v>3000</v>
      </c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4.25" customHeight="1">
      <c r="A708" s="42" t="s">
        <v>1443</v>
      </c>
      <c r="B708" s="159" t="s">
        <v>731</v>
      </c>
      <c r="C708" s="42" t="s">
        <v>1376</v>
      </c>
      <c r="D708" s="160">
        <v>41889.0</v>
      </c>
      <c r="E708" s="161">
        <f t="shared" si="1"/>
        <v>10</v>
      </c>
      <c r="F708" s="170">
        <v>85067.0</v>
      </c>
      <c r="G708" s="159">
        <v>4.0</v>
      </c>
      <c r="H708" s="161">
        <f t="array" ref="H708">IFNA(IFS(G708=$J$4,$K$4,G708=$J$5,$K$5),"No Bonus")</f>
        <v>1500</v>
      </c>
      <c r="I708" s="161">
        <f t="array" ref="I708">IFERROR(IFS(G708=$J$4,$K$4,G708=$J$5,$K$5),"No Bonus")</f>
        <v>1500</v>
      </c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4.25" customHeight="1">
      <c r="A709" s="42" t="s">
        <v>1444</v>
      </c>
      <c r="B709" s="159" t="s">
        <v>720</v>
      </c>
      <c r="C709" s="42" t="s">
        <v>1376</v>
      </c>
      <c r="D709" s="160">
        <v>40421.0</v>
      </c>
      <c r="E709" s="161">
        <f t="shared" si="1"/>
        <v>14</v>
      </c>
      <c r="F709" s="170">
        <v>107127.0</v>
      </c>
      <c r="G709" s="159">
        <v>4.0</v>
      </c>
      <c r="H709" s="161">
        <f t="array" ref="H709">IFNA(IFS(G709=$J$4,$K$4,G709=$J$5,$K$5),"No Bonus")</f>
        <v>1500</v>
      </c>
      <c r="I709" s="161">
        <f t="array" ref="I709">IFERROR(IFS(G709=$J$4,$K$4,G709=$J$5,$K$5),"No Bonus")</f>
        <v>1500</v>
      </c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4.25" customHeight="1">
      <c r="A710" s="42" t="s">
        <v>1445</v>
      </c>
      <c r="B710" s="159" t="s">
        <v>740</v>
      </c>
      <c r="C710" s="42" t="s">
        <v>1376</v>
      </c>
      <c r="D710" s="160">
        <v>41529.0</v>
      </c>
      <c r="E710" s="161">
        <f t="shared" si="1"/>
        <v>11</v>
      </c>
      <c r="F710" s="170">
        <v>99340.0</v>
      </c>
      <c r="G710" s="159">
        <v>2.0</v>
      </c>
      <c r="H710" s="161" t="str">
        <f t="array" ref="H710">IFNA(IFS(G710=$J$4,$K$4,G710=$J$5,$K$5),"No Bonus")</f>
        <v>No Bonus</v>
      </c>
      <c r="I710" s="161" t="str">
        <f t="array" ref="I710">IFERROR(IFS(G710=$J$4,$K$4,G710=$J$5,$K$5),"No Bonus")</f>
        <v>No Bonus</v>
      </c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4.25" customHeight="1">
      <c r="A711" s="42" t="s">
        <v>1446</v>
      </c>
      <c r="B711" s="159" t="s">
        <v>740</v>
      </c>
      <c r="C711" s="42" t="s">
        <v>1376</v>
      </c>
      <c r="D711" s="160">
        <v>37131.0</v>
      </c>
      <c r="E711" s="161">
        <f t="shared" si="1"/>
        <v>23</v>
      </c>
      <c r="F711" s="170">
        <v>49683.0</v>
      </c>
      <c r="G711" s="159">
        <v>5.0</v>
      </c>
      <c r="H711" s="161">
        <f t="array" ref="H711">IFNA(IFS(G711=$J$4,$K$4,G711=$J$5,$K$5),"No Bonus")</f>
        <v>3000</v>
      </c>
      <c r="I711" s="161">
        <f t="array" ref="I711">IFERROR(IFS(G711=$J$4,$K$4,G711=$J$5,$K$5),"No Bonus")</f>
        <v>3000</v>
      </c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4.25" customHeight="1">
      <c r="A712" s="42" t="s">
        <v>1447</v>
      </c>
      <c r="B712" s="159" t="s">
        <v>726</v>
      </c>
      <c r="C712" s="42" t="s">
        <v>1376</v>
      </c>
      <c r="D712" s="160">
        <v>38219.0</v>
      </c>
      <c r="E712" s="161">
        <f t="shared" si="1"/>
        <v>20</v>
      </c>
      <c r="F712" s="170">
        <v>71758.0</v>
      </c>
      <c r="G712" s="159">
        <v>3.0</v>
      </c>
      <c r="H712" s="161" t="str">
        <f t="array" ref="H712">IFNA(IFS(G712=$J$4,$K$4,G712=$J$5,$K$5),"No Bonus")</f>
        <v>No Bonus</v>
      </c>
      <c r="I712" s="161" t="str">
        <f t="array" ref="I712">IFERROR(IFS(G712=$J$4,$K$4,G712=$J$5,$K$5),"No Bonus")</f>
        <v>No Bonus</v>
      </c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4.25" customHeight="1">
      <c r="A713" s="42" t="s">
        <v>1448</v>
      </c>
      <c r="B713" s="159" t="s">
        <v>731</v>
      </c>
      <c r="C713" s="42" t="s">
        <v>1376</v>
      </c>
      <c r="D713" s="160">
        <v>41555.0</v>
      </c>
      <c r="E713" s="161">
        <f t="shared" si="1"/>
        <v>11</v>
      </c>
      <c r="F713" s="170">
        <v>94817.0</v>
      </c>
      <c r="G713" s="159">
        <v>5.0</v>
      </c>
      <c r="H713" s="161">
        <f t="array" ref="H713">IFNA(IFS(G713=$J$4,$K$4,G713=$J$5,$K$5),"No Bonus")</f>
        <v>3000</v>
      </c>
      <c r="I713" s="161">
        <f t="array" ref="I713">IFERROR(IFS(G713=$J$4,$K$4,G713=$J$5,$K$5),"No Bonus")</f>
        <v>3000</v>
      </c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4.25" customHeight="1">
      <c r="A714" s="42" t="s">
        <v>1449</v>
      </c>
      <c r="B714" s="159" t="s">
        <v>724</v>
      </c>
      <c r="C714" s="42" t="s">
        <v>1376</v>
      </c>
      <c r="D714" s="160">
        <v>37158.0</v>
      </c>
      <c r="E714" s="161">
        <f t="shared" si="1"/>
        <v>23</v>
      </c>
      <c r="F714" s="170">
        <v>95259.0</v>
      </c>
      <c r="G714" s="159">
        <v>5.0</v>
      </c>
      <c r="H714" s="161">
        <f t="array" ref="H714">IFNA(IFS(G714=$J$4,$K$4,G714=$J$5,$K$5),"No Bonus")</f>
        <v>3000</v>
      </c>
      <c r="I714" s="161">
        <f t="array" ref="I714">IFERROR(IFS(G714=$J$4,$K$4,G714=$J$5,$K$5),"No Bonus")</f>
        <v>3000</v>
      </c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4.25" customHeight="1">
      <c r="A715" s="42" t="s">
        <v>1450</v>
      </c>
      <c r="B715" s="159" t="s">
        <v>726</v>
      </c>
      <c r="C715" s="42" t="s">
        <v>1376</v>
      </c>
      <c r="D715" s="160">
        <v>37536.0</v>
      </c>
      <c r="E715" s="161">
        <f t="shared" si="1"/>
        <v>22</v>
      </c>
      <c r="F715" s="170">
        <v>122620.0</v>
      </c>
      <c r="G715" s="159">
        <v>2.0</v>
      </c>
      <c r="H715" s="161" t="str">
        <f t="array" ref="H715">IFNA(IFS(G715=$J$4,$K$4,G715=$J$5,$K$5),"No Bonus")</f>
        <v>No Bonus</v>
      </c>
      <c r="I715" s="161" t="str">
        <f t="array" ref="I715">IFERROR(IFS(G715=$J$4,$K$4,G715=$J$5,$K$5),"No Bonus")</f>
        <v>No Bonus</v>
      </c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4.25" customHeight="1">
      <c r="A716" s="42" t="s">
        <v>1451</v>
      </c>
      <c r="B716" s="159" t="s">
        <v>728</v>
      </c>
      <c r="C716" s="42" t="s">
        <v>1376</v>
      </c>
      <c r="D716" s="160">
        <v>37540.0</v>
      </c>
      <c r="E716" s="161">
        <f t="shared" si="1"/>
        <v>22</v>
      </c>
      <c r="F716" s="170">
        <v>84005.0</v>
      </c>
      <c r="G716" s="159">
        <v>5.0</v>
      </c>
      <c r="H716" s="161">
        <f t="array" ref="H716">IFNA(IFS(G716=$J$4,$K$4,G716=$J$5,$K$5),"No Bonus")</f>
        <v>3000</v>
      </c>
      <c r="I716" s="161">
        <f t="array" ref="I716">IFERROR(IFS(G716=$J$4,$K$4,G716=$J$5,$K$5),"No Bonus")</f>
        <v>3000</v>
      </c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4.25" customHeight="1">
      <c r="A717" s="42" t="s">
        <v>1452</v>
      </c>
      <c r="B717" s="159" t="s">
        <v>724</v>
      </c>
      <c r="C717" s="42" t="s">
        <v>1376</v>
      </c>
      <c r="D717" s="160">
        <v>40800.0</v>
      </c>
      <c r="E717" s="161">
        <f t="shared" si="1"/>
        <v>13</v>
      </c>
      <c r="F717" s="170">
        <v>88801.0</v>
      </c>
      <c r="G717" s="159">
        <v>2.0</v>
      </c>
      <c r="H717" s="161" t="str">
        <f t="array" ref="H717">IFNA(IFS(G717=$J$4,$K$4,G717=$J$5,$K$5),"No Bonus")</f>
        <v>No Bonus</v>
      </c>
      <c r="I717" s="161" t="str">
        <f t="array" ref="I717">IFERROR(IFS(G717=$J$4,$K$4,G717=$J$5,$K$5),"No Bonus")</f>
        <v>No Bonus</v>
      </c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4.25" customHeight="1">
      <c r="A718" s="42" t="s">
        <v>1453</v>
      </c>
      <c r="B718" s="159" t="s">
        <v>720</v>
      </c>
      <c r="C718" s="42" t="s">
        <v>1376</v>
      </c>
      <c r="D718" s="160">
        <v>40820.0</v>
      </c>
      <c r="E718" s="161">
        <f t="shared" si="1"/>
        <v>13</v>
      </c>
      <c r="F718" s="170">
        <v>74122.0</v>
      </c>
      <c r="G718" s="159">
        <v>2.0</v>
      </c>
      <c r="H718" s="161" t="str">
        <f t="array" ref="H718">IFNA(IFS(G718=$J$4,$K$4,G718=$J$5,$K$5),"No Bonus")</f>
        <v>No Bonus</v>
      </c>
      <c r="I718" s="161" t="str">
        <f t="array" ref="I718">IFERROR(IFS(G718=$J$4,$K$4,G718=$J$5,$K$5),"No Bonus")</f>
        <v>No Bonus</v>
      </c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4.25" customHeight="1">
      <c r="A719" s="42" t="s">
        <v>1454</v>
      </c>
      <c r="B719" s="159" t="s">
        <v>728</v>
      </c>
      <c r="C719" s="42" t="s">
        <v>1376</v>
      </c>
      <c r="D719" s="160">
        <v>40806.0</v>
      </c>
      <c r="E719" s="161">
        <f t="shared" si="1"/>
        <v>13</v>
      </c>
      <c r="F719" s="170">
        <v>70695.0</v>
      </c>
      <c r="G719" s="159">
        <v>5.0</v>
      </c>
      <c r="H719" s="161">
        <f t="array" ref="H719">IFNA(IFS(G719=$J$4,$K$4,G719=$J$5,$K$5),"No Bonus")</f>
        <v>3000</v>
      </c>
      <c r="I719" s="161">
        <f t="array" ref="I719">IFERROR(IFS(G719=$J$4,$K$4,G719=$J$5,$K$5),"No Bonus")</f>
        <v>3000</v>
      </c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4.25" customHeight="1">
      <c r="A720" s="42" t="s">
        <v>1455</v>
      </c>
      <c r="B720" s="159" t="s">
        <v>720</v>
      </c>
      <c r="C720" s="42" t="s">
        <v>1376</v>
      </c>
      <c r="D720" s="160">
        <v>40806.0</v>
      </c>
      <c r="E720" s="161">
        <f t="shared" si="1"/>
        <v>13</v>
      </c>
      <c r="F720" s="170">
        <v>68996.0</v>
      </c>
      <c r="G720" s="159">
        <v>5.0</v>
      </c>
      <c r="H720" s="161">
        <f t="array" ref="H720">IFNA(IFS(G720=$J$4,$K$4,G720=$J$5,$K$5),"No Bonus")</f>
        <v>3000</v>
      </c>
      <c r="I720" s="161">
        <f t="array" ref="I720">IFERROR(IFS(G720=$J$4,$K$4,G720=$J$5,$K$5),"No Bonus")</f>
        <v>3000</v>
      </c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4.25" customHeight="1">
      <c r="A721" s="42" t="s">
        <v>1456</v>
      </c>
      <c r="B721" s="159" t="s">
        <v>731</v>
      </c>
      <c r="C721" s="42" t="s">
        <v>1376</v>
      </c>
      <c r="D721" s="160">
        <v>40846.0</v>
      </c>
      <c r="E721" s="161">
        <f t="shared" si="1"/>
        <v>13</v>
      </c>
      <c r="F721" s="170">
        <v>60068.0</v>
      </c>
      <c r="G721" s="159">
        <v>5.0</v>
      </c>
      <c r="H721" s="161">
        <f t="array" ref="H721">IFNA(IFS(G721=$J$4,$K$4,G721=$J$5,$K$5),"No Bonus")</f>
        <v>3000</v>
      </c>
      <c r="I721" s="161">
        <f t="array" ref="I721">IFERROR(IFS(G721=$J$4,$K$4,G721=$J$5,$K$5),"No Bonus")</f>
        <v>3000</v>
      </c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4.25" customHeight="1">
      <c r="A722" s="42" t="s">
        <v>1457</v>
      </c>
      <c r="B722" s="159" t="s">
        <v>728</v>
      </c>
      <c r="C722" s="42" t="s">
        <v>1376</v>
      </c>
      <c r="D722" s="160">
        <v>41945.0</v>
      </c>
      <c r="E722" s="161">
        <f t="shared" si="1"/>
        <v>10</v>
      </c>
      <c r="F722" s="170">
        <v>107735.0</v>
      </c>
      <c r="G722" s="159">
        <v>1.0</v>
      </c>
      <c r="H722" s="161" t="str">
        <f t="array" ref="H722">IFNA(IFS(G722=$J$4,$K$4,G722=$J$5,$K$5),"No Bonus")</f>
        <v>No Bonus</v>
      </c>
      <c r="I722" s="161" t="str">
        <f t="array" ref="I722">IFERROR(IFS(G722=$J$4,$K$4,G722=$J$5,$K$5),"No Bonus")</f>
        <v>No Bonus</v>
      </c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4.25" customHeight="1">
      <c r="A723" s="42" t="s">
        <v>1458</v>
      </c>
      <c r="B723" s="159" t="s">
        <v>726</v>
      </c>
      <c r="C723" s="42" t="s">
        <v>1376</v>
      </c>
      <c r="D723" s="160">
        <v>42304.0</v>
      </c>
      <c r="E723" s="161">
        <f t="shared" si="1"/>
        <v>9</v>
      </c>
      <c r="F723" s="170">
        <v>58374.0</v>
      </c>
      <c r="G723" s="159">
        <v>3.0</v>
      </c>
      <c r="H723" s="161" t="str">
        <f t="array" ref="H723">IFNA(IFS(G723=$J$4,$K$4,G723=$J$5,$K$5),"No Bonus")</f>
        <v>No Bonus</v>
      </c>
      <c r="I723" s="161" t="str">
        <f t="array" ref="I723">IFERROR(IFS(G723=$J$4,$K$4,G723=$J$5,$K$5),"No Bonus")</f>
        <v>No Bonus</v>
      </c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4.25" customHeight="1">
      <c r="A724" s="42" t="s">
        <v>1459</v>
      </c>
      <c r="B724" s="159" t="s">
        <v>728</v>
      </c>
      <c r="C724" s="42" t="s">
        <v>1376</v>
      </c>
      <c r="D724" s="160">
        <v>40477.0</v>
      </c>
      <c r="E724" s="161">
        <f t="shared" si="1"/>
        <v>14</v>
      </c>
      <c r="F724" s="170">
        <v>46272.0</v>
      </c>
      <c r="G724" s="159">
        <v>1.0</v>
      </c>
      <c r="H724" s="161" t="str">
        <f t="array" ref="H724">IFNA(IFS(G724=$J$4,$K$4,G724=$J$5,$K$5),"No Bonus")</f>
        <v>No Bonus</v>
      </c>
      <c r="I724" s="161" t="str">
        <f t="array" ref="I724">IFERROR(IFS(G724=$J$4,$K$4,G724=$J$5,$K$5),"No Bonus")</f>
        <v>No Bonus</v>
      </c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4.25" customHeight="1">
      <c r="A725" s="42" t="s">
        <v>1460</v>
      </c>
      <c r="B725" s="159" t="s">
        <v>724</v>
      </c>
      <c r="C725" s="42" t="s">
        <v>1376</v>
      </c>
      <c r="D725" s="160">
        <v>37921.0</v>
      </c>
      <c r="E725" s="161">
        <f t="shared" si="1"/>
        <v>21</v>
      </c>
      <c r="F725" s="170">
        <v>121308.0</v>
      </c>
      <c r="G725" s="159">
        <v>3.0</v>
      </c>
      <c r="H725" s="161" t="str">
        <f t="array" ref="H725">IFNA(IFS(G725=$J$4,$K$4,G725=$J$5,$K$5),"No Bonus")</f>
        <v>No Bonus</v>
      </c>
      <c r="I725" s="161" t="str">
        <f t="array" ref="I725">IFERROR(IFS(G725=$J$4,$K$4,G725=$J$5,$K$5),"No Bonus")</f>
        <v>No Bonus</v>
      </c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4.25" customHeight="1">
      <c r="A726" s="42" t="s">
        <v>1461</v>
      </c>
      <c r="B726" s="159" t="s">
        <v>731</v>
      </c>
      <c r="C726" s="42" t="s">
        <v>1376</v>
      </c>
      <c r="D726" s="160">
        <v>42340.0</v>
      </c>
      <c r="E726" s="161">
        <f t="shared" si="1"/>
        <v>9</v>
      </c>
      <c r="F726" s="170">
        <v>94823.0</v>
      </c>
      <c r="G726" s="159">
        <v>3.0</v>
      </c>
      <c r="H726" s="161" t="str">
        <f t="array" ref="H726">IFNA(IFS(G726=$J$4,$K$4,G726=$J$5,$K$5),"No Bonus")</f>
        <v>No Bonus</v>
      </c>
      <c r="I726" s="161" t="str">
        <f t="array" ref="I726">IFERROR(IFS(G726=$J$4,$K$4,G726=$J$5,$K$5),"No Bonus")</f>
        <v>No Bonus</v>
      </c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4.25" customHeight="1">
      <c r="A727" s="42" t="s">
        <v>1462</v>
      </c>
      <c r="B727" s="159" t="s">
        <v>731</v>
      </c>
      <c r="C727" s="42" t="s">
        <v>1376</v>
      </c>
      <c r="D727" s="160">
        <v>40862.0</v>
      </c>
      <c r="E727" s="161">
        <f t="shared" si="1"/>
        <v>13</v>
      </c>
      <c r="F727" s="170">
        <v>66256.0</v>
      </c>
      <c r="G727" s="159">
        <v>5.0</v>
      </c>
      <c r="H727" s="161">
        <f t="array" ref="H727">IFNA(IFS(G727=$J$4,$K$4,G727=$J$5,$K$5),"No Bonus")</f>
        <v>3000</v>
      </c>
      <c r="I727" s="161">
        <f t="array" ref="I727">IFERROR(IFS(G727=$J$4,$K$4,G727=$J$5,$K$5),"No Bonus")</f>
        <v>3000</v>
      </c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4.25" customHeight="1">
      <c r="A728" s="42" t="s">
        <v>1463</v>
      </c>
      <c r="B728" s="159" t="s">
        <v>728</v>
      </c>
      <c r="C728" s="42" t="s">
        <v>1376</v>
      </c>
      <c r="D728" s="160">
        <v>40513.0</v>
      </c>
      <c r="E728" s="161">
        <f t="shared" si="1"/>
        <v>14</v>
      </c>
      <c r="F728" s="170">
        <v>124666.0</v>
      </c>
      <c r="G728" s="159">
        <v>5.0</v>
      </c>
      <c r="H728" s="161">
        <f t="array" ref="H728">IFNA(IFS(G728=$J$4,$K$4,G728=$J$5,$K$5),"No Bonus")</f>
        <v>3000</v>
      </c>
      <c r="I728" s="161">
        <f t="array" ref="I728">IFERROR(IFS(G728=$J$4,$K$4,G728=$J$5,$K$5),"No Bonus")</f>
        <v>3000</v>
      </c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4.25" customHeight="1">
      <c r="A729" s="42" t="s">
        <v>1464</v>
      </c>
      <c r="B729" s="159" t="s">
        <v>726</v>
      </c>
      <c r="C729" s="42" t="s">
        <v>1376</v>
      </c>
      <c r="D729" s="160">
        <v>40141.0</v>
      </c>
      <c r="E729" s="161">
        <f t="shared" si="1"/>
        <v>15</v>
      </c>
      <c r="F729" s="170">
        <v>66573.0</v>
      </c>
      <c r="G729" s="159">
        <v>4.0</v>
      </c>
      <c r="H729" s="161">
        <f t="array" ref="H729">IFNA(IFS(G729=$J$4,$K$4,G729=$J$5,$K$5),"No Bonus")</f>
        <v>1500</v>
      </c>
      <c r="I729" s="161">
        <f t="array" ref="I729">IFERROR(IFS(G729=$J$4,$K$4,G729=$J$5,$K$5),"No Bonus")</f>
        <v>1500</v>
      </c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4.25" customHeight="1">
      <c r="A730" s="42" t="s">
        <v>1465</v>
      </c>
      <c r="B730" s="159" t="s">
        <v>728</v>
      </c>
      <c r="C730" s="42" t="s">
        <v>1376</v>
      </c>
      <c r="D730" s="160">
        <v>39406.0</v>
      </c>
      <c r="E730" s="161">
        <f t="shared" si="1"/>
        <v>17</v>
      </c>
      <c r="F730" s="170">
        <v>100635.0</v>
      </c>
      <c r="G730" s="159">
        <v>4.0</v>
      </c>
      <c r="H730" s="161">
        <f t="array" ref="H730">IFNA(IFS(G730=$J$4,$K$4,G730=$J$5,$K$5),"No Bonus")</f>
        <v>1500</v>
      </c>
      <c r="I730" s="161">
        <f t="array" ref="I730">IFERROR(IFS(G730=$J$4,$K$4,G730=$J$5,$K$5),"No Bonus")</f>
        <v>1500</v>
      </c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4.25" customHeight="1">
      <c r="A731" s="42" t="s">
        <v>1466</v>
      </c>
      <c r="B731" s="159" t="s">
        <v>720</v>
      </c>
      <c r="C731" s="42" t="s">
        <v>1376</v>
      </c>
      <c r="D731" s="160">
        <v>39425.0</v>
      </c>
      <c r="E731" s="161">
        <f t="shared" si="1"/>
        <v>17</v>
      </c>
      <c r="F731" s="170">
        <v>124180.0</v>
      </c>
      <c r="G731" s="159">
        <v>2.0</v>
      </c>
      <c r="H731" s="161" t="str">
        <f t="array" ref="H731">IFNA(IFS(G731=$J$4,$K$4,G731=$J$5,$K$5),"No Bonus")</f>
        <v>No Bonus</v>
      </c>
      <c r="I731" s="161" t="str">
        <f t="array" ref="I731">IFERROR(IFS(G731=$J$4,$K$4,G731=$J$5,$K$5),"No Bonus")</f>
        <v>No Bonus</v>
      </c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4.25" customHeight="1">
      <c r="A732" s="42" t="s">
        <v>1467</v>
      </c>
      <c r="B732" s="159" t="s">
        <v>740</v>
      </c>
      <c r="C732" s="42" t="s">
        <v>1376</v>
      </c>
      <c r="D732" s="160">
        <v>40519.0</v>
      </c>
      <c r="E732" s="161">
        <f t="shared" si="1"/>
        <v>14</v>
      </c>
      <c r="F732" s="170">
        <v>79440.0</v>
      </c>
      <c r="G732" s="159">
        <v>2.0</v>
      </c>
      <c r="H732" s="161" t="str">
        <f t="array" ref="H732">IFNA(IFS(G732=$J$4,$K$4,G732=$J$5,$K$5),"No Bonus")</f>
        <v>No Bonus</v>
      </c>
      <c r="I732" s="161" t="str">
        <f t="array" ref="I732">IFERROR(IFS(G732=$J$4,$K$4,G732=$J$5,$K$5),"No Bonus")</f>
        <v>No Bonus</v>
      </c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4.25" customHeight="1">
      <c r="A733" s="42" t="s">
        <v>1468</v>
      </c>
      <c r="B733" s="159" t="s">
        <v>728</v>
      </c>
      <c r="C733" s="42" t="s">
        <v>1376</v>
      </c>
      <c r="D733" s="160">
        <v>41601.0</v>
      </c>
      <c r="E733" s="161">
        <f t="shared" si="1"/>
        <v>11</v>
      </c>
      <c r="F733" s="170">
        <v>125922.0</v>
      </c>
      <c r="G733" s="159">
        <v>4.0</v>
      </c>
      <c r="H733" s="161">
        <f t="array" ref="H733">IFNA(IFS(G733=$J$4,$K$4,G733=$J$5,$K$5),"No Bonus")</f>
        <v>1500</v>
      </c>
      <c r="I733" s="161">
        <f t="array" ref="I733">IFERROR(IFS(G733=$J$4,$K$4,G733=$J$5,$K$5),"No Bonus")</f>
        <v>1500</v>
      </c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4.25" customHeight="1">
      <c r="A734" s="42" t="s">
        <v>1469</v>
      </c>
      <c r="B734" s="159" t="s">
        <v>726</v>
      </c>
      <c r="C734" s="42" t="s">
        <v>1376</v>
      </c>
      <c r="D734" s="160">
        <v>41614.0</v>
      </c>
      <c r="E734" s="161">
        <f t="shared" si="1"/>
        <v>11</v>
      </c>
      <c r="F734" s="170">
        <v>86894.0</v>
      </c>
      <c r="G734" s="159">
        <v>1.0</v>
      </c>
      <c r="H734" s="161" t="str">
        <f t="array" ref="H734">IFNA(IFS(G734=$J$4,$K$4,G734=$J$5,$K$5),"No Bonus")</f>
        <v>No Bonus</v>
      </c>
      <c r="I734" s="161" t="str">
        <f t="array" ref="I734">IFERROR(IFS(G734=$J$4,$K$4,G734=$J$5,$K$5),"No Bonus")</f>
        <v>No Bonus</v>
      </c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4.25" customHeight="1">
      <c r="A735" s="42" t="s">
        <v>1470</v>
      </c>
      <c r="B735" s="159" t="s">
        <v>726</v>
      </c>
      <c r="C735" s="42" t="s">
        <v>1471</v>
      </c>
      <c r="D735" s="160">
        <v>38762.0</v>
      </c>
      <c r="E735" s="161">
        <f t="shared" si="1"/>
        <v>19</v>
      </c>
      <c r="F735" s="170">
        <v>104593.0</v>
      </c>
      <c r="G735" s="159">
        <v>5.0</v>
      </c>
      <c r="H735" s="161">
        <f t="array" ref="H735">IFNA(IFS(G735=$J$4,$K$4,G735=$J$5,$K$5),"No Bonus")</f>
        <v>3000</v>
      </c>
      <c r="I735" s="161">
        <f t="array" ref="I735">IFERROR(IFS(G735=$J$4,$K$4,G735=$J$5,$K$5),"No Bonus")</f>
        <v>3000</v>
      </c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4.25" customHeight="1">
      <c r="A736" s="42" t="s">
        <v>1472</v>
      </c>
      <c r="B736" s="159" t="s">
        <v>731</v>
      </c>
      <c r="C736" s="42" t="s">
        <v>1471</v>
      </c>
      <c r="D736" s="160">
        <v>38069.0</v>
      </c>
      <c r="E736" s="161">
        <f t="shared" si="1"/>
        <v>20</v>
      </c>
      <c r="F736" s="170">
        <v>88072.0</v>
      </c>
      <c r="G736" s="159">
        <v>5.0</v>
      </c>
      <c r="H736" s="161">
        <f t="array" ref="H736">IFNA(IFS(G736=$J$4,$K$4,G736=$J$5,$K$5),"No Bonus")</f>
        <v>3000</v>
      </c>
      <c r="I736" s="161">
        <f t="array" ref="I736">IFERROR(IFS(G736=$J$4,$K$4,G736=$J$5,$K$5),"No Bonus")</f>
        <v>3000</v>
      </c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4.25" customHeight="1">
      <c r="A737" s="42" t="s">
        <v>1473</v>
      </c>
      <c r="B737" s="159" t="s">
        <v>720</v>
      </c>
      <c r="C737" s="42" t="s">
        <v>1471</v>
      </c>
      <c r="D737" s="160">
        <v>41770.0</v>
      </c>
      <c r="E737" s="161">
        <f t="shared" si="1"/>
        <v>10</v>
      </c>
      <c r="F737" s="170">
        <v>66922.0</v>
      </c>
      <c r="G737" s="159">
        <v>4.0</v>
      </c>
      <c r="H737" s="161">
        <f t="array" ref="H737">IFNA(IFS(G737=$J$4,$K$4,G737=$J$5,$K$5),"No Bonus")</f>
        <v>1500</v>
      </c>
      <c r="I737" s="161">
        <f t="array" ref="I737">IFERROR(IFS(G737=$J$4,$K$4,G737=$J$5,$K$5),"No Bonus")</f>
        <v>1500</v>
      </c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4.25" customHeight="1">
      <c r="A738" s="42" t="s">
        <v>1474</v>
      </c>
      <c r="B738" s="159" t="s">
        <v>731</v>
      </c>
      <c r="C738" s="42" t="s">
        <v>1471</v>
      </c>
      <c r="D738" s="160">
        <v>41797.0</v>
      </c>
      <c r="E738" s="161">
        <f t="shared" si="1"/>
        <v>10</v>
      </c>
      <c r="F738" s="170">
        <v>119199.0</v>
      </c>
      <c r="G738" s="159">
        <v>4.0</v>
      </c>
      <c r="H738" s="161">
        <f t="array" ref="H738">IFNA(IFS(G738=$J$4,$K$4,G738=$J$5,$K$5),"No Bonus")</f>
        <v>1500</v>
      </c>
      <c r="I738" s="161">
        <f t="array" ref="I738">IFERROR(IFS(G738=$J$4,$K$4,G738=$J$5,$K$5),"No Bonus")</f>
        <v>1500</v>
      </c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4.25" customHeight="1">
      <c r="A739" s="42" t="s">
        <v>1475</v>
      </c>
      <c r="B739" s="159" t="s">
        <v>720</v>
      </c>
      <c r="C739" s="42" t="s">
        <v>1471</v>
      </c>
      <c r="D739" s="160">
        <v>38151.0</v>
      </c>
      <c r="E739" s="161">
        <f t="shared" si="1"/>
        <v>20</v>
      </c>
      <c r="F739" s="170">
        <v>61387.0</v>
      </c>
      <c r="G739" s="159">
        <v>5.0</v>
      </c>
      <c r="H739" s="161">
        <f t="array" ref="H739">IFNA(IFS(G739=$J$4,$K$4,G739=$J$5,$K$5),"No Bonus")</f>
        <v>3000</v>
      </c>
      <c r="I739" s="161">
        <f t="array" ref="I739">IFERROR(IFS(G739=$J$4,$K$4,G739=$J$5,$K$5),"No Bonus")</f>
        <v>3000</v>
      </c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4.25" customHeight="1">
      <c r="A740" s="42" t="s">
        <v>1476</v>
      </c>
      <c r="B740" s="159" t="s">
        <v>728</v>
      </c>
      <c r="C740" s="42" t="s">
        <v>1477</v>
      </c>
      <c r="D740" s="160">
        <v>40194.0</v>
      </c>
      <c r="E740" s="161">
        <f t="shared" si="1"/>
        <v>15</v>
      </c>
      <c r="F740" s="170">
        <v>126954.0</v>
      </c>
      <c r="G740" s="159">
        <v>2.0</v>
      </c>
      <c r="H740" s="161" t="str">
        <f t="array" ref="H740">IFNA(IFS(G740=$J$4,$K$4,G740=$J$5,$K$5),"No Bonus")</f>
        <v>No Bonus</v>
      </c>
      <c r="I740" s="161" t="str">
        <f t="array" ref="I740">IFERROR(IFS(G740=$J$4,$K$4,G740=$J$5,$K$5),"No Bonus")</f>
        <v>No Bonus</v>
      </c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4.25" customHeight="1">
      <c r="A741" s="42" t="s">
        <v>1478</v>
      </c>
      <c r="B741" s="159" t="s">
        <v>726</v>
      </c>
      <c r="C741" s="42" t="s">
        <v>1477</v>
      </c>
      <c r="D741" s="160">
        <v>37635.0</v>
      </c>
      <c r="E741" s="161">
        <f t="shared" si="1"/>
        <v>22</v>
      </c>
      <c r="F741" s="170">
        <v>54080.0</v>
      </c>
      <c r="G741" s="159">
        <v>2.0</v>
      </c>
      <c r="H741" s="161" t="str">
        <f t="array" ref="H741">IFNA(IFS(G741=$J$4,$K$4,G741=$J$5,$K$5),"No Bonus")</f>
        <v>No Bonus</v>
      </c>
      <c r="I741" s="161" t="str">
        <f t="array" ref="I741">IFERROR(IFS(G741=$J$4,$K$4,G741=$J$5,$K$5),"No Bonus")</f>
        <v>No Bonus</v>
      </c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4.25" customHeight="1">
      <c r="A742" s="42" t="s">
        <v>1479</v>
      </c>
      <c r="B742" s="159" t="s">
        <v>728</v>
      </c>
      <c r="C742" s="42" t="s">
        <v>1477</v>
      </c>
      <c r="D742" s="160">
        <v>40717.0</v>
      </c>
      <c r="E742" s="161">
        <f t="shared" si="1"/>
        <v>13</v>
      </c>
      <c r="F742" s="170">
        <v>122888.0</v>
      </c>
      <c r="G742" s="159">
        <v>5.0</v>
      </c>
      <c r="H742" s="161">
        <f t="array" ref="H742">IFNA(IFS(G742=$J$4,$K$4,G742=$J$5,$K$5),"No Bonus")</f>
        <v>3000</v>
      </c>
      <c r="I742" s="161">
        <f t="array" ref="I742">IFERROR(IFS(G742=$J$4,$K$4,G742=$J$5,$K$5),"No Bonus")</f>
        <v>3000</v>
      </c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4.25" customHeight="1">
      <c r="A743" s="42" t="s">
        <v>1480</v>
      </c>
      <c r="B743" s="159" t="s">
        <v>724</v>
      </c>
      <c r="C743" s="42" t="s">
        <v>1477</v>
      </c>
      <c r="D743" s="160">
        <v>41462.0</v>
      </c>
      <c r="E743" s="161">
        <f t="shared" si="1"/>
        <v>11</v>
      </c>
      <c r="F743" s="170">
        <v>110404.0</v>
      </c>
      <c r="G743" s="159">
        <v>1.0</v>
      </c>
      <c r="H743" s="161" t="str">
        <f t="array" ref="H743">IFNA(IFS(G743=$J$4,$K$4,G743=$J$5,$K$5),"No Bonus")</f>
        <v>No Bonus</v>
      </c>
      <c r="I743" s="161" t="str">
        <f t="array" ref="I743">IFERROR(IFS(G743=$J$4,$K$4,G743=$J$5,$K$5),"No Bonus")</f>
        <v>No Bonus</v>
      </c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4.25" customHeight="1">
      <c r="A744" s="42" t="s">
        <v>1481</v>
      </c>
      <c r="B744" s="159" t="s">
        <v>726</v>
      </c>
      <c r="C744" s="42" t="s">
        <v>1477</v>
      </c>
      <c r="D744" s="160">
        <v>41621.0</v>
      </c>
      <c r="E744" s="161">
        <f t="shared" si="1"/>
        <v>11</v>
      </c>
      <c r="F744" s="170">
        <v>90253.0</v>
      </c>
      <c r="G744" s="159">
        <v>1.0</v>
      </c>
      <c r="H744" s="161" t="str">
        <f t="array" ref="H744">IFNA(IFS(G744=$J$4,$K$4,G744=$J$5,$K$5),"No Bonus")</f>
        <v>No Bonus</v>
      </c>
      <c r="I744" s="161" t="str">
        <f t="array" ref="I744">IFERROR(IFS(G744=$J$4,$K$4,G744=$J$5,$K$5),"No Bonus")</f>
        <v>No Bonus</v>
      </c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4.25" customHeight="1">
      <c r="A745" s="21"/>
      <c r="B745" s="22"/>
      <c r="C745" s="21"/>
      <c r="D745" s="17"/>
      <c r="E745" s="21"/>
      <c r="F745" s="81"/>
      <c r="G745" s="21"/>
      <c r="H745" s="162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4.25" customHeight="1">
      <c r="A746" s="21"/>
      <c r="B746" s="22"/>
      <c r="C746" s="21"/>
      <c r="D746" s="17"/>
      <c r="E746" s="21"/>
      <c r="F746" s="81"/>
      <c r="G746" s="21"/>
      <c r="H746" s="162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4.25" customHeight="1">
      <c r="A747" s="21"/>
      <c r="B747" s="22"/>
      <c r="C747" s="21"/>
      <c r="D747" s="17"/>
      <c r="E747" s="21"/>
      <c r="F747" s="81"/>
      <c r="G747" s="21"/>
      <c r="H747" s="162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4.25" customHeight="1">
      <c r="A748" s="21"/>
      <c r="B748" s="22"/>
      <c r="C748" s="21"/>
      <c r="D748" s="17"/>
      <c r="E748" s="21"/>
      <c r="F748" s="81"/>
      <c r="G748" s="21"/>
      <c r="H748" s="162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4.25" customHeight="1">
      <c r="A749" s="21"/>
      <c r="B749" s="22"/>
      <c r="C749" s="21"/>
      <c r="D749" s="17"/>
      <c r="E749" s="21"/>
      <c r="F749" s="81"/>
      <c r="G749" s="21"/>
      <c r="H749" s="162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4.25" customHeight="1">
      <c r="A750" s="21"/>
      <c r="B750" s="22"/>
      <c r="C750" s="21"/>
      <c r="D750" s="17"/>
      <c r="E750" s="21"/>
      <c r="F750" s="81"/>
      <c r="G750" s="21"/>
      <c r="H750" s="162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4.25" customHeight="1">
      <c r="A751" s="21"/>
      <c r="B751" s="22"/>
      <c r="C751" s="21"/>
      <c r="D751" s="17"/>
      <c r="E751" s="21"/>
      <c r="F751" s="81"/>
      <c r="G751" s="21"/>
      <c r="H751" s="162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4.25" customHeight="1">
      <c r="A752" s="21"/>
      <c r="B752" s="22"/>
      <c r="C752" s="21"/>
      <c r="D752" s="17"/>
      <c r="E752" s="21"/>
      <c r="F752" s="81"/>
      <c r="G752" s="21"/>
      <c r="H752" s="162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4.25" customHeight="1">
      <c r="A753" s="21"/>
      <c r="B753" s="22"/>
      <c r="C753" s="21"/>
      <c r="D753" s="17"/>
      <c r="E753" s="21"/>
      <c r="F753" s="81"/>
      <c r="G753" s="21"/>
      <c r="H753" s="162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4.25" customHeight="1">
      <c r="A754" s="21"/>
      <c r="B754" s="22"/>
      <c r="C754" s="21"/>
      <c r="D754" s="17"/>
      <c r="E754" s="21"/>
      <c r="F754" s="81"/>
      <c r="G754" s="21"/>
      <c r="H754" s="162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4.25" customHeight="1">
      <c r="A755" s="21"/>
      <c r="B755" s="22"/>
      <c r="C755" s="21"/>
      <c r="D755" s="17"/>
      <c r="E755" s="21"/>
      <c r="F755" s="81"/>
      <c r="G755" s="21"/>
      <c r="H755" s="162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4.25" customHeight="1">
      <c r="A756" s="21"/>
      <c r="B756" s="22"/>
      <c r="C756" s="21"/>
      <c r="D756" s="17"/>
      <c r="E756" s="21"/>
      <c r="F756" s="81"/>
      <c r="G756" s="21"/>
      <c r="H756" s="162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4.25" customHeight="1">
      <c r="A757" s="21"/>
      <c r="B757" s="22"/>
      <c r="C757" s="21"/>
      <c r="D757" s="17"/>
      <c r="E757" s="21"/>
      <c r="F757" s="81"/>
      <c r="G757" s="21"/>
      <c r="H757" s="162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4.25" customHeight="1">
      <c r="A758" s="21"/>
      <c r="B758" s="22"/>
      <c r="C758" s="21"/>
      <c r="D758" s="17"/>
      <c r="E758" s="21"/>
      <c r="F758" s="81"/>
      <c r="G758" s="21"/>
      <c r="H758" s="162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4.25" customHeight="1">
      <c r="A759" s="21"/>
      <c r="B759" s="22"/>
      <c r="C759" s="21"/>
      <c r="D759" s="17"/>
      <c r="E759" s="21"/>
      <c r="F759" s="81"/>
      <c r="G759" s="21"/>
      <c r="H759" s="162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4.25" customHeight="1">
      <c r="A760" s="21"/>
      <c r="B760" s="22"/>
      <c r="C760" s="21"/>
      <c r="D760" s="17"/>
      <c r="E760" s="21"/>
      <c r="F760" s="81"/>
      <c r="G760" s="21"/>
      <c r="H760" s="162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4.25" customHeight="1">
      <c r="A761" s="21"/>
      <c r="B761" s="22"/>
      <c r="C761" s="21"/>
      <c r="D761" s="17"/>
      <c r="E761" s="21"/>
      <c r="F761" s="81"/>
      <c r="G761" s="21"/>
      <c r="H761" s="162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4.25" customHeight="1">
      <c r="A762" s="21"/>
      <c r="B762" s="22"/>
      <c r="C762" s="21"/>
      <c r="D762" s="17"/>
      <c r="E762" s="21"/>
      <c r="F762" s="81"/>
      <c r="G762" s="21"/>
      <c r="H762" s="162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4.25" customHeight="1">
      <c r="A763" s="21"/>
      <c r="B763" s="22"/>
      <c r="C763" s="21"/>
      <c r="D763" s="17"/>
      <c r="E763" s="21"/>
      <c r="F763" s="81"/>
      <c r="G763" s="21"/>
      <c r="H763" s="162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4.25" customHeight="1">
      <c r="A764" s="21"/>
      <c r="B764" s="22"/>
      <c r="C764" s="21"/>
      <c r="D764" s="17"/>
      <c r="E764" s="21"/>
      <c r="F764" s="81"/>
      <c r="G764" s="21"/>
      <c r="H764" s="162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4.25" customHeight="1">
      <c r="A765" s="21"/>
      <c r="B765" s="22"/>
      <c r="C765" s="21"/>
      <c r="D765" s="17"/>
      <c r="E765" s="21"/>
      <c r="F765" s="81"/>
      <c r="G765" s="21"/>
      <c r="H765" s="162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4.25" customHeight="1">
      <c r="A766" s="21"/>
      <c r="B766" s="22"/>
      <c r="C766" s="21"/>
      <c r="D766" s="17"/>
      <c r="E766" s="21"/>
      <c r="F766" s="81"/>
      <c r="G766" s="21"/>
      <c r="H766" s="162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4.25" customHeight="1">
      <c r="A767" s="21"/>
      <c r="B767" s="22"/>
      <c r="C767" s="21"/>
      <c r="D767" s="17"/>
      <c r="E767" s="21"/>
      <c r="F767" s="81"/>
      <c r="G767" s="21"/>
      <c r="H767" s="162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4.25" customHeight="1">
      <c r="A768" s="21"/>
      <c r="B768" s="22"/>
      <c r="C768" s="21"/>
      <c r="D768" s="17"/>
      <c r="E768" s="21"/>
      <c r="F768" s="81"/>
      <c r="G768" s="21"/>
      <c r="H768" s="162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4.25" customHeight="1">
      <c r="A769" s="21"/>
      <c r="B769" s="22"/>
      <c r="C769" s="21"/>
      <c r="D769" s="17"/>
      <c r="E769" s="21"/>
      <c r="F769" s="81"/>
      <c r="G769" s="21"/>
      <c r="H769" s="162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4.25" customHeight="1">
      <c r="A770" s="21"/>
      <c r="B770" s="22"/>
      <c r="C770" s="21"/>
      <c r="D770" s="17"/>
      <c r="E770" s="21"/>
      <c r="F770" s="81"/>
      <c r="G770" s="21"/>
      <c r="H770" s="162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4.25" customHeight="1">
      <c r="A771" s="21"/>
      <c r="B771" s="22"/>
      <c r="C771" s="21"/>
      <c r="D771" s="17"/>
      <c r="E771" s="21"/>
      <c r="F771" s="81"/>
      <c r="G771" s="21"/>
      <c r="H771" s="162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4.25" customHeight="1">
      <c r="A772" s="21"/>
      <c r="B772" s="22"/>
      <c r="C772" s="21"/>
      <c r="D772" s="17"/>
      <c r="E772" s="21"/>
      <c r="F772" s="81"/>
      <c r="G772" s="21"/>
      <c r="H772" s="162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4.25" customHeight="1">
      <c r="A773" s="21"/>
      <c r="B773" s="22"/>
      <c r="C773" s="21"/>
      <c r="D773" s="17"/>
      <c r="E773" s="21"/>
      <c r="F773" s="81"/>
      <c r="G773" s="21"/>
      <c r="H773" s="162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4.25" customHeight="1">
      <c r="A774" s="21"/>
      <c r="B774" s="22"/>
      <c r="C774" s="21"/>
      <c r="D774" s="17"/>
      <c r="E774" s="21"/>
      <c r="F774" s="81"/>
      <c r="G774" s="21"/>
      <c r="H774" s="162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4.25" customHeight="1">
      <c r="A775" s="21"/>
      <c r="B775" s="22"/>
      <c r="C775" s="21"/>
      <c r="D775" s="17"/>
      <c r="E775" s="21"/>
      <c r="F775" s="81"/>
      <c r="G775" s="21"/>
      <c r="H775" s="162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4.25" customHeight="1">
      <c r="A776" s="21"/>
      <c r="B776" s="22"/>
      <c r="C776" s="21"/>
      <c r="D776" s="17"/>
      <c r="E776" s="21"/>
      <c r="F776" s="81"/>
      <c r="G776" s="21"/>
      <c r="H776" s="162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4.25" customHeight="1">
      <c r="A777" s="21"/>
      <c r="B777" s="22"/>
      <c r="C777" s="21"/>
      <c r="D777" s="17"/>
      <c r="E777" s="21"/>
      <c r="F777" s="81"/>
      <c r="G777" s="21"/>
      <c r="H777" s="162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4.25" customHeight="1">
      <c r="A778" s="21"/>
      <c r="B778" s="22"/>
      <c r="C778" s="21"/>
      <c r="D778" s="17"/>
      <c r="E778" s="21"/>
      <c r="F778" s="81"/>
      <c r="G778" s="21"/>
      <c r="H778" s="162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4.25" customHeight="1">
      <c r="A779" s="21"/>
      <c r="B779" s="22"/>
      <c r="C779" s="21"/>
      <c r="D779" s="17"/>
      <c r="E779" s="21"/>
      <c r="F779" s="81"/>
      <c r="G779" s="21"/>
      <c r="H779" s="162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4.25" customHeight="1">
      <c r="A780" s="21"/>
      <c r="B780" s="22"/>
      <c r="C780" s="21"/>
      <c r="D780" s="17"/>
      <c r="E780" s="21"/>
      <c r="F780" s="81"/>
      <c r="G780" s="21"/>
      <c r="H780" s="162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4.25" customHeight="1">
      <c r="A781" s="21"/>
      <c r="B781" s="22"/>
      <c r="C781" s="21"/>
      <c r="D781" s="17"/>
      <c r="E781" s="21"/>
      <c r="F781" s="81"/>
      <c r="G781" s="21"/>
      <c r="H781" s="162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4.25" customHeight="1">
      <c r="A782" s="21"/>
      <c r="B782" s="22"/>
      <c r="C782" s="21"/>
      <c r="D782" s="17"/>
      <c r="E782" s="21"/>
      <c r="F782" s="81"/>
      <c r="G782" s="21"/>
      <c r="H782" s="162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4.25" customHeight="1">
      <c r="A783" s="21"/>
      <c r="B783" s="22"/>
      <c r="C783" s="21"/>
      <c r="D783" s="17"/>
      <c r="E783" s="21"/>
      <c r="F783" s="81"/>
      <c r="G783" s="21"/>
      <c r="H783" s="162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4.25" customHeight="1">
      <c r="A784" s="21"/>
      <c r="B784" s="22"/>
      <c r="C784" s="21"/>
      <c r="D784" s="17"/>
      <c r="E784" s="21"/>
      <c r="F784" s="81"/>
      <c r="G784" s="21"/>
      <c r="H784" s="162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4.25" customHeight="1">
      <c r="A785" s="21"/>
      <c r="B785" s="22"/>
      <c r="C785" s="21"/>
      <c r="D785" s="17"/>
      <c r="E785" s="21"/>
      <c r="F785" s="81"/>
      <c r="G785" s="21"/>
      <c r="H785" s="162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4.25" customHeight="1">
      <c r="A786" s="21"/>
      <c r="B786" s="22"/>
      <c r="C786" s="21"/>
      <c r="D786" s="17"/>
      <c r="E786" s="21"/>
      <c r="F786" s="81"/>
      <c r="G786" s="21"/>
      <c r="H786" s="162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4.25" customHeight="1">
      <c r="A787" s="21"/>
      <c r="B787" s="22"/>
      <c r="C787" s="21"/>
      <c r="D787" s="17"/>
      <c r="E787" s="21"/>
      <c r="F787" s="81"/>
      <c r="G787" s="21"/>
      <c r="H787" s="162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4.25" customHeight="1">
      <c r="A788" s="21"/>
      <c r="B788" s="22"/>
      <c r="C788" s="21"/>
      <c r="D788" s="17"/>
      <c r="E788" s="21"/>
      <c r="F788" s="81"/>
      <c r="G788" s="21"/>
      <c r="H788" s="162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4.25" customHeight="1">
      <c r="A789" s="21"/>
      <c r="B789" s="22"/>
      <c r="C789" s="21"/>
      <c r="D789" s="17"/>
      <c r="E789" s="21"/>
      <c r="F789" s="81"/>
      <c r="G789" s="21"/>
      <c r="H789" s="162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4.25" customHeight="1">
      <c r="A790" s="21"/>
      <c r="B790" s="22"/>
      <c r="C790" s="21"/>
      <c r="D790" s="17"/>
      <c r="E790" s="21"/>
      <c r="F790" s="81"/>
      <c r="G790" s="21"/>
      <c r="H790" s="162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4.25" customHeight="1">
      <c r="A791" s="21"/>
      <c r="B791" s="22"/>
      <c r="C791" s="21"/>
      <c r="D791" s="17"/>
      <c r="E791" s="21"/>
      <c r="F791" s="81"/>
      <c r="G791" s="21"/>
      <c r="H791" s="162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4.25" customHeight="1">
      <c r="A792" s="21"/>
      <c r="B792" s="22"/>
      <c r="C792" s="21"/>
      <c r="D792" s="17"/>
      <c r="E792" s="21"/>
      <c r="F792" s="81"/>
      <c r="G792" s="21"/>
      <c r="H792" s="162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4.25" customHeight="1">
      <c r="A793" s="21"/>
      <c r="B793" s="22"/>
      <c r="C793" s="21"/>
      <c r="D793" s="17"/>
      <c r="E793" s="21"/>
      <c r="F793" s="81"/>
      <c r="G793" s="21"/>
      <c r="H793" s="162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4.25" customHeight="1">
      <c r="A794" s="21"/>
      <c r="B794" s="22"/>
      <c r="C794" s="21"/>
      <c r="D794" s="17"/>
      <c r="E794" s="21"/>
      <c r="F794" s="81"/>
      <c r="G794" s="21"/>
      <c r="H794" s="162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4.25" customHeight="1">
      <c r="A795" s="21"/>
      <c r="B795" s="22"/>
      <c r="C795" s="21"/>
      <c r="D795" s="17"/>
      <c r="E795" s="21"/>
      <c r="F795" s="81"/>
      <c r="G795" s="21"/>
      <c r="H795" s="162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4.25" customHeight="1">
      <c r="A796" s="21"/>
      <c r="B796" s="22"/>
      <c r="C796" s="21"/>
      <c r="D796" s="17"/>
      <c r="E796" s="21"/>
      <c r="F796" s="81"/>
      <c r="G796" s="21"/>
      <c r="H796" s="162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4.25" customHeight="1">
      <c r="A797" s="21"/>
      <c r="B797" s="22"/>
      <c r="C797" s="21"/>
      <c r="D797" s="17"/>
      <c r="E797" s="21"/>
      <c r="F797" s="81"/>
      <c r="G797" s="21"/>
      <c r="H797" s="162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4.25" customHeight="1">
      <c r="A798" s="21"/>
      <c r="B798" s="22"/>
      <c r="C798" s="21"/>
      <c r="D798" s="17"/>
      <c r="E798" s="21"/>
      <c r="F798" s="81"/>
      <c r="G798" s="21"/>
      <c r="H798" s="162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4.25" customHeight="1">
      <c r="A799" s="21"/>
      <c r="B799" s="22"/>
      <c r="C799" s="21"/>
      <c r="D799" s="17"/>
      <c r="E799" s="21"/>
      <c r="F799" s="81"/>
      <c r="G799" s="21"/>
      <c r="H799" s="162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4.25" customHeight="1">
      <c r="A800" s="21"/>
      <c r="B800" s="22"/>
      <c r="C800" s="21"/>
      <c r="D800" s="17"/>
      <c r="E800" s="21"/>
      <c r="F800" s="81"/>
      <c r="G800" s="21"/>
      <c r="H800" s="162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4.25" customHeight="1">
      <c r="A801" s="21"/>
      <c r="B801" s="22"/>
      <c r="C801" s="21"/>
      <c r="D801" s="17"/>
      <c r="E801" s="21"/>
      <c r="F801" s="81"/>
      <c r="G801" s="21"/>
      <c r="H801" s="162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4.25" customHeight="1">
      <c r="A802" s="21"/>
      <c r="B802" s="22"/>
      <c r="C802" s="21"/>
      <c r="D802" s="17"/>
      <c r="E802" s="21"/>
      <c r="F802" s="81"/>
      <c r="G802" s="21"/>
      <c r="H802" s="162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4.25" customHeight="1">
      <c r="A803" s="21"/>
      <c r="B803" s="22"/>
      <c r="C803" s="21"/>
      <c r="D803" s="17"/>
      <c r="E803" s="21"/>
      <c r="F803" s="81"/>
      <c r="G803" s="21"/>
      <c r="H803" s="162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4.25" customHeight="1">
      <c r="A804" s="21"/>
      <c r="B804" s="22"/>
      <c r="C804" s="21"/>
      <c r="D804" s="17"/>
      <c r="E804" s="21"/>
      <c r="F804" s="81"/>
      <c r="G804" s="21"/>
      <c r="H804" s="162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4.25" customHeight="1">
      <c r="A805" s="21"/>
      <c r="B805" s="22"/>
      <c r="C805" s="21"/>
      <c r="D805" s="17"/>
      <c r="E805" s="21"/>
      <c r="F805" s="81"/>
      <c r="G805" s="21"/>
      <c r="H805" s="162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4.25" customHeight="1">
      <c r="A806" s="21"/>
      <c r="B806" s="22"/>
      <c r="C806" s="21"/>
      <c r="D806" s="17"/>
      <c r="E806" s="21"/>
      <c r="F806" s="81"/>
      <c r="G806" s="21"/>
      <c r="H806" s="162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4.25" customHeight="1">
      <c r="A807" s="21"/>
      <c r="B807" s="22"/>
      <c r="C807" s="21"/>
      <c r="D807" s="17"/>
      <c r="E807" s="21"/>
      <c r="F807" s="81"/>
      <c r="G807" s="21"/>
      <c r="H807" s="162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4.25" customHeight="1">
      <c r="A808" s="21"/>
      <c r="B808" s="22"/>
      <c r="C808" s="21"/>
      <c r="D808" s="17"/>
      <c r="E808" s="21"/>
      <c r="F808" s="81"/>
      <c r="G808" s="21"/>
      <c r="H808" s="162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4.25" customHeight="1">
      <c r="A809" s="21"/>
      <c r="B809" s="22"/>
      <c r="C809" s="21"/>
      <c r="D809" s="17"/>
      <c r="E809" s="21"/>
      <c r="F809" s="81"/>
      <c r="G809" s="21"/>
      <c r="H809" s="162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4.25" customHeight="1">
      <c r="A810" s="21"/>
      <c r="B810" s="22"/>
      <c r="C810" s="21"/>
      <c r="D810" s="17"/>
      <c r="E810" s="21"/>
      <c r="F810" s="81"/>
      <c r="G810" s="21"/>
      <c r="H810" s="162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4.25" customHeight="1">
      <c r="A811" s="21"/>
      <c r="B811" s="22"/>
      <c r="C811" s="21"/>
      <c r="D811" s="17"/>
      <c r="E811" s="21"/>
      <c r="F811" s="81"/>
      <c r="G811" s="21"/>
      <c r="H811" s="162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4.25" customHeight="1">
      <c r="A812" s="21"/>
      <c r="B812" s="22"/>
      <c r="C812" s="21"/>
      <c r="D812" s="17"/>
      <c r="E812" s="21"/>
      <c r="F812" s="81"/>
      <c r="G812" s="21"/>
      <c r="H812" s="162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4.25" customHeight="1">
      <c r="A813" s="21"/>
      <c r="B813" s="22"/>
      <c r="C813" s="21"/>
      <c r="D813" s="17"/>
      <c r="E813" s="21"/>
      <c r="F813" s="81"/>
      <c r="G813" s="21"/>
      <c r="H813" s="162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4.25" customHeight="1">
      <c r="A814" s="21"/>
      <c r="B814" s="22"/>
      <c r="C814" s="21"/>
      <c r="D814" s="17"/>
      <c r="E814" s="21"/>
      <c r="F814" s="81"/>
      <c r="G814" s="21"/>
      <c r="H814" s="162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4.25" customHeight="1">
      <c r="A815" s="21"/>
      <c r="B815" s="22"/>
      <c r="C815" s="21"/>
      <c r="D815" s="17"/>
      <c r="E815" s="21"/>
      <c r="F815" s="81"/>
      <c r="G815" s="21"/>
      <c r="H815" s="162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4.25" customHeight="1">
      <c r="A816" s="21"/>
      <c r="B816" s="22"/>
      <c r="C816" s="21"/>
      <c r="D816" s="17"/>
      <c r="E816" s="21"/>
      <c r="F816" s="81"/>
      <c r="G816" s="21"/>
      <c r="H816" s="162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4.25" customHeight="1">
      <c r="A817" s="21"/>
      <c r="B817" s="22"/>
      <c r="C817" s="21"/>
      <c r="D817" s="17"/>
      <c r="E817" s="21"/>
      <c r="F817" s="81"/>
      <c r="G817" s="21"/>
      <c r="H817" s="162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4.25" customHeight="1">
      <c r="A818" s="21"/>
      <c r="B818" s="22"/>
      <c r="C818" s="21"/>
      <c r="D818" s="17"/>
      <c r="E818" s="21"/>
      <c r="F818" s="81"/>
      <c r="G818" s="21"/>
      <c r="H818" s="162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4.25" customHeight="1">
      <c r="A819" s="21"/>
      <c r="B819" s="22"/>
      <c r="C819" s="21"/>
      <c r="D819" s="17"/>
      <c r="E819" s="21"/>
      <c r="F819" s="81"/>
      <c r="G819" s="21"/>
      <c r="H819" s="162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4.25" customHeight="1">
      <c r="A820" s="21"/>
      <c r="B820" s="22"/>
      <c r="C820" s="21"/>
      <c r="D820" s="17"/>
      <c r="E820" s="21"/>
      <c r="F820" s="81"/>
      <c r="G820" s="21"/>
      <c r="H820" s="162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4.25" customHeight="1">
      <c r="A821" s="21"/>
      <c r="B821" s="22"/>
      <c r="C821" s="21"/>
      <c r="D821" s="17"/>
      <c r="E821" s="21"/>
      <c r="F821" s="81"/>
      <c r="G821" s="21"/>
      <c r="H821" s="162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4.25" customHeight="1">
      <c r="A822" s="21"/>
      <c r="B822" s="22"/>
      <c r="C822" s="21"/>
      <c r="D822" s="17"/>
      <c r="E822" s="21"/>
      <c r="F822" s="81"/>
      <c r="G822" s="21"/>
      <c r="H822" s="162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4.25" customHeight="1">
      <c r="A823" s="21"/>
      <c r="B823" s="22"/>
      <c r="C823" s="21"/>
      <c r="D823" s="17"/>
      <c r="E823" s="21"/>
      <c r="F823" s="81"/>
      <c r="G823" s="21"/>
      <c r="H823" s="162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4.25" customHeight="1">
      <c r="A824" s="21"/>
      <c r="B824" s="22"/>
      <c r="C824" s="21"/>
      <c r="D824" s="17"/>
      <c r="E824" s="21"/>
      <c r="F824" s="81"/>
      <c r="G824" s="21"/>
      <c r="H824" s="162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4.25" customHeight="1">
      <c r="A825" s="21"/>
      <c r="B825" s="22"/>
      <c r="C825" s="21"/>
      <c r="D825" s="17"/>
      <c r="E825" s="21"/>
      <c r="F825" s="81"/>
      <c r="G825" s="21"/>
      <c r="H825" s="162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4.25" customHeight="1">
      <c r="A826" s="21"/>
      <c r="B826" s="22"/>
      <c r="C826" s="21"/>
      <c r="D826" s="17"/>
      <c r="E826" s="21"/>
      <c r="F826" s="81"/>
      <c r="G826" s="21"/>
      <c r="H826" s="162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4.25" customHeight="1">
      <c r="A827" s="21"/>
      <c r="B827" s="22"/>
      <c r="C827" s="21"/>
      <c r="D827" s="17"/>
      <c r="E827" s="21"/>
      <c r="F827" s="81"/>
      <c r="G827" s="21"/>
      <c r="H827" s="162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4.25" customHeight="1">
      <c r="A828" s="21"/>
      <c r="B828" s="22"/>
      <c r="C828" s="21"/>
      <c r="D828" s="17"/>
      <c r="E828" s="21"/>
      <c r="F828" s="81"/>
      <c r="G828" s="21"/>
      <c r="H828" s="162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4.25" customHeight="1">
      <c r="A829" s="21"/>
      <c r="B829" s="22"/>
      <c r="C829" s="21"/>
      <c r="D829" s="17"/>
      <c r="E829" s="21"/>
      <c r="F829" s="81"/>
      <c r="G829" s="21"/>
      <c r="H829" s="162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4.25" customHeight="1">
      <c r="A830" s="21"/>
      <c r="B830" s="22"/>
      <c r="C830" s="21"/>
      <c r="D830" s="17"/>
      <c r="E830" s="21"/>
      <c r="F830" s="81"/>
      <c r="G830" s="21"/>
      <c r="H830" s="162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4.25" customHeight="1">
      <c r="A831" s="21"/>
      <c r="B831" s="22"/>
      <c r="C831" s="21"/>
      <c r="D831" s="17"/>
      <c r="E831" s="21"/>
      <c r="F831" s="81"/>
      <c r="G831" s="21"/>
      <c r="H831" s="162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4.25" customHeight="1">
      <c r="A832" s="21"/>
      <c r="B832" s="22"/>
      <c r="C832" s="21"/>
      <c r="D832" s="17"/>
      <c r="E832" s="21"/>
      <c r="F832" s="81"/>
      <c r="G832" s="21"/>
      <c r="H832" s="162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4.25" customHeight="1">
      <c r="A833" s="21"/>
      <c r="B833" s="22"/>
      <c r="C833" s="21"/>
      <c r="D833" s="17"/>
      <c r="E833" s="21"/>
      <c r="F833" s="81"/>
      <c r="G833" s="21"/>
      <c r="H833" s="162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4.25" customHeight="1">
      <c r="A834" s="21"/>
      <c r="B834" s="22"/>
      <c r="C834" s="21"/>
      <c r="D834" s="17"/>
      <c r="E834" s="21"/>
      <c r="F834" s="81"/>
      <c r="G834" s="21"/>
      <c r="H834" s="162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4.25" customHeight="1">
      <c r="A835" s="21"/>
      <c r="B835" s="22"/>
      <c r="C835" s="21"/>
      <c r="D835" s="17"/>
      <c r="E835" s="21"/>
      <c r="F835" s="81"/>
      <c r="G835" s="21"/>
      <c r="H835" s="162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4.25" customHeight="1">
      <c r="A836" s="21"/>
      <c r="B836" s="22"/>
      <c r="C836" s="21"/>
      <c r="D836" s="17"/>
      <c r="E836" s="21"/>
      <c r="F836" s="81"/>
      <c r="G836" s="21"/>
      <c r="H836" s="162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4.25" customHeight="1">
      <c r="A837" s="21"/>
      <c r="B837" s="22"/>
      <c r="C837" s="21"/>
      <c r="D837" s="17"/>
      <c r="E837" s="21"/>
      <c r="F837" s="81"/>
      <c r="G837" s="21"/>
      <c r="H837" s="162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4.25" customHeight="1">
      <c r="A838" s="21"/>
      <c r="B838" s="22"/>
      <c r="C838" s="21"/>
      <c r="D838" s="17"/>
      <c r="E838" s="21"/>
      <c r="F838" s="81"/>
      <c r="G838" s="21"/>
      <c r="H838" s="162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4.25" customHeight="1">
      <c r="A839" s="21"/>
      <c r="B839" s="22"/>
      <c r="C839" s="21"/>
      <c r="D839" s="17"/>
      <c r="E839" s="21"/>
      <c r="F839" s="81"/>
      <c r="G839" s="21"/>
      <c r="H839" s="162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4.25" customHeight="1">
      <c r="A840" s="21"/>
      <c r="B840" s="22"/>
      <c r="C840" s="21"/>
      <c r="D840" s="17"/>
      <c r="E840" s="21"/>
      <c r="F840" s="81"/>
      <c r="G840" s="21"/>
      <c r="H840" s="162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4.25" customHeight="1">
      <c r="A841" s="21"/>
      <c r="B841" s="22"/>
      <c r="C841" s="21"/>
      <c r="D841" s="17"/>
      <c r="E841" s="21"/>
      <c r="F841" s="81"/>
      <c r="G841" s="21"/>
      <c r="H841" s="162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4.25" customHeight="1">
      <c r="A842" s="21"/>
      <c r="B842" s="22"/>
      <c r="C842" s="21"/>
      <c r="D842" s="17"/>
      <c r="E842" s="21"/>
      <c r="F842" s="81"/>
      <c r="G842" s="21"/>
      <c r="H842" s="162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4.25" customHeight="1">
      <c r="A843" s="21"/>
      <c r="B843" s="22"/>
      <c r="C843" s="21"/>
      <c r="D843" s="17"/>
      <c r="E843" s="21"/>
      <c r="F843" s="81"/>
      <c r="G843" s="21"/>
      <c r="H843" s="162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4.25" customHeight="1">
      <c r="A844" s="21"/>
      <c r="B844" s="22"/>
      <c r="C844" s="21"/>
      <c r="D844" s="17"/>
      <c r="E844" s="21"/>
      <c r="F844" s="81"/>
      <c r="G844" s="21"/>
      <c r="H844" s="162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4.25" customHeight="1">
      <c r="A845" s="21"/>
      <c r="B845" s="22"/>
      <c r="C845" s="21"/>
      <c r="D845" s="17"/>
      <c r="E845" s="21"/>
      <c r="F845" s="81"/>
      <c r="G845" s="21"/>
      <c r="H845" s="162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4.25" customHeight="1">
      <c r="A846" s="21"/>
      <c r="B846" s="22"/>
      <c r="C846" s="21"/>
      <c r="D846" s="17"/>
      <c r="E846" s="21"/>
      <c r="F846" s="81"/>
      <c r="G846" s="21"/>
      <c r="H846" s="162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4.25" customHeight="1">
      <c r="A847" s="21"/>
      <c r="B847" s="22"/>
      <c r="C847" s="21"/>
      <c r="D847" s="17"/>
      <c r="E847" s="21"/>
      <c r="F847" s="81"/>
      <c r="G847" s="21"/>
      <c r="H847" s="162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4.25" customHeight="1">
      <c r="A848" s="21"/>
      <c r="B848" s="22"/>
      <c r="C848" s="21"/>
      <c r="D848" s="17"/>
      <c r="E848" s="21"/>
      <c r="F848" s="81"/>
      <c r="G848" s="21"/>
      <c r="H848" s="162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4.25" customHeight="1">
      <c r="A849" s="21"/>
      <c r="B849" s="22"/>
      <c r="C849" s="21"/>
      <c r="D849" s="17"/>
      <c r="E849" s="21"/>
      <c r="F849" s="81"/>
      <c r="G849" s="21"/>
      <c r="H849" s="162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4.25" customHeight="1">
      <c r="A850" s="21"/>
      <c r="B850" s="22"/>
      <c r="C850" s="21"/>
      <c r="D850" s="17"/>
      <c r="E850" s="21"/>
      <c r="F850" s="81"/>
      <c r="G850" s="21"/>
      <c r="H850" s="162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4.25" customHeight="1">
      <c r="A851" s="21"/>
      <c r="B851" s="22"/>
      <c r="C851" s="21"/>
      <c r="D851" s="17"/>
      <c r="E851" s="21"/>
      <c r="F851" s="81"/>
      <c r="G851" s="21"/>
      <c r="H851" s="162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4.25" customHeight="1">
      <c r="A852" s="21"/>
      <c r="B852" s="22"/>
      <c r="C852" s="21"/>
      <c r="D852" s="17"/>
      <c r="E852" s="21"/>
      <c r="F852" s="81"/>
      <c r="G852" s="21"/>
      <c r="H852" s="162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4.25" customHeight="1">
      <c r="A853" s="21"/>
      <c r="B853" s="22"/>
      <c r="C853" s="21"/>
      <c r="D853" s="17"/>
      <c r="E853" s="21"/>
      <c r="F853" s="81"/>
      <c r="G853" s="21"/>
      <c r="H853" s="162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4.25" customHeight="1">
      <c r="A854" s="21"/>
      <c r="B854" s="22"/>
      <c r="C854" s="21"/>
      <c r="D854" s="17"/>
      <c r="E854" s="21"/>
      <c r="F854" s="81"/>
      <c r="G854" s="21"/>
      <c r="H854" s="162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4.25" customHeight="1">
      <c r="A855" s="21"/>
      <c r="B855" s="22"/>
      <c r="C855" s="21"/>
      <c r="D855" s="17"/>
      <c r="E855" s="21"/>
      <c r="F855" s="81"/>
      <c r="G855" s="21"/>
      <c r="H855" s="162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4.25" customHeight="1">
      <c r="A856" s="21"/>
      <c r="B856" s="22"/>
      <c r="C856" s="21"/>
      <c r="D856" s="17"/>
      <c r="E856" s="21"/>
      <c r="F856" s="81"/>
      <c r="G856" s="21"/>
      <c r="H856" s="162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4.25" customHeight="1">
      <c r="A857" s="21"/>
      <c r="B857" s="22"/>
      <c r="C857" s="21"/>
      <c r="D857" s="17"/>
      <c r="E857" s="21"/>
      <c r="F857" s="81"/>
      <c r="G857" s="21"/>
      <c r="H857" s="162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4.25" customHeight="1">
      <c r="A858" s="21"/>
      <c r="B858" s="22"/>
      <c r="C858" s="21"/>
      <c r="D858" s="17"/>
      <c r="E858" s="21"/>
      <c r="F858" s="81"/>
      <c r="G858" s="21"/>
      <c r="H858" s="162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4.25" customHeight="1">
      <c r="A859" s="21"/>
      <c r="B859" s="22"/>
      <c r="C859" s="21"/>
      <c r="D859" s="17"/>
      <c r="E859" s="21"/>
      <c r="F859" s="81"/>
      <c r="G859" s="21"/>
      <c r="H859" s="162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4.25" customHeight="1">
      <c r="A860" s="21"/>
      <c r="B860" s="22"/>
      <c r="C860" s="21"/>
      <c r="D860" s="17"/>
      <c r="E860" s="21"/>
      <c r="F860" s="81"/>
      <c r="G860" s="21"/>
      <c r="H860" s="162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4.25" customHeight="1">
      <c r="A861" s="21"/>
      <c r="B861" s="22"/>
      <c r="C861" s="21"/>
      <c r="D861" s="17"/>
      <c r="E861" s="21"/>
      <c r="F861" s="81"/>
      <c r="G861" s="21"/>
      <c r="H861" s="162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4.25" customHeight="1">
      <c r="A862" s="21"/>
      <c r="B862" s="22"/>
      <c r="C862" s="21"/>
      <c r="D862" s="17"/>
      <c r="E862" s="21"/>
      <c r="F862" s="81"/>
      <c r="G862" s="21"/>
      <c r="H862" s="162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4.25" customHeight="1">
      <c r="A863" s="21"/>
      <c r="B863" s="22"/>
      <c r="C863" s="21"/>
      <c r="D863" s="17"/>
      <c r="E863" s="21"/>
      <c r="F863" s="81"/>
      <c r="G863" s="21"/>
      <c r="H863" s="162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4.25" customHeight="1">
      <c r="A864" s="21"/>
      <c r="B864" s="22"/>
      <c r="C864" s="21"/>
      <c r="D864" s="17"/>
      <c r="E864" s="21"/>
      <c r="F864" s="81"/>
      <c r="G864" s="21"/>
      <c r="H864" s="162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4.25" customHeight="1">
      <c r="A865" s="21"/>
      <c r="B865" s="22"/>
      <c r="C865" s="21"/>
      <c r="D865" s="17"/>
      <c r="E865" s="21"/>
      <c r="F865" s="81"/>
      <c r="G865" s="21"/>
      <c r="H865" s="162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4.25" customHeight="1">
      <c r="A866" s="21"/>
      <c r="B866" s="22"/>
      <c r="C866" s="21"/>
      <c r="D866" s="17"/>
      <c r="E866" s="21"/>
      <c r="F866" s="81"/>
      <c r="G866" s="21"/>
      <c r="H866" s="162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4.25" customHeight="1">
      <c r="A867" s="21"/>
      <c r="B867" s="22"/>
      <c r="C867" s="21"/>
      <c r="D867" s="17"/>
      <c r="E867" s="21"/>
      <c r="F867" s="81"/>
      <c r="G867" s="21"/>
      <c r="H867" s="162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4.25" customHeight="1">
      <c r="A868" s="21"/>
      <c r="B868" s="22"/>
      <c r="C868" s="21"/>
      <c r="D868" s="17"/>
      <c r="E868" s="21"/>
      <c r="F868" s="81"/>
      <c r="G868" s="21"/>
      <c r="H868" s="162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4.25" customHeight="1">
      <c r="A869" s="21"/>
      <c r="B869" s="22"/>
      <c r="C869" s="21"/>
      <c r="D869" s="17"/>
      <c r="E869" s="21"/>
      <c r="F869" s="81"/>
      <c r="G869" s="21"/>
      <c r="H869" s="162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4.25" customHeight="1">
      <c r="A870" s="21"/>
      <c r="B870" s="22"/>
      <c r="C870" s="21"/>
      <c r="D870" s="17"/>
      <c r="E870" s="21"/>
      <c r="F870" s="81"/>
      <c r="G870" s="21"/>
      <c r="H870" s="162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4.25" customHeight="1">
      <c r="A871" s="21"/>
      <c r="B871" s="22"/>
      <c r="C871" s="21"/>
      <c r="D871" s="17"/>
      <c r="E871" s="21"/>
      <c r="F871" s="81"/>
      <c r="G871" s="21"/>
      <c r="H871" s="162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4.25" customHeight="1">
      <c r="A872" s="21"/>
      <c r="B872" s="22"/>
      <c r="C872" s="21"/>
      <c r="D872" s="17"/>
      <c r="E872" s="21"/>
      <c r="F872" s="81"/>
      <c r="G872" s="21"/>
      <c r="H872" s="162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4.25" customHeight="1">
      <c r="A873" s="21"/>
      <c r="B873" s="22"/>
      <c r="C873" s="21"/>
      <c r="D873" s="17"/>
      <c r="E873" s="21"/>
      <c r="F873" s="81"/>
      <c r="G873" s="21"/>
      <c r="H873" s="162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4.25" customHeight="1">
      <c r="A874" s="21"/>
      <c r="B874" s="22"/>
      <c r="C874" s="21"/>
      <c r="D874" s="17"/>
      <c r="E874" s="21"/>
      <c r="F874" s="81"/>
      <c r="G874" s="21"/>
      <c r="H874" s="162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4.25" customHeight="1">
      <c r="A875" s="21"/>
      <c r="B875" s="22"/>
      <c r="C875" s="21"/>
      <c r="D875" s="17"/>
      <c r="E875" s="21"/>
      <c r="F875" s="81"/>
      <c r="G875" s="21"/>
      <c r="H875" s="162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4.25" customHeight="1">
      <c r="A876" s="21"/>
      <c r="B876" s="22"/>
      <c r="C876" s="21"/>
      <c r="D876" s="17"/>
      <c r="E876" s="21"/>
      <c r="F876" s="81"/>
      <c r="G876" s="21"/>
      <c r="H876" s="162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4.25" customHeight="1">
      <c r="A877" s="21"/>
      <c r="B877" s="22"/>
      <c r="C877" s="21"/>
      <c r="D877" s="17"/>
      <c r="E877" s="21"/>
      <c r="F877" s="81"/>
      <c r="G877" s="21"/>
      <c r="H877" s="162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4.25" customHeight="1">
      <c r="A878" s="21"/>
      <c r="B878" s="22"/>
      <c r="C878" s="21"/>
      <c r="D878" s="17"/>
      <c r="E878" s="21"/>
      <c r="F878" s="81"/>
      <c r="G878" s="21"/>
      <c r="H878" s="162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4.25" customHeight="1">
      <c r="A879" s="21"/>
      <c r="B879" s="22"/>
      <c r="C879" s="21"/>
      <c r="D879" s="17"/>
      <c r="E879" s="21"/>
      <c r="F879" s="81"/>
      <c r="G879" s="21"/>
      <c r="H879" s="162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4.25" customHeight="1">
      <c r="A880" s="21"/>
      <c r="B880" s="22"/>
      <c r="C880" s="21"/>
      <c r="D880" s="17"/>
      <c r="E880" s="21"/>
      <c r="F880" s="81"/>
      <c r="G880" s="21"/>
      <c r="H880" s="162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4.25" customHeight="1">
      <c r="A881" s="21"/>
      <c r="B881" s="22"/>
      <c r="C881" s="21"/>
      <c r="D881" s="17"/>
      <c r="E881" s="21"/>
      <c r="F881" s="81"/>
      <c r="G881" s="21"/>
      <c r="H881" s="162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4.25" customHeight="1">
      <c r="A882" s="21"/>
      <c r="B882" s="22"/>
      <c r="C882" s="21"/>
      <c r="D882" s="17"/>
      <c r="E882" s="21"/>
      <c r="F882" s="81"/>
      <c r="G882" s="21"/>
      <c r="H882" s="162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4.25" customHeight="1">
      <c r="A883" s="21"/>
      <c r="B883" s="22"/>
      <c r="C883" s="21"/>
      <c r="D883" s="17"/>
      <c r="E883" s="21"/>
      <c r="F883" s="81"/>
      <c r="G883" s="21"/>
      <c r="H883" s="162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4.25" customHeight="1">
      <c r="A884" s="21"/>
      <c r="B884" s="22"/>
      <c r="C884" s="21"/>
      <c r="D884" s="17"/>
      <c r="E884" s="21"/>
      <c r="F884" s="81"/>
      <c r="G884" s="21"/>
      <c r="H884" s="162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4.25" customHeight="1">
      <c r="A885" s="21"/>
      <c r="B885" s="22"/>
      <c r="C885" s="21"/>
      <c r="D885" s="17"/>
      <c r="E885" s="21"/>
      <c r="F885" s="81"/>
      <c r="G885" s="21"/>
      <c r="H885" s="162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4.25" customHeight="1">
      <c r="A886" s="21"/>
      <c r="B886" s="22"/>
      <c r="C886" s="21"/>
      <c r="D886" s="17"/>
      <c r="E886" s="21"/>
      <c r="F886" s="81"/>
      <c r="G886" s="21"/>
      <c r="H886" s="162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4.25" customHeight="1">
      <c r="A887" s="21"/>
      <c r="B887" s="22"/>
      <c r="C887" s="21"/>
      <c r="D887" s="17"/>
      <c r="E887" s="21"/>
      <c r="F887" s="81"/>
      <c r="G887" s="21"/>
      <c r="H887" s="162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4.25" customHeight="1">
      <c r="A888" s="21"/>
      <c r="B888" s="22"/>
      <c r="C888" s="21"/>
      <c r="D888" s="17"/>
      <c r="E888" s="21"/>
      <c r="F888" s="81"/>
      <c r="G888" s="21"/>
      <c r="H888" s="162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4.25" customHeight="1">
      <c r="A889" s="21"/>
      <c r="B889" s="22"/>
      <c r="C889" s="21"/>
      <c r="D889" s="17"/>
      <c r="E889" s="21"/>
      <c r="F889" s="81"/>
      <c r="G889" s="21"/>
      <c r="H889" s="162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4.25" customHeight="1">
      <c r="A890" s="21"/>
      <c r="B890" s="22"/>
      <c r="C890" s="21"/>
      <c r="D890" s="17"/>
      <c r="E890" s="21"/>
      <c r="F890" s="81"/>
      <c r="G890" s="21"/>
      <c r="H890" s="162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4.25" customHeight="1">
      <c r="A891" s="21"/>
      <c r="B891" s="22"/>
      <c r="C891" s="21"/>
      <c r="D891" s="17"/>
      <c r="E891" s="21"/>
      <c r="F891" s="81"/>
      <c r="G891" s="21"/>
      <c r="H891" s="162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4.25" customHeight="1">
      <c r="A892" s="21"/>
      <c r="B892" s="22"/>
      <c r="C892" s="21"/>
      <c r="D892" s="17"/>
      <c r="E892" s="21"/>
      <c r="F892" s="81"/>
      <c r="G892" s="21"/>
      <c r="H892" s="162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4.25" customHeight="1">
      <c r="A893" s="21"/>
      <c r="B893" s="22"/>
      <c r="C893" s="21"/>
      <c r="D893" s="17"/>
      <c r="E893" s="21"/>
      <c r="F893" s="81"/>
      <c r="G893" s="21"/>
      <c r="H893" s="162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4.25" customHeight="1">
      <c r="A894" s="21"/>
      <c r="B894" s="22"/>
      <c r="C894" s="21"/>
      <c r="D894" s="17"/>
      <c r="E894" s="21"/>
      <c r="F894" s="81"/>
      <c r="G894" s="21"/>
      <c r="H894" s="162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4.25" customHeight="1">
      <c r="A895" s="21"/>
      <c r="B895" s="22"/>
      <c r="C895" s="21"/>
      <c r="D895" s="17"/>
      <c r="E895" s="21"/>
      <c r="F895" s="81"/>
      <c r="G895" s="21"/>
      <c r="H895" s="162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4.25" customHeight="1">
      <c r="A896" s="21"/>
      <c r="B896" s="22"/>
      <c r="C896" s="21"/>
      <c r="D896" s="17"/>
      <c r="E896" s="21"/>
      <c r="F896" s="81"/>
      <c r="G896" s="21"/>
      <c r="H896" s="162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4.25" customHeight="1">
      <c r="A897" s="21"/>
      <c r="B897" s="22"/>
      <c r="C897" s="21"/>
      <c r="D897" s="17"/>
      <c r="E897" s="21"/>
      <c r="F897" s="81"/>
      <c r="G897" s="21"/>
      <c r="H897" s="162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4.25" customHeight="1">
      <c r="A898" s="21"/>
      <c r="B898" s="22"/>
      <c r="C898" s="21"/>
      <c r="D898" s="17"/>
      <c r="E898" s="21"/>
      <c r="F898" s="81"/>
      <c r="G898" s="21"/>
      <c r="H898" s="162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4.25" customHeight="1">
      <c r="A899" s="21"/>
      <c r="B899" s="22"/>
      <c r="C899" s="21"/>
      <c r="D899" s="17"/>
      <c r="E899" s="21"/>
      <c r="F899" s="81"/>
      <c r="G899" s="21"/>
      <c r="H899" s="162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4.25" customHeight="1">
      <c r="A900" s="21"/>
      <c r="B900" s="22"/>
      <c r="C900" s="21"/>
      <c r="D900" s="17"/>
      <c r="E900" s="21"/>
      <c r="F900" s="81"/>
      <c r="G900" s="21"/>
      <c r="H900" s="162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4.25" customHeight="1">
      <c r="A901" s="21"/>
      <c r="B901" s="22"/>
      <c r="C901" s="21"/>
      <c r="D901" s="17"/>
      <c r="E901" s="21"/>
      <c r="F901" s="81"/>
      <c r="G901" s="21"/>
      <c r="H901" s="162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4.25" customHeight="1">
      <c r="A902" s="21"/>
      <c r="B902" s="22"/>
      <c r="C902" s="21"/>
      <c r="D902" s="17"/>
      <c r="E902" s="21"/>
      <c r="F902" s="81"/>
      <c r="G902" s="21"/>
      <c r="H902" s="162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4.25" customHeight="1">
      <c r="A903" s="21"/>
      <c r="B903" s="22"/>
      <c r="C903" s="21"/>
      <c r="D903" s="17"/>
      <c r="E903" s="21"/>
      <c r="F903" s="81"/>
      <c r="G903" s="21"/>
      <c r="H903" s="162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4.25" customHeight="1">
      <c r="A904" s="21"/>
      <c r="B904" s="22"/>
      <c r="C904" s="21"/>
      <c r="D904" s="17"/>
      <c r="E904" s="21"/>
      <c r="F904" s="81"/>
      <c r="G904" s="21"/>
      <c r="H904" s="162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4.25" customHeight="1">
      <c r="A905" s="21"/>
      <c r="B905" s="22"/>
      <c r="C905" s="21"/>
      <c r="D905" s="17"/>
      <c r="E905" s="21"/>
      <c r="F905" s="81"/>
      <c r="G905" s="21"/>
      <c r="H905" s="162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4.25" customHeight="1">
      <c r="A906" s="21"/>
      <c r="B906" s="22"/>
      <c r="C906" s="21"/>
      <c r="D906" s="17"/>
      <c r="E906" s="21"/>
      <c r="F906" s="81"/>
      <c r="G906" s="21"/>
      <c r="H906" s="162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4.25" customHeight="1">
      <c r="A907" s="21"/>
      <c r="B907" s="22"/>
      <c r="C907" s="21"/>
      <c r="D907" s="17"/>
      <c r="E907" s="21"/>
      <c r="F907" s="81"/>
      <c r="G907" s="21"/>
      <c r="H907" s="162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4.25" customHeight="1">
      <c r="A908" s="21"/>
      <c r="B908" s="22"/>
      <c r="C908" s="21"/>
      <c r="D908" s="17"/>
      <c r="E908" s="21"/>
      <c r="F908" s="81"/>
      <c r="G908" s="21"/>
      <c r="H908" s="162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4.25" customHeight="1">
      <c r="A909" s="21"/>
      <c r="B909" s="22"/>
      <c r="C909" s="21"/>
      <c r="D909" s="17"/>
      <c r="E909" s="21"/>
      <c r="F909" s="81"/>
      <c r="G909" s="21"/>
      <c r="H909" s="162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4.25" customHeight="1">
      <c r="A910" s="21"/>
      <c r="B910" s="22"/>
      <c r="C910" s="21"/>
      <c r="D910" s="17"/>
      <c r="E910" s="21"/>
      <c r="F910" s="81"/>
      <c r="G910" s="21"/>
      <c r="H910" s="162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4.25" customHeight="1">
      <c r="A911" s="21"/>
      <c r="B911" s="22"/>
      <c r="C911" s="21"/>
      <c r="D911" s="17"/>
      <c r="E911" s="21"/>
      <c r="F911" s="81"/>
      <c r="G911" s="21"/>
      <c r="H911" s="162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4.25" customHeight="1">
      <c r="A912" s="21"/>
      <c r="B912" s="22"/>
      <c r="C912" s="21"/>
      <c r="D912" s="17"/>
      <c r="E912" s="21"/>
      <c r="F912" s="81"/>
      <c r="G912" s="21"/>
      <c r="H912" s="162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4.25" customHeight="1">
      <c r="A913" s="21"/>
      <c r="B913" s="22"/>
      <c r="C913" s="21"/>
      <c r="D913" s="17"/>
      <c r="E913" s="21"/>
      <c r="F913" s="81"/>
      <c r="G913" s="21"/>
      <c r="H913" s="162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4.25" customHeight="1">
      <c r="A914" s="21"/>
      <c r="B914" s="22"/>
      <c r="C914" s="21"/>
      <c r="D914" s="17"/>
      <c r="E914" s="21"/>
      <c r="F914" s="81"/>
      <c r="G914" s="21"/>
      <c r="H914" s="162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4.25" customHeight="1">
      <c r="A915" s="21"/>
      <c r="B915" s="22"/>
      <c r="C915" s="21"/>
      <c r="D915" s="17"/>
      <c r="E915" s="21"/>
      <c r="F915" s="81"/>
      <c r="G915" s="21"/>
      <c r="H915" s="162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4.25" customHeight="1">
      <c r="A916" s="21"/>
      <c r="B916" s="22"/>
      <c r="C916" s="21"/>
      <c r="D916" s="17"/>
      <c r="E916" s="21"/>
      <c r="F916" s="81"/>
      <c r="G916" s="21"/>
      <c r="H916" s="162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4.25" customHeight="1">
      <c r="A917" s="21"/>
      <c r="B917" s="22"/>
      <c r="C917" s="21"/>
      <c r="D917" s="17"/>
      <c r="E917" s="21"/>
      <c r="F917" s="81"/>
      <c r="G917" s="21"/>
      <c r="H917" s="162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4.25" customHeight="1">
      <c r="A918" s="21"/>
      <c r="B918" s="22"/>
      <c r="C918" s="21"/>
      <c r="D918" s="17"/>
      <c r="E918" s="21"/>
      <c r="F918" s="81"/>
      <c r="G918" s="21"/>
      <c r="H918" s="162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4.25" customHeight="1">
      <c r="A919" s="21"/>
      <c r="B919" s="22"/>
      <c r="C919" s="21"/>
      <c r="D919" s="17"/>
      <c r="E919" s="21"/>
      <c r="F919" s="81"/>
      <c r="G919" s="21"/>
      <c r="H919" s="162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4.25" customHeight="1">
      <c r="A920" s="21"/>
      <c r="B920" s="22"/>
      <c r="C920" s="21"/>
      <c r="D920" s="17"/>
      <c r="E920" s="21"/>
      <c r="F920" s="81"/>
      <c r="G920" s="21"/>
      <c r="H920" s="162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4.25" customHeight="1">
      <c r="A921" s="21"/>
      <c r="B921" s="22"/>
      <c r="C921" s="21"/>
      <c r="D921" s="17"/>
      <c r="E921" s="21"/>
      <c r="F921" s="81"/>
      <c r="G921" s="21"/>
      <c r="H921" s="162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4.25" customHeight="1">
      <c r="A922" s="21"/>
      <c r="B922" s="22"/>
      <c r="C922" s="21"/>
      <c r="D922" s="17"/>
      <c r="E922" s="21"/>
      <c r="F922" s="81"/>
      <c r="G922" s="21"/>
      <c r="H922" s="162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4.25" customHeight="1">
      <c r="A923" s="21"/>
      <c r="B923" s="22"/>
      <c r="C923" s="21"/>
      <c r="D923" s="17"/>
      <c r="E923" s="21"/>
      <c r="F923" s="81"/>
      <c r="G923" s="21"/>
      <c r="H923" s="162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4.25" customHeight="1">
      <c r="A924" s="21"/>
      <c r="B924" s="22"/>
      <c r="C924" s="21"/>
      <c r="D924" s="17"/>
      <c r="E924" s="21"/>
      <c r="F924" s="81"/>
      <c r="G924" s="21"/>
      <c r="H924" s="162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4.25" customHeight="1">
      <c r="A925" s="21"/>
      <c r="B925" s="22"/>
      <c r="C925" s="21"/>
      <c r="D925" s="17"/>
      <c r="E925" s="21"/>
      <c r="F925" s="81"/>
      <c r="G925" s="21"/>
      <c r="H925" s="162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4.25" customHeight="1">
      <c r="A926" s="21"/>
      <c r="B926" s="22"/>
      <c r="C926" s="21"/>
      <c r="D926" s="17"/>
      <c r="E926" s="21"/>
      <c r="F926" s="81"/>
      <c r="G926" s="21"/>
      <c r="H926" s="162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4.25" customHeight="1">
      <c r="A927" s="21"/>
      <c r="B927" s="22"/>
      <c r="C927" s="21"/>
      <c r="D927" s="17"/>
      <c r="E927" s="21"/>
      <c r="F927" s="81"/>
      <c r="G927" s="21"/>
      <c r="H927" s="162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4.25" customHeight="1">
      <c r="A928" s="21"/>
      <c r="B928" s="22"/>
      <c r="C928" s="21"/>
      <c r="D928" s="17"/>
      <c r="E928" s="21"/>
      <c r="F928" s="81"/>
      <c r="G928" s="21"/>
      <c r="H928" s="162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4.25" customHeight="1">
      <c r="A929" s="21"/>
      <c r="B929" s="22"/>
      <c r="C929" s="21"/>
      <c r="D929" s="17"/>
      <c r="E929" s="21"/>
      <c r="F929" s="81"/>
      <c r="G929" s="21"/>
      <c r="H929" s="162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4.25" customHeight="1">
      <c r="A930" s="21"/>
      <c r="B930" s="22"/>
      <c r="C930" s="21"/>
      <c r="D930" s="17"/>
      <c r="E930" s="21"/>
      <c r="F930" s="81"/>
      <c r="G930" s="21"/>
      <c r="H930" s="162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4.25" customHeight="1">
      <c r="A931" s="21"/>
      <c r="B931" s="22"/>
      <c r="C931" s="21"/>
      <c r="D931" s="17"/>
      <c r="E931" s="21"/>
      <c r="F931" s="81"/>
      <c r="G931" s="21"/>
      <c r="H931" s="162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4.25" customHeight="1">
      <c r="A932" s="21"/>
      <c r="B932" s="22"/>
      <c r="C932" s="21"/>
      <c r="D932" s="17"/>
      <c r="E932" s="21"/>
      <c r="F932" s="81"/>
      <c r="G932" s="21"/>
      <c r="H932" s="162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4.25" customHeight="1">
      <c r="A933" s="21"/>
      <c r="B933" s="22"/>
      <c r="C933" s="21"/>
      <c r="D933" s="17"/>
      <c r="E933" s="21"/>
      <c r="F933" s="81"/>
      <c r="G933" s="21"/>
      <c r="H933" s="162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4.25" customHeight="1">
      <c r="A934" s="21"/>
      <c r="B934" s="22"/>
      <c r="C934" s="21"/>
      <c r="D934" s="17"/>
      <c r="E934" s="21"/>
      <c r="F934" s="81"/>
      <c r="G934" s="21"/>
      <c r="H934" s="162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4.25" customHeight="1">
      <c r="A935" s="21"/>
      <c r="B935" s="22"/>
      <c r="C935" s="21"/>
      <c r="D935" s="17"/>
      <c r="E935" s="21"/>
      <c r="F935" s="81"/>
      <c r="G935" s="21"/>
      <c r="H935" s="162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4.25" customHeight="1">
      <c r="A936" s="21"/>
      <c r="B936" s="22"/>
      <c r="C936" s="21"/>
      <c r="D936" s="17"/>
      <c r="E936" s="21"/>
      <c r="F936" s="81"/>
      <c r="G936" s="21"/>
      <c r="H936" s="162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4.25" customHeight="1">
      <c r="A937" s="21"/>
      <c r="B937" s="22"/>
      <c r="C937" s="21"/>
      <c r="D937" s="17"/>
      <c r="E937" s="21"/>
      <c r="F937" s="81"/>
      <c r="G937" s="21"/>
      <c r="H937" s="162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4.25" customHeight="1">
      <c r="A938" s="21"/>
      <c r="B938" s="22"/>
      <c r="C938" s="21"/>
      <c r="D938" s="17"/>
      <c r="E938" s="21"/>
      <c r="F938" s="81"/>
      <c r="G938" s="21"/>
      <c r="H938" s="162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4.25" customHeight="1">
      <c r="A939" s="21"/>
      <c r="B939" s="22"/>
      <c r="C939" s="21"/>
      <c r="D939" s="17"/>
      <c r="E939" s="21"/>
      <c r="F939" s="81"/>
      <c r="G939" s="21"/>
      <c r="H939" s="162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4.25" customHeight="1">
      <c r="A940" s="21"/>
      <c r="B940" s="22"/>
      <c r="C940" s="21"/>
      <c r="D940" s="17"/>
      <c r="E940" s="21"/>
      <c r="F940" s="81"/>
      <c r="G940" s="21"/>
      <c r="H940" s="162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4.25" customHeight="1">
      <c r="A941" s="21"/>
      <c r="B941" s="22"/>
      <c r="C941" s="21"/>
      <c r="D941" s="17"/>
      <c r="E941" s="21"/>
      <c r="F941" s="81"/>
      <c r="G941" s="21"/>
      <c r="H941" s="162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4.25" customHeight="1">
      <c r="A942" s="21"/>
      <c r="B942" s="22"/>
      <c r="C942" s="21"/>
      <c r="D942" s="17"/>
      <c r="E942" s="21"/>
      <c r="F942" s="81"/>
      <c r="G942" s="21"/>
      <c r="H942" s="162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4.25" customHeight="1">
      <c r="A943" s="21"/>
      <c r="B943" s="22"/>
      <c r="C943" s="21"/>
      <c r="D943" s="17"/>
      <c r="E943" s="21"/>
      <c r="F943" s="81"/>
      <c r="G943" s="21"/>
      <c r="H943" s="162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4.25" customHeight="1">
      <c r="A944" s="21"/>
      <c r="B944" s="22"/>
      <c r="C944" s="21"/>
      <c r="D944" s="17"/>
      <c r="E944" s="21"/>
      <c r="F944" s="81"/>
      <c r="G944" s="21"/>
      <c r="H944" s="162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4.25" customHeight="1">
      <c r="A945" s="21"/>
      <c r="B945" s="22"/>
      <c r="C945" s="21"/>
      <c r="D945" s="17"/>
      <c r="E945" s="21"/>
      <c r="F945" s="81"/>
      <c r="G945" s="21"/>
      <c r="H945" s="162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4.25" customHeight="1">
      <c r="A946" s="21"/>
      <c r="B946" s="22"/>
      <c r="C946" s="21"/>
      <c r="D946" s="17"/>
      <c r="E946" s="21"/>
      <c r="F946" s="81"/>
      <c r="G946" s="21"/>
      <c r="H946" s="162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4.25" customHeight="1">
      <c r="A947" s="21"/>
      <c r="B947" s="22"/>
      <c r="C947" s="21"/>
      <c r="D947" s="17"/>
      <c r="E947" s="21"/>
      <c r="F947" s="81"/>
      <c r="G947" s="21"/>
      <c r="H947" s="162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4.25" customHeight="1">
      <c r="A948" s="21"/>
      <c r="B948" s="22"/>
      <c r="C948" s="21"/>
      <c r="D948" s="17"/>
      <c r="E948" s="21"/>
      <c r="F948" s="81"/>
      <c r="G948" s="21"/>
      <c r="H948" s="162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4.25" customHeight="1">
      <c r="A949" s="21"/>
      <c r="B949" s="22"/>
      <c r="C949" s="21"/>
      <c r="D949" s="17"/>
      <c r="E949" s="21"/>
      <c r="F949" s="81"/>
      <c r="G949" s="21"/>
      <c r="H949" s="162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4.25" customHeight="1">
      <c r="A950" s="21"/>
      <c r="B950" s="22"/>
      <c r="C950" s="21"/>
      <c r="D950" s="17"/>
      <c r="E950" s="21"/>
      <c r="F950" s="81"/>
      <c r="G950" s="21"/>
      <c r="H950" s="162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4.25" customHeight="1">
      <c r="A951" s="21"/>
      <c r="B951" s="22"/>
      <c r="C951" s="21"/>
      <c r="D951" s="17"/>
      <c r="E951" s="21"/>
      <c r="F951" s="81"/>
      <c r="G951" s="21"/>
      <c r="H951" s="162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4.25" customHeight="1">
      <c r="A952" s="21"/>
      <c r="B952" s="22"/>
      <c r="C952" s="21"/>
      <c r="D952" s="17"/>
      <c r="E952" s="21"/>
      <c r="F952" s="81"/>
      <c r="G952" s="21"/>
      <c r="H952" s="162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4.25" customHeight="1">
      <c r="A953" s="21"/>
      <c r="B953" s="22"/>
      <c r="C953" s="21"/>
      <c r="D953" s="17"/>
      <c r="E953" s="21"/>
      <c r="F953" s="81"/>
      <c r="G953" s="21"/>
      <c r="H953" s="162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4.25" customHeight="1">
      <c r="A954" s="21"/>
      <c r="B954" s="22"/>
      <c r="C954" s="21"/>
      <c r="D954" s="17"/>
      <c r="E954" s="21"/>
      <c r="F954" s="81"/>
      <c r="G954" s="21"/>
      <c r="H954" s="162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4.25" customHeight="1">
      <c r="A955" s="21"/>
      <c r="B955" s="22"/>
      <c r="C955" s="21"/>
      <c r="D955" s="17"/>
      <c r="E955" s="21"/>
      <c r="F955" s="81"/>
      <c r="G955" s="21"/>
      <c r="H955" s="162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4.25" customHeight="1">
      <c r="A956" s="21"/>
      <c r="B956" s="22"/>
      <c r="C956" s="21"/>
      <c r="D956" s="17"/>
      <c r="E956" s="21"/>
      <c r="F956" s="81"/>
      <c r="G956" s="21"/>
      <c r="H956" s="162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4.25" customHeight="1">
      <c r="A957" s="21"/>
      <c r="B957" s="22"/>
      <c r="C957" s="21"/>
      <c r="D957" s="17"/>
      <c r="E957" s="21"/>
      <c r="F957" s="81"/>
      <c r="G957" s="21"/>
      <c r="H957" s="162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4.25" customHeight="1">
      <c r="A958" s="21"/>
      <c r="B958" s="22"/>
      <c r="C958" s="21"/>
      <c r="D958" s="17"/>
      <c r="E958" s="21"/>
      <c r="F958" s="81"/>
      <c r="G958" s="21"/>
      <c r="H958" s="162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4.25" customHeight="1">
      <c r="A959" s="21"/>
      <c r="B959" s="22"/>
      <c r="C959" s="21"/>
      <c r="D959" s="17"/>
      <c r="E959" s="21"/>
      <c r="F959" s="81"/>
      <c r="G959" s="21"/>
      <c r="H959" s="162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4.25" customHeight="1">
      <c r="A960" s="21"/>
      <c r="B960" s="22"/>
      <c r="C960" s="21"/>
      <c r="D960" s="17"/>
      <c r="E960" s="21"/>
      <c r="F960" s="81"/>
      <c r="G960" s="21"/>
      <c r="H960" s="162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4.25" customHeight="1">
      <c r="A961" s="21"/>
      <c r="B961" s="22"/>
      <c r="C961" s="21"/>
      <c r="D961" s="17"/>
      <c r="E961" s="21"/>
      <c r="F961" s="81"/>
      <c r="G961" s="21"/>
      <c r="H961" s="162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4.25" customHeight="1">
      <c r="A962" s="21"/>
      <c r="B962" s="22"/>
      <c r="C962" s="21"/>
      <c r="D962" s="17"/>
      <c r="E962" s="21"/>
      <c r="F962" s="81"/>
      <c r="G962" s="21"/>
      <c r="H962" s="162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4.25" customHeight="1">
      <c r="A963" s="21"/>
      <c r="B963" s="22"/>
      <c r="C963" s="21"/>
      <c r="D963" s="17"/>
      <c r="E963" s="21"/>
      <c r="F963" s="81"/>
      <c r="G963" s="21"/>
      <c r="H963" s="162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4.25" customHeight="1">
      <c r="A964" s="21"/>
      <c r="B964" s="22"/>
      <c r="C964" s="21"/>
      <c r="D964" s="17"/>
      <c r="E964" s="21"/>
      <c r="F964" s="81"/>
      <c r="G964" s="21"/>
      <c r="H964" s="162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4.25" customHeight="1">
      <c r="A965" s="21"/>
      <c r="B965" s="22"/>
      <c r="C965" s="21"/>
      <c r="D965" s="17"/>
      <c r="E965" s="21"/>
      <c r="F965" s="81"/>
      <c r="G965" s="21"/>
      <c r="H965" s="162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4.25" customHeight="1">
      <c r="A966" s="21"/>
      <c r="B966" s="22"/>
      <c r="C966" s="21"/>
      <c r="D966" s="17"/>
      <c r="E966" s="21"/>
      <c r="F966" s="81"/>
      <c r="G966" s="21"/>
      <c r="H966" s="162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4.25" customHeight="1">
      <c r="A967" s="21"/>
      <c r="B967" s="22"/>
      <c r="C967" s="21"/>
      <c r="D967" s="17"/>
      <c r="E967" s="21"/>
      <c r="F967" s="81"/>
      <c r="G967" s="21"/>
      <c r="H967" s="162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4.25" customHeight="1">
      <c r="A968" s="21"/>
      <c r="B968" s="22"/>
      <c r="C968" s="21"/>
      <c r="D968" s="17"/>
      <c r="E968" s="21"/>
      <c r="F968" s="81"/>
      <c r="G968" s="21"/>
      <c r="H968" s="162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4.25" customHeight="1">
      <c r="A969" s="21"/>
      <c r="B969" s="22"/>
      <c r="C969" s="21"/>
      <c r="D969" s="17"/>
      <c r="E969" s="21"/>
      <c r="F969" s="81"/>
      <c r="G969" s="21"/>
      <c r="H969" s="162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4.25" customHeight="1">
      <c r="A970" s="21"/>
      <c r="B970" s="22"/>
      <c r="C970" s="21"/>
      <c r="D970" s="17"/>
      <c r="E970" s="21"/>
      <c r="F970" s="81"/>
      <c r="G970" s="21"/>
      <c r="H970" s="162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4.25" customHeight="1">
      <c r="A971" s="21"/>
      <c r="B971" s="22"/>
      <c r="C971" s="21"/>
      <c r="D971" s="17"/>
      <c r="E971" s="21"/>
      <c r="F971" s="81"/>
      <c r="G971" s="21"/>
      <c r="H971" s="162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4.25" customHeight="1">
      <c r="A972" s="21"/>
      <c r="B972" s="22"/>
      <c r="C972" s="21"/>
      <c r="D972" s="17"/>
      <c r="E972" s="21"/>
      <c r="F972" s="81"/>
      <c r="G972" s="21"/>
      <c r="H972" s="162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4.25" customHeight="1">
      <c r="A973" s="21"/>
      <c r="B973" s="22"/>
      <c r="C973" s="21"/>
      <c r="D973" s="17"/>
      <c r="E973" s="21"/>
      <c r="F973" s="81"/>
      <c r="G973" s="21"/>
      <c r="H973" s="162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4.25" customHeight="1">
      <c r="A974" s="21"/>
      <c r="B974" s="22"/>
      <c r="C974" s="21"/>
      <c r="D974" s="17"/>
      <c r="E974" s="21"/>
      <c r="F974" s="81"/>
      <c r="G974" s="21"/>
      <c r="H974" s="162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4.25" customHeight="1">
      <c r="A975" s="21"/>
      <c r="B975" s="22"/>
      <c r="C975" s="21"/>
      <c r="D975" s="17"/>
      <c r="E975" s="21"/>
      <c r="F975" s="81"/>
      <c r="G975" s="21"/>
      <c r="H975" s="162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4.25" customHeight="1">
      <c r="A976" s="21"/>
      <c r="B976" s="22"/>
      <c r="C976" s="21"/>
      <c r="D976" s="17"/>
      <c r="E976" s="21"/>
      <c r="F976" s="81"/>
      <c r="G976" s="21"/>
      <c r="H976" s="162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4.25" customHeight="1">
      <c r="A977" s="21"/>
      <c r="B977" s="22"/>
      <c r="C977" s="21"/>
      <c r="D977" s="17"/>
      <c r="E977" s="21"/>
      <c r="F977" s="81"/>
      <c r="G977" s="21"/>
      <c r="H977" s="162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4.25" customHeight="1">
      <c r="A978" s="21"/>
      <c r="B978" s="22"/>
      <c r="C978" s="21"/>
      <c r="D978" s="17"/>
      <c r="E978" s="21"/>
      <c r="F978" s="81"/>
      <c r="G978" s="21"/>
      <c r="H978" s="162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4.25" customHeight="1">
      <c r="A979" s="21"/>
      <c r="B979" s="22"/>
      <c r="C979" s="21"/>
      <c r="D979" s="17"/>
      <c r="E979" s="21"/>
      <c r="F979" s="81"/>
      <c r="G979" s="21"/>
      <c r="H979" s="162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4.25" customHeight="1">
      <c r="A980" s="21"/>
      <c r="B980" s="22"/>
      <c r="C980" s="21"/>
      <c r="D980" s="17"/>
      <c r="E980" s="21"/>
      <c r="F980" s="81"/>
      <c r="G980" s="21"/>
      <c r="H980" s="162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4.25" customHeight="1">
      <c r="A981" s="21"/>
      <c r="B981" s="22"/>
      <c r="C981" s="21"/>
      <c r="D981" s="17"/>
      <c r="E981" s="21"/>
      <c r="F981" s="81"/>
      <c r="G981" s="21"/>
      <c r="H981" s="162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4.25" customHeight="1">
      <c r="A982" s="21"/>
      <c r="B982" s="22"/>
      <c r="C982" s="21"/>
      <c r="D982" s="17"/>
      <c r="E982" s="21"/>
      <c r="F982" s="81"/>
      <c r="G982" s="21"/>
      <c r="H982" s="162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4.25" customHeight="1">
      <c r="A983" s="21"/>
      <c r="B983" s="22"/>
      <c r="C983" s="21"/>
      <c r="D983" s="17"/>
      <c r="E983" s="21"/>
      <c r="F983" s="81"/>
      <c r="G983" s="21"/>
      <c r="H983" s="162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4.25" customHeight="1">
      <c r="A984" s="21"/>
      <c r="B984" s="22"/>
      <c r="C984" s="21"/>
      <c r="D984" s="17"/>
      <c r="E984" s="21"/>
      <c r="F984" s="81"/>
      <c r="G984" s="21"/>
      <c r="H984" s="162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4.25" customHeight="1">
      <c r="A985" s="21"/>
      <c r="B985" s="22"/>
      <c r="C985" s="21"/>
      <c r="D985" s="17"/>
      <c r="E985" s="21"/>
      <c r="F985" s="81"/>
      <c r="G985" s="21"/>
      <c r="H985" s="162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4.25" customHeight="1">
      <c r="A986" s="21"/>
      <c r="B986" s="22"/>
      <c r="C986" s="21"/>
      <c r="D986" s="17"/>
      <c r="E986" s="21"/>
      <c r="F986" s="81"/>
      <c r="G986" s="21"/>
      <c r="H986" s="162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4.25" customHeight="1">
      <c r="A987" s="21"/>
      <c r="B987" s="22"/>
      <c r="C987" s="21"/>
      <c r="D987" s="17"/>
      <c r="E987" s="21"/>
      <c r="F987" s="81"/>
      <c r="G987" s="21"/>
      <c r="H987" s="162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4.25" customHeight="1">
      <c r="A988" s="21"/>
      <c r="B988" s="22"/>
      <c r="C988" s="21"/>
      <c r="D988" s="17"/>
      <c r="E988" s="21"/>
      <c r="F988" s="81"/>
      <c r="G988" s="21"/>
      <c r="H988" s="162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4.25" customHeight="1">
      <c r="A989" s="21"/>
      <c r="B989" s="22"/>
      <c r="C989" s="21"/>
      <c r="D989" s="17"/>
      <c r="E989" s="21"/>
      <c r="F989" s="81"/>
      <c r="G989" s="21"/>
      <c r="H989" s="162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4.25" customHeight="1">
      <c r="A990" s="21"/>
      <c r="B990" s="22"/>
      <c r="C990" s="21"/>
      <c r="D990" s="17"/>
      <c r="E990" s="21"/>
      <c r="F990" s="81"/>
      <c r="G990" s="21"/>
      <c r="H990" s="162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4.25" customHeight="1">
      <c r="A991" s="21"/>
      <c r="B991" s="22"/>
      <c r="C991" s="21"/>
      <c r="D991" s="17"/>
      <c r="E991" s="21"/>
      <c r="F991" s="81"/>
      <c r="G991" s="21"/>
      <c r="H991" s="162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4.25" customHeight="1">
      <c r="A992" s="21"/>
      <c r="B992" s="22"/>
      <c r="C992" s="21"/>
      <c r="D992" s="17"/>
      <c r="E992" s="21"/>
      <c r="F992" s="81"/>
      <c r="G992" s="21"/>
      <c r="H992" s="162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4.25" customHeight="1">
      <c r="A993" s="21"/>
      <c r="B993" s="22"/>
      <c r="C993" s="21"/>
      <c r="D993" s="17"/>
      <c r="E993" s="21"/>
      <c r="F993" s="81"/>
      <c r="G993" s="21"/>
      <c r="H993" s="162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4.25" customHeight="1">
      <c r="A994" s="21"/>
      <c r="B994" s="22"/>
      <c r="C994" s="21"/>
      <c r="D994" s="17"/>
      <c r="E994" s="21"/>
      <c r="F994" s="81"/>
      <c r="G994" s="21"/>
      <c r="H994" s="162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4.25" customHeight="1">
      <c r="A995" s="21"/>
      <c r="B995" s="22"/>
      <c r="C995" s="21"/>
      <c r="D995" s="17"/>
      <c r="E995" s="21"/>
      <c r="F995" s="81"/>
      <c r="G995" s="21"/>
      <c r="H995" s="162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4.25" customHeight="1">
      <c r="A996" s="21"/>
      <c r="B996" s="22"/>
      <c r="C996" s="21"/>
      <c r="D996" s="17"/>
      <c r="E996" s="21"/>
      <c r="F996" s="81"/>
      <c r="G996" s="21"/>
      <c r="H996" s="162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4.25" customHeight="1">
      <c r="A997" s="21"/>
      <c r="B997" s="22"/>
      <c r="C997" s="21"/>
      <c r="D997" s="17"/>
      <c r="E997" s="21"/>
      <c r="F997" s="81"/>
      <c r="G997" s="21"/>
      <c r="H997" s="162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4.25" customHeight="1">
      <c r="A998" s="21"/>
      <c r="B998" s="22"/>
      <c r="C998" s="21"/>
      <c r="D998" s="17"/>
      <c r="E998" s="21"/>
      <c r="F998" s="81"/>
      <c r="G998" s="21"/>
      <c r="H998" s="162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4.25" customHeight="1">
      <c r="A999" s="21"/>
      <c r="B999" s="22"/>
      <c r="C999" s="21"/>
      <c r="D999" s="17"/>
      <c r="E999" s="21"/>
      <c r="F999" s="81"/>
      <c r="G999" s="21"/>
      <c r="H999" s="162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4.25" customHeight="1">
      <c r="A1000" s="21"/>
      <c r="B1000" s="22"/>
      <c r="C1000" s="21"/>
      <c r="D1000" s="17"/>
      <c r="E1000" s="21"/>
      <c r="F1000" s="81"/>
      <c r="G1000" s="21"/>
      <c r="H1000" s="162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89.71"/>
    <col customWidth="1" min="3" max="3" width="38.14"/>
    <col customWidth="1" min="4" max="4" width="18.43"/>
    <col customWidth="1" min="5" max="5" width="17.57"/>
    <col customWidth="1" min="6" max="6" width="20.29"/>
    <col customWidth="1" min="7" max="26" width="8.71"/>
  </cols>
  <sheetData>
    <row r="1" ht="14.25" customHeight="1">
      <c r="A1" s="179" t="s">
        <v>1515</v>
      </c>
      <c r="B1" s="179"/>
      <c r="C1" s="180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ht="14.25" customHeight="1">
      <c r="C2" s="181"/>
    </row>
    <row r="3" ht="14.25" customHeight="1">
      <c r="C3" s="181"/>
    </row>
    <row r="4" ht="14.25" customHeight="1">
      <c r="A4" s="182" t="s">
        <v>1516</v>
      </c>
      <c r="B4" s="183" t="s">
        <v>613</v>
      </c>
      <c r="C4" s="182" t="s">
        <v>1517</v>
      </c>
    </row>
    <row r="5" ht="14.25" customHeight="1">
      <c r="A5" s="16">
        <v>19232.0</v>
      </c>
      <c r="B5" s="16" t="str">
        <f>IFNA(VLOOKUP(A5,Parts_Catalogue,2),"Part No. Doesn´t Exist")</f>
        <v>Door Handles : Lever On Backplate Modern : Urfic Latch Door Handle Victoria Polished Brass</v>
      </c>
      <c r="C5" s="184">
        <f>IFNA(VLOOKUP(A5,Parts_Catalogue,3),"Price Not Found")</f>
        <v>18.942</v>
      </c>
    </row>
    <row r="6" ht="14.25" customHeight="1">
      <c r="A6" s="16">
        <v>48133.0</v>
      </c>
      <c r="B6" s="16" t="str">
        <f>IFNA(VLOOKUP(A6,Parts_Catalogue,2),"Part No. Doesn´t Exist")</f>
        <v>Plastic Push Fit Fittings : JG Speedfit Fittings : JG Speedfit Reducing Coupler 22mm x 15mm Pack of 5</v>
      </c>
      <c r="C6" s="184">
        <f>IFNA(VLOOKUP(A6,Parts_Catalogue,3),"Price Not Found")</f>
        <v>18.662</v>
      </c>
    </row>
    <row r="7" ht="14.25" customHeight="1">
      <c r="A7" s="16">
        <v>12345.0</v>
      </c>
      <c r="B7" s="16" t="str">
        <f>IFNA(VLOOKUP(A7,Parts_Catalogue,2),"Part No. Doesn´t Exist")</f>
        <v>Part No. Doesn´t Exist</v>
      </c>
      <c r="C7" s="184" t="str">
        <f>IFNA(VLOOKUP(A7,Parts_Catalogue,3),"Price Not Found")</f>
        <v>Price Not Found</v>
      </c>
      <c r="D7" s="16" t="s">
        <v>1518</v>
      </c>
    </row>
    <row r="8" ht="14.25" customHeight="1">
      <c r="A8" s="16">
        <v>75664.0</v>
      </c>
      <c r="B8" s="16" t="str">
        <f>IFNA(VLOOKUP(A8,Parts_Catalogue,2),"Part No. Doesn´t Exist")</f>
        <v>Compression Fittings : Conex Compression : Conex Female Wall Plate Elbow 403WL 22mm x 3/4"</v>
      </c>
      <c r="C8" s="184">
        <f>IFNA(VLOOKUP(A8,Parts_Catalogue,3),"Price Not Found")</f>
        <v>19.124</v>
      </c>
    </row>
    <row r="9" ht="14.25" customHeight="1">
      <c r="A9" s="16">
        <v>51609.0</v>
      </c>
      <c r="B9" s="16" t="str">
        <f>IFNA(VLOOKUP(A9,Parts_Catalogue,2),"Part No. Doesn´t Exist")</f>
        <v>Door handles : Lever On Backplate Modern : Serozzetta Cuatro Lever on Backplate Lock Satin Chrome</v>
      </c>
      <c r="C9" s="184">
        <f>IFNA(VLOOKUP(A9,Parts_Catalogue,3),"Price Not Found")</f>
        <v>19.236</v>
      </c>
    </row>
    <row r="10" ht="14.25" customHeight="1">
      <c r="A10" s="16">
        <v>21356.0</v>
      </c>
      <c r="B10" s="16" t="str">
        <f>IFNA(VLOOKUP(A10,Parts_Catalogue,2),"Part No. Doesn´t Exist")</f>
        <v>Cable Management : Flexible Conduit : Flexible Conduit &amp; Gland Kit 10m x 25mm</v>
      </c>
      <c r="C10" s="184">
        <f>IFNA(VLOOKUP(A10,Parts_Catalogue,3),"Price Not Found")</f>
        <v>18.032</v>
      </c>
    </row>
    <row r="11" ht="14.25" customHeight="1">
      <c r="A11" s="16">
        <v>23130.0</v>
      </c>
      <c r="B11" s="16" t="str">
        <f>IFNA(VLOOKUP(A11,Parts_Catalogue,2),"Part No. Doesn´t Exist")</f>
        <v>Radiator Valves : Thermostatic Radiator Valves (TRVs) : Pegler Terrier II White &amp; Chrome TRV 15mm Angled</v>
      </c>
      <c r="C11" s="184">
        <f>IFNA(VLOOKUP(A11,Parts_Catalogue,3),"Price Not Found")</f>
        <v>18.662</v>
      </c>
    </row>
    <row r="12" ht="14.25" customHeight="1">
      <c r="C12" s="181"/>
    </row>
    <row r="13" ht="14.25" customHeight="1">
      <c r="C13" s="181"/>
    </row>
    <row r="14" ht="14.25" customHeight="1">
      <c r="C14" s="181"/>
    </row>
    <row r="15" ht="14.25" customHeight="1">
      <c r="C15" s="181"/>
    </row>
    <row r="16" ht="14.25" customHeight="1">
      <c r="C16" s="181"/>
    </row>
    <row r="17" ht="14.25" customHeight="1">
      <c r="C17" s="181"/>
    </row>
    <row r="18" ht="14.25" customHeight="1">
      <c r="C18" s="181"/>
    </row>
    <row r="19" ht="14.25" customHeight="1">
      <c r="C19" s="181"/>
    </row>
    <row r="20" ht="14.25" customHeight="1">
      <c r="C20" s="181"/>
    </row>
    <row r="21" ht="14.25" customHeight="1">
      <c r="C21" s="181"/>
    </row>
    <row r="22" ht="14.25" customHeight="1">
      <c r="C22" s="181"/>
    </row>
    <row r="23" ht="14.25" customHeight="1">
      <c r="C23" s="181"/>
    </row>
    <row r="24" ht="14.25" customHeight="1">
      <c r="C24" s="181"/>
    </row>
    <row r="25" ht="14.25" customHeight="1">
      <c r="C25" s="181"/>
    </row>
    <row r="26" ht="14.25" customHeight="1">
      <c r="C26" s="181"/>
    </row>
    <row r="27" ht="14.25" customHeight="1">
      <c r="C27" s="181"/>
    </row>
    <row r="28" ht="14.25" customHeight="1">
      <c r="C28" s="181"/>
    </row>
    <row r="29" ht="14.25" customHeight="1">
      <c r="C29" s="181"/>
    </row>
    <row r="30" ht="14.25" customHeight="1">
      <c r="C30" s="181"/>
    </row>
    <row r="31" ht="14.25" customHeight="1">
      <c r="C31" s="181"/>
    </row>
    <row r="32" ht="14.25" customHeight="1">
      <c r="C32" s="181"/>
    </row>
    <row r="33" ht="14.25" customHeight="1">
      <c r="C33" s="181"/>
    </row>
    <row r="34" ht="14.25" customHeight="1">
      <c r="C34" s="181"/>
    </row>
    <row r="35" ht="14.25" customHeight="1">
      <c r="C35" s="181"/>
    </row>
    <row r="36" ht="14.25" customHeight="1">
      <c r="C36" s="181"/>
    </row>
    <row r="37" ht="14.25" customHeight="1">
      <c r="C37" s="181"/>
    </row>
    <row r="38" ht="14.25" customHeight="1">
      <c r="C38" s="181"/>
    </row>
    <row r="39" ht="14.25" customHeight="1">
      <c r="C39" s="181"/>
    </row>
    <row r="40" ht="14.25" customHeight="1">
      <c r="C40" s="181"/>
    </row>
    <row r="41" ht="14.25" customHeight="1">
      <c r="C41" s="181"/>
    </row>
    <row r="42" ht="14.25" customHeight="1">
      <c r="C42" s="181"/>
    </row>
    <row r="43" ht="14.25" customHeight="1">
      <c r="C43" s="181"/>
    </row>
    <row r="44" ht="14.25" customHeight="1">
      <c r="C44" s="181"/>
    </row>
    <row r="45" ht="14.25" customHeight="1">
      <c r="C45" s="181"/>
    </row>
    <row r="46" ht="14.25" customHeight="1">
      <c r="C46" s="181"/>
    </row>
    <row r="47" ht="14.25" customHeight="1">
      <c r="C47" s="181"/>
    </row>
    <row r="48" ht="14.25" customHeight="1">
      <c r="C48" s="181"/>
    </row>
    <row r="49" ht="14.25" customHeight="1">
      <c r="C49" s="181"/>
    </row>
    <row r="50" ht="14.25" customHeight="1">
      <c r="C50" s="181"/>
    </row>
    <row r="51" ht="14.25" customHeight="1">
      <c r="C51" s="181"/>
    </row>
    <row r="52" ht="14.25" customHeight="1">
      <c r="C52" s="181"/>
    </row>
    <row r="53" ht="14.25" customHeight="1">
      <c r="C53" s="181"/>
    </row>
    <row r="54" ht="14.25" customHeight="1">
      <c r="C54" s="181"/>
    </row>
    <row r="55" ht="14.25" customHeight="1">
      <c r="C55" s="181"/>
    </row>
    <row r="56" ht="14.25" customHeight="1">
      <c r="C56" s="181"/>
    </row>
    <row r="57" ht="14.25" customHeight="1">
      <c r="C57" s="181"/>
    </row>
    <row r="58" ht="14.25" customHeight="1">
      <c r="C58" s="181"/>
    </row>
    <row r="59" ht="14.25" customHeight="1">
      <c r="C59" s="181"/>
    </row>
    <row r="60" ht="14.25" customHeight="1">
      <c r="C60" s="181"/>
    </row>
    <row r="61" ht="14.25" customHeight="1">
      <c r="C61" s="181"/>
    </row>
    <row r="62" ht="14.25" customHeight="1">
      <c r="C62" s="181"/>
    </row>
    <row r="63" ht="14.25" customHeight="1">
      <c r="C63" s="181"/>
    </row>
    <row r="64" ht="14.25" customHeight="1">
      <c r="C64" s="181"/>
    </row>
    <row r="65" ht="14.25" customHeight="1">
      <c r="C65" s="181"/>
    </row>
    <row r="66" ht="14.25" customHeight="1">
      <c r="C66" s="181"/>
    </row>
    <row r="67" ht="14.25" customHeight="1">
      <c r="C67" s="181"/>
    </row>
    <row r="68" ht="14.25" customHeight="1">
      <c r="C68" s="181"/>
    </row>
    <row r="69" ht="14.25" customHeight="1">
      <c r="C69" s="181"/>
    </row>
    <row r="70" ht="14.25" customHeight="1">
      <c r="C70" s="181"/>
    </row>
    <row r="71" ht="14.25" customHeight="1">
      <c r="C71" s="181"/>
    </row>
    <row r="72" ht="14.25" customHeight="1">
      <c r="C72" s="181"/>
    </row>
    <row r="73" ht="14.25" customHeight="1">
      <c r="C73" s="181"/>
    </row>
    <row r="74" ht="14.25" customHeight="1">
      <c r="C74" s="181"/>
    </row>
    <row r="75" ht="14.25" customHeight="1">
      <c r="C75" s="181"/>
    </row>
    <row r="76" ht="14.25" customHeight="1">
      <c r="C76" s="181"/>
    </row>
    <row r="77" ht="14.25" customHeight="1">
      <c r="C77" s="181"/>
    </row>
    <row r="78" ht="14.25" customHeight="1">
      <c r="C78" s="181"/>
    </row>
    <row r="79" ht="14.25" customHeight="1">
      <c r="C79" s="181"/>
    </row>
    <row r="80" ht="14.25" customHeight="1">
      <c r="C80" s="181"/>
    </row>
    <row r="81" ht="14.25" customHeight="1">
      <c r="C81" s="181"/>
    </row>
    <row r="82" ht="14.25" customHeight="1">
      <c r="C82" s="181"/>
    </row>
    <row r="83" ht="14.25" customHeight="1">
      <c r="C83" s="181"/>
    </row>
    <row r="84" ht="14.25" customHeight="1">
      <c r="C84" s="181"/>
    </row>
    <row r="85" ht="14.25" customHeight="1">
      <c r="C85" s="181"/>
    </row>
    <row r="86" ht="14.25" customHeight="1">
      <c r="C86" s="181"/>
    </row>
    <row r="87" ht="14.25" customHeight="1">
      <c r="C87" s="181"/>
    </row>
    <row r="88" ht="14.25" customHeight="1">
      <c r="C88" s="181"/>
    </row>
    <row r="89" ht="14.25" customHeight="1">
      <c r="C89" s="181"/>
    </row>
    <row r="90" ht="14.25" customHeight="1">
      <c r="C90" s="181"/>
    </row>
    <row r="91" ht="14.25" customHeight="1">
      <c r="C91" s="181"/>
    </row>
    <row r="92" ht="14.25" customHeight="1">
      <c r="C92" s="181"/>
    </row>
    <row r="93" ht="14.25" customHeight="1">
      <c r="C93" s="181"/>
    </row>
    <row r="94" ht="14.25" customHeight="1">
      <c r="C94" s="181"/>
    </row>
    <row r="95" ht="14.25" customHeight="1">
      <c r="C95" s="181"/>
    </row>
    <row r="96" ht="14.25" customHeight="1">
      <c r="C96" s="181"/>
    </row>
    <row r="97" ht="14.25" customHeight="1">
      <c r="C97" s="181"/>
    </row>
    <row r="98" ht="14.25" customHeight="1">
      <c r="C98" s="181"/>
    </row>
    <row r="99" ht="14.25" customHeight="1">
      <c r="C99" s="181"/>
    </row>
    <row r="100" ht="14.25" customHeight="1">
      <c r="C100" s="181"/>
    </row>
    <row r="101" ht="14.25" customHeight="1">
      <c r="C101" s="181"/>
    </row>
    <row r="102" ht="14.25" customHeight="1">
      <c r="C102" s="181"/>
    </row>
    <row r="103" ht="14.25" customHeight="1">
      <c r="C103" s="181"/>
    </row>
    <row r="104" ht="14.25" customHeight="1">
      <c r="C104" s="181"/>
    </row>
    <row r="105" ht="14.25" customHeight="1">
      <c r="C105" s="181"/>
    </row>
    <row r="106" ht="14.25" customHeight="1">
      <c r="C106" s="181"/>
    </row>
    <row r="107" ht="14.25" customHeight="1">
      <c r="C107" s="181"/>
    </row>
    <row r="108" ht="14.25" customHeight="1">
      <c r="C108" s="181"/>
    </row>
    <row r="109" ht="14.25" customHeight="1">
      <c r="C109" s="181"/>
    </row>
    <row r="110" ht="14.25" customHeight="1">
      <c r="C110" s="181"/>
    </row>
    <row r="111" ht="14.25" customHeight="1">
      <c r="C111" s="181"/>
    </row>
    <row r="112" ht="14.25" customHeight="1">
      <c r="C112" s="181"/>
    </row>
    <row r="113" ht="14.25" customHeight="1">
      <c r="C113" s="181"/>
    </row>
    <row r="114" ht="14.25" customHeight="1">
      <c r="C114" s="181"/>
    </row>
    <row r="115" ht="14.25" customHeight="1">
      <c r="C115" s="181"/>
    </row>
    <row r="116" ht="14.25" customHeight="1">
      <c r="C116" s="181"/>
    </row>
    <row r="117" ht="14.25" customHeight="1">
      <c r="C117" s="181"/>
    </row>
    <row r="118" ht="14.25" customHeight="1">
      <c r="C118" s="181"/>
    </row>
    <row r="119" ht="14.25" customHeight="1">
      <c r="C119" s="181"/>
    </row>
    <row r="120" ht="14.25" customHeight="1">
      <c r="C120" s="181"/>
    </row>
    <row r="121" ht="14.25" customHeight="1">
      <c r="C121" s="181"/>
    </row>
    <row r="122" ht="14.25" customHeight="1">
      <c r="C122" s="181"/>
    </row>
    <row r="123" ht="14.25" customHeight="1">
      <c r="C123" s="181"/>
    </row>
    <row r="124" ht="14.25" customHeight="1">
      <c r="C124" s="181"/>
    </row>
    <row r="125" ht="14.25" customHeight="1">
      <c r="C125" s="181"/>
    </row>
    <row r="126" ht="14.25" customHeight="1">
      <c r="C126" s="181"/>
    </row>
    <row r="127" ht="14.25" customHeight="1">
      <c r="C127" s="181"/>
    </row>
    <row r="128" ht="14.25" customHeight="1">
      <c r="C128" s="181"/>
    </row>
    <row r="129" ht="14.25" customHeight="1">
      <c r="C129" s="181"/>
    </row>
    <row r="130" ht="14.25" customHeight="1">
      <c r="C130" s="181"/>
    </row>
    <row r="131" ht="14.25" customHeight="1">
      <c r="C131" s="181"/>
    </row>
    <row r="132" ht="14.25" customHeight="1">
      <c r="C132" s="181"/>
    </row>
    <row r="133" ht="14.25" customHeight="1">
      <c r="C133" s="181"/>
    </row>
    <row r="134" ht="14.25" customHeight="1">
      <c r="C134" s="181"/>
    </row>
    <row r="135" ht="14.25" customHeight="1">
      <c r="C135" s="181"/>
    </row>
    <row r="136" ht="14.25" customHeight="1">
      <c r="C136" s="181"/>
    </row>
    <row r="137" ht="14.25" customHeight="1">
      <c r="C137" s="181"/>
    </row>
    <row r="138" ht="14.25" customHeight="1">
      <c r="C138" s="181"/>
    </row>
    <row r="139" ht="14.25" customHeight="1">
      <c r="C139" s="181"/>
    </row>
    <row r="140" ht="14.25" customHeight="1">
      <c r="C140" s="181"/>
    </row>
    <row r="141" ht="14.25" customHeight="1">
      <c r="C141" s="181"/>
    </row>
    <row r="142" ht="14.25" customHeight="1">
      <c r="C142" s="181"/>
    </row>
    <row r="143" ht="14.25" customHeight="1">
      <c r="C143" s="181"/>
    </row>
    <row r="144" ht="14.25" customHeight="1">
      <c r="C144" s="181"/>
    </row>
    <row r="145" ht="14.25" customHeight="1">
      <c r="C145" s="181"/>
    </row>
    <row r="146" ht="14.25" customHeight="1">
      <c r="C146" s="181"/>
    </row>
    <row r="147" ht="14.25" customHeight="1">
      <c r="C147" s="181"/>
    </row>
    <row r="148" ht="14.25" customHeight="1">
      <c r="C148" s="181"/>
    </row>
    <row r="149" ht="14.25" customHeight="1">
      <c r="C149" s="181"/>
    </row>
    <row r="150" ht="14.25" customHeight="1">
      <c r="C150" s="181"/>
    </row>
    <row r="151" ht="14.25" customHeight="1">
      <c r="C151" s="181"/>
    </row>
    <row r="152" ht="14.25" customHeight="1">
      <c r="C152" s="181"/>
    </row>
    <row r="153" ht="14.25" customHeight="1">
      <c r="C153" s="181"/>
    </row>
    <row r="154" ht="14.25" customHeight="1">
      <c r="C154" s="181"/>
    </row>
    <row r="155" ht="14.25" customHeight="1">
      <c r="C155" s="181"/>
    </row>
    <row r="156" ht="14.25" customHeight="1">
      <c r="C156" s="181"/>
    </row>
    <row r="157" ht="14.25" customHeight="1">
      <c r="C157" s="181"/>
    </row>
    <row r="158" ht="14.25" customHeight="1">
      <c r="C158" s="181"/>
    </row>
    <row r="159" ht="14.25" customHeight="1">
      <c r="C159" s="181"/>
    </row>
    <row r="160" ht="14.25" customHeight="1">
      <c r="C160" s="181"/>
    </row>
    <row r="161" ht="14.25" customHeight="1">
      <c r="C161" s="181"/>
    </row>
    <row r="162" ht="14.25" customHeight="1">
      <c r="C162" s="181"/>
    </row>
    <row r="163" ht="14.25" customHeight="1">
      <c r="C163" s="181"/>
    </row>
    <row r="164" ht="14.25" customHeight="1">
      <c r="C164" s="181"/>
    </row>
    <row r="165" ht="14.25" customHeight="1">
      <c r="C165" s="181"/>
    </row>
    <row r="166" ht="14.25" customHeight="1">
      <c r="C166" s="181"/>
    </row>
    <row r="167" ht="14.25" customHeight="1">
      <c r="C167" s="181"/>
    </row>
    <row r="168" ht="14.25" customHeight="1">
      <c r="C168" s="181"/>
    </row>
    <row r="169" ht="14.25" customHeight="1">
      <c r="C169" s="181"/>
    </row>
    <row r="170" ht="14.25" customHeight="1">
      <c r="C170" s="181"/>
    </row>
    <row r="171" ht="14.25" customHeight="1">
      <c r="C171" s="181"/>
    </row>
    <row r="172" ht="14.25" customHeight="1">
      <c r="C172" s="181"/>
    </row>
    <row r="173" ht="14.25" customHeight="1">
      <c r="C173" s="181"/>
    </row>
    <row r="174" ht="14.25" customHeight="1">
      <c r="C174" s="181"/>
    </row>
    <row r="175" ht="14.25" customHeight="1">
      <c r="C175" s="181"/>
    </row>
    <row r="176" ht="14.25" customHeight="1">
      <c r="C176" s="181"/>
    </row>
    <row r="177" ht="14.25" customHeight="1">
      <c r="C177" s="181"/>
    </row>
    <row r="178" ht="14.25" customHeight="1">
      <c r="C178" s="181"/>
    </row>
    <row r="179" ht="14.25" customHeight="1">
      <c r="C179" s="181"/>
    </row>
    <row r="180" ht="14.25" customHeight="1">
      <c r="C180" s="181"/>
    </row>
    <row r="181" ht="14.25" customHeight="1">
      <c r="C181" s="181"/>
    </row>
    <row r="182" ht="14.25" customHeight="1">
      <c r="C182" s="181"/>
    </row>
    <row r="183" ht="14.25" customHeight="1">
      <c r="C183" s="181"/>
    </row>
    <row r="184" ht="14.25" customHeight="1">
      <c r="C184" s="181"/>
    </row>
    <row r="185" ht="14.25" customHeight="1">
      <c r="C185" s="181"/>
    </row>
    <row r="186" ht="14.25" customHeight="1">
      <c r="C186" s="181"/>
    </row>
    <row r="187" ht="14.25" customHeight="1">
      <c r="C187" s="181"/>
    </row>
    <row r="188" ht="14.25" customHeight="1">
      <c r="C188" s="181"/>
    </row>
    <row r="189" ht="14.25" customHeight="1">
      <c r="C189" s="181"/>
    </row>
    <row r="190" ht="14.25" customHeight="1">
      <c r="C190" s="181"/>
    </row>
    <row r="191" ht="14.25" customHeight="1">
      <c r="C191" s="181"/>
    </row>
    <row r="192" ht="14.25" customHeight="1">
      <c r="C192" s="181"/>
    </row>
    <row r="193" ht="14.25" customHeight="1">
      <c r="C193" s="181"/>
    </row>
    <row r="194" ht="14.25" customHeight="1">
      <c r="C194" s="181"/>
    </row>
    <row r="195" ht="14.25" customHeight="1">
      <c r="C195" s="181"/>
    </row>
    <row r="196" ht="14.25" customHeight="1">
      <c r="C196" s="181"/>
    </row>
    <row r="197" ht="14.25" customHeight="1">
      <c r="C197" s="181"/>
    </row>
    <row r="198" ht="14.25" customHeight="1">
      <c r="C198" s="181"/>
    </row>
    <row r="199" ht="14.25" customHeight="1">
      <c r="C199" s="181"/>
    </row>
    <row r="200" ht="14.25" customHeight="1">
      <c r="C200" s="181"/>
    </row>
    <row r="201" ht="14.25" customHeight="1">
      <c r="C201" s="181"/>
    </row>
    <row r="202" ht="14.25" customHeight="1">
      <c r="C202" s="181"/>
    </row>
    <row r="203" ht="14.25" customHeight="1">
      <c r="C203" s="181"/>
    </row>
    <row r="204" ht="14.25" customHeight="1">
      <c r="C204" s="181"/>
    </row>
    <row r="205" ht="14.25" customHeight="1">
      <c r="C205" s="181"/>
    </row>
    <row r="206" ht="14.25" customHeight="1">
      <c r="C206" s="181"/>
    </row>
    <row r="207" ht="14.25" customHeight="1">
      <c r="C207" s="181"/>
    </row>
    <row r="208" ht="14.25" customHeight="1">
      <c r="C208" s="181"/>
    </row>
    <row r="209" ht="14.25" customHeight="1">
      <c r="C209" s="181"/>
    </row>
    <row r="210" ht="14.25" customHeight="1">
      <c r="C210" s="181"/>
    </row>
    <row r="211" ht="14.25" customHeight="1">
      <c r="C211" s="181"/>
    </row>
    <row r="212" ht="14.25" customHeight="1">
      <c r="C212" s="181"/>
    </row>
    <row r="213" ht="14.25" customHeight="1">
      <c r="C213" s="181"/>
    </row>
    <row r="214" ht="14.25" customHeight="1">
      <c r="C214" s="181"/>
    </row>
    <row r="215" ht="14.25" customHeight="1">
      <c r="C215" s="181"/>
    </row>
    <row r="216" ht="14.25" customHeight="1">
      <c r="C216" s="181"/>
    </row>
    <row r="217" ht="14.25" customHeight="1">
      <c r="C217" s="181"/>
    </row>
    <row r="218" ht="14.25" customHeight="1">
      <c r="C218" s="181"/>
    </row>
    <row r="219" ht="14.25" customHeight="1">
      <c r="C219" s="181"/>
    </row>
    <row r="220" ht="14.25" customHeight="1">
      <c r="C220" s="181"/>
    </row>
    <row r="221" ht="14.25" customHeight="1">
      <c r="C221" s="181"/>
    </row>
    <row r="222" ht="14.25" customHeight="1">
      <c r="C222" s="181"/>
    </row>
    <row r="223" ht="14.25" customHeight="1">
      <c r="C223" s="181"/>
    </row>
    <row r="224" ht="14.25" customHeight="1">
      <c r="C224" s="181"/>
    </row>
    <row r="225" ht="14.25" customHeight="1">
      <c r="C225" s="181"/>
    </row>
    <row r="226" ht="14.25" customHeight="1">
      <c r="C226" s="181"/>
    </row>
    <row r="227" ht="14.25" customHeight="1">
      <c r="C227" s="181"/>
    </row>
    <row r="228" ht="14.25" customHeight="1">
      <c r="C228" s="181"/>
    </row>
    <row r="229" ht="14.25" customHeight="1">
      <c r="C229" s="181"/>
    </row>
    <row r="230" ht="14.25" customHeight="1">
      <c r="C230" s="181"/>
    </row>
    <row r="231" ht="14.25" customHeight="1">
      <c r="C231" s="181"/>
    </row>
    <row r="232" ht="14.25" customHeight="1">
      <c r="C232" s="181"/>
    </row>
    <row r="233" ht="14.25" customHeight="1">
      <c r="C233" s="181"/>
    </row>
    <row r="234" ht="14.25" customHeight="1">
      <c r="C234" s="181"/>
    </row>
    <row r="235" ht="14.25" customHeight="1">
      <c r="C235" s="181"/>
    </row>
    <row r="236" ht="14.25" customHeight="1">
      <c r="C236" s="181"/>
    </row>
    <row r="237" ht="14.25" customHeight="1">
      <c r="C237" s="181"/>
    </row>
    <row r="238" ht="14.25" customHeight="1">
      <c r="C238" s="181"/>
    </row>
    <row r="239" ht="14.25" customHeight="1">
      <c r="C239" s="181"/>
    </row>
    <row r="240" ht="14.25" customHeight="1">
      <c r="C240" s="181"/>
    </row>
    <row r="241" ht="14.25" customHeight="1">
      <c r="C241" s="181"/>
    </row>
    <row r="242" ht="14.25" customHeight="1">
      <c r="C242" s="181"/>
    </row>
    <row r="243" ht="14.25" customHeight="1">
      <c r="C243" s="181"/>
    </row>
    <row r="244" ht="14.25" customHeight="1">
      <c r="C244" s="181"/>
    </row>
    <row r="245" ht="14.25" customHeight="1">
      <c r="C245" s="181"/>
    </row>
    <row r="246" ht="14.25" customHeight="1">
      <c r="C246" s="181"/>
    </row>
    <row r="247" ht="14.25" customHeight="1">
      <c r="C247" s="181"/>
    </row>
    <row r="248" ht="14.25" customHeight="1">
      <c r="C248" s="181"/>
    </row>
    <row r="249" ht="14.25" customHeight="1">
      <c r="C249" s="181"/>
    </row>
    <row r="250" ht="14.25" customHeight="1">
      <c r="C250" s="181"/>
    </row>
    <row r="251" ht="14.25" customHeight="1">
      <c r="C251" s="181"/>
    </row>
    <row r="252" ht="14.25" customHeight="1">
      <c r="C252" s="181"/>
    </row>
    <row r="253" ht="14.25" customHeight="1">
      <c r="C253" s="181"/>
    </row>
    <row r="254" ht="14.25" customHeight="1">
      <c r="C254" s="181"/>
    </row>
    <row r="255" ht="14.25" customHeight="1">
      <c r="C255" s="181"/>
    </row>
    <row r="256" ht="14.25" customHeight="1">
      <c r="C256" s="181"/>
    </row>
    <row r="257" ht="14.25" customHeight="1">
      <c r="C257" s="181"/>
    </row>
    <row r="258" ht="14.25" customHeight="1">
      <c r="C258" s="181"/>
    </row>
    <row r="259" ht="14.25" customHeight="1">
      <c r="C259" s="181"/>
    </row>
    <row r="260" ht="14.25" customHeight="1">
      <c r="C260" s="181"/>
    </row>
    <row r="261" ht="14.25" customHeight="1">
      <c r="C261" s="181"/>
    </row>
    <row r="262" ht="14.25" customHeight="1">
      <c r="C262" s="181"/>
    </row>
    <row r="263" ht="14.25" customHeight="1">
      <c r="C263" s="181"/>
    </row>
    <row r="264" ht="14.25" customHeight="1">
      <c r="C264" s="181"/>
    </row>
    <row r="265" ht="14.25" customHeight="1">
      <c r="C265" s="181"/>
    </row>
    <row r="266" ht="14.25" customHeight="1">
      <c r="C266" s="181"/>
    </row>
    <row r="267" ht="14.25" customHeight="1">
      <c r="C267" s="181"/>
    </row>
    <row r="268" ht="14.25" customHeight="1">
      <c r="C268" s="181"/>
    </row>
    <row r="269" ht="14.25" customHeight="1">
      <c r="C269" s="181"/>
    </row>
    <row r="270" ht="14.25" customHeight="1">
      <c r="C270" s="181"/>
    </row>
    <row r="271" ht="14.25" customHeight="1">
      <c r="C271" s="181"/>
    </row>
    <row r="272" ht="14.25" customHeight="1">
      <c r="C272" s="181"/>
    </row>
    <row r="273" ht="14.25" customHeight="1">
      <c r="C273" s="181"/>
    </row>
    <row r="274" ht="14.25" customHeight="1">
      <c r="C274" s="181"/>
    </row>
    <row r="275" ht="14.25" customHeight="1">
      <c r="C275" s="181"/>
    </row>
    <row r="276" ht="14.25" customHeight="1">
      <c r="C276" s="181"/>
    </row>
    <row r="277" ht="14.25" customHeight="1">
      <c r="C277" s="181"/>
    </row>
    <row r="278" ht="14.25" customHeight="1">
      <c r="C278" s="181"/>
    </row>
    <row r="279" ht="14.25" customHeight="1">
      <c r="C279" s="181"/>
    </row>
    <row r="280" ht="14.25" customHeight="1">
      <c r="C280" s="181"/>
    </row>
    <row r="281" ht="14.25" customHeight="1">
      <c r="C281" s="181"/>
    </row>
    <row r="282" ht="14.25" customHeight="1">
      <c r="C282" s="181"/>
    </row>
    <row r="283" ht="14.25" customHeight="1">
      <c r="C283" s="181"/>
    </row>
    <row r="284" ht="14.25" customHeight="1">
      <c r="C284" s="181"/>
    </row>
    <row r="285" ht="14.25" customHeight="1">
      <c r="C285" s="181"/>
    </row>
    <row r="286" ht="14.25" customHeight="1">
      <c r="C286" s="181"/>
    </row>
    <row r="287" ht="14.25" customHeight="1">
      <c r="C287" s="181"/>
    </row>
    <row r="288" ht="14.25" customHeight="1">
      <c r="C288" s="181"/>
    </row>
    <row r="289" ht="14.25" customHeight="1">
      <c r="C289" s="181"/>
    </row>
    <row r="290" ht="14.25" customHeight="1">
      <c r="C290" s="181"/>
    </row>
    <row r="291" ht="14.25" customHeight="1">
      <c r="C291" s="181"/>
    </row>
    <row r="292" ht="14.25" customHeight="1">
      <c r="C292" s="181"/>
    </row>
    <row r="293" ht="14.25" customHeight="1">
      <c r="C293" s="181"/>
    </row>
    <row r="294" ht="14.25" customHeight="1">
      <c r="C294" s="181"/>
    </row>
    <row r="295" ht="14.25" customHeight="1">
      <c r="C295" s="181"/>
    </row>
    <row r="296" ht="14.25" customHeight="1">
      <c r="C296" s="181"/>
    </row>
    <row r="297" ht="14.25" customHeight="1">
      <c r="C297" s="181"/>
    </row>
    <row r="298" ht="14.25" customHeight="1">
      <c r="C298" s="181"/>
    </row>
    <row r="299" ht="14.25" customHeight="1">
      <c r="C299" s="181"/>
    </row>
    <row r="300" ht="14.25" customHeight="1">
      <c r="C300" s="181"/>
    </row>
    <row r="301" ht="14.25" customHeight="1">
      <c r="C301" s="181"/>
    </row>
    <row r="302" ht="14.25" customHeight="1">
      <c r="C302" s="181"/>
    </row>
    <row r="303" ht="14.25" customHeight="1">
      <c r="C303" s="181"/>
    </row>
    <row r="304" ht="14.25" customHeight="1">
      <c r="C304" s="181"/>
    </row>
    <row r="305" ht="14.25" customHeight="1">
      <c r="C305" s="181"/>
    </row>
    <row r="306" ht="14.25" customHeight="1">
      <c r="C306" s="181"/>
    </row>
    <row r="307" ht="14.25" customHeight="1">
      <c r="C307" s="181"/>
    </row>
    <row r="308" ht="14.25" customHeight="1">
      <c r="C308" s="181"/>
    </row>
    <row r="309" ht="14.25" customHeight="1">
      <c r="C309" s="181"/>
    </row>
    <row r="310" ht="14.25" customHeight="1">
      <c r="C310" s="181"/>
    </row>
    <row r="311" ht="14.25" customHeight="1">
      <c r="C311" s="181"/>
    </row>
    <row r="312" ht="14.25" customHeight="1">
      <c r="C312" s="181"/>
    </row>
    <row r="313" ht="14.25" customHeight="1">
      <c r="C313" s="181"/>
    </row>
    <row r="314" ht="14.25" customHeight="1">
      <c r="C314" s="181"/>
    </row>
    <row r="315" ht="14.25" customHeight="1">
      <c r="C315" s="181"/>
    </row>
    <row r="316" ht="14.25" customHeight="1">
      <c r="C316" s="181"/>
    </row>
    <row r="317" ht="14.25" customHeight="1">
      <c r="C317" s="181"/>
    </row>
    <row r="318" ht="14.25" customHeight="1">
      <c r="C318" s="181"/>
    </row>
    <row r="319" ht="14.25" customHeight="1">
      <c r="C319" s="181"/>
    </row>
    <row r="320" ht="14.25" customHeight="1">
      <c r="C320" s="181"/>
    </row>
    <row r="321" ht="14.25" customHeight="1">
      <c r="C321" s="181"/>
    </row>
    <row r="322" ht="14.25" customHeight="1">
      <c r="C322" s="181"/>
    </row>
    <row r="323" ht="14.25" customHeight="1">
      <c r="C323" s="181"/>
    </row>
    <row r="324" ht="14.25" customHeight="1">
      <c r="C324" s="181"/>
    </row>
    <row r="325" ht="14.25" customHeight="1">
      <c r="C325" s="181"/>
    </row>
    <row r="326" ht="14.25" customHeight="1">
      <c r="C326" s="181"/>
    </row>
    <row r="327" ht="14.25" customHeight="1">
      <c r="C327" s="181"/>
    </row>
    <row r="328" ht="14.25" customHeight="1">
      <c r="C328" s="181"/>
    </row>
    <row r="329" ht="14.25" customHeight="1">
      <c r="C329" s="181"/>
    </row>
    <row r="330" ht="14.25" customHeight="1">
      <c r="C330" s="181"/>
    </row>
    <row r="331" ht="14.25" customHeight="1">
      <c r="C331" s="181"/>
    </row>
    <row r="332" ht="14.25" customHeight="1">
      <c r="C332" s="181"/>
    </row>
    <row r="333" ht="14.25" customHeight="1">
      <c r="C333" s="181"/>
    </row>
    <row r="334" ht="14.25" customHeight="1">
      <c r="C334" s="181"/>
    </row>
    <row r="335" ht="14.25" customHeight="1">
      <c r="C335" s="181"/>
    </row>
    <row r="336" ht="14.25" customHeight="1">
      <c r="C336" s="181"/>
    </row>
    <row r="337" ht="14.25" customHeight="1">
      <c r="C337" s="181"/>
    </row>
    <row r="338" ht="14.25" customHeight="1">
      <c r="C338" s="181"/>
    </row>
    <row r="339" ht="14.25" customHeight="1">
      <c r="C339" s="181"/>
    </row>
    <row r="340" ht="14.25" customHeight="1">
      <c r="C340" s="181"/>
    </row>
    <row r="341" ht="14.25" customHeight="1">
      <c r="C341" s="181"/>
    </row>
    <row r="342" ht="14.25" customHeight="1">
      <c r="C342" s="181"/>
    </row>
    <row r="343" ht="14.25" customHeight="1">
      <c r="C343" s="181"/>
    </row>
    <row r="344" ht="14.25" customHeight="1">
      <c r="C344" s="181"/>
    </row>
    <row r="345" ht="14.25" customHeight="1">
      <c r="C345" s="181"/>
    </row>
    <row r="346" ht="14.25" customHeight="1">
      <c r="C346" s="181"/>
    </row>
    <row r="347" ht="14.25" customHeight="1">
      <c r="C347" s="181"/>
    </row>
    <row r="348" ht="14.25" customHeight="1">
      <c r="C348" s="181"/>
    </row>
    <row r="349" ht="14.25" customHeight="1">
      <c r="C349" s="181"/>
    </row>
    <row r="350" ht="14.25" customHeight="1">
      <c r="C350" s="181"/>
    </row>
    <row r="351" ht="14.25" customHeight="1">
      <c r="C351" s="181"/>
    </row>
    <row r="352" ht="14.25" customHeight="1">
      <c r="C352" s="181"/>
    </row>
    <row r="353" ht="14.25" customHeight="1">
      <c r="C353" s="181"/>
    </row>
    <row r="354" ht="14.25" customHeight="1">
      <c r="C354" s="181"/>
    </row>
    <row r="355" ht="14.25" customHeight="1">
      <c r="C355" s="181"/>
    </row>
    <row r="356" ht="14.25" customHeight="1">
      <c r="C356" s="181"/>
    </row>
    <row r="357" ht="14.25" customHeight="1">
      <c r="C357" s="181"/>
    </row>
    <row r="358" ht="14.25" customHeight="1">
      <c r="C358" s="181"/>
    </row>
    <row r="359" ht="14.25" customHeight="1">
      <c r="C359" s="181"/>
    </row>
    <row r="360" ht="14.25" customHeight="1">
      <c r="C360" s="181"/>
    </row>
    <row r="361" ht="14.25" customHeight="1">
      <c r="C361" s="181"/>
    </row>
    <row r="362" ht="14.25" customHeight="1">
      <c r="C362" s="181"/>
    </row>
    <row r="363" ht="14.25" customHeight="1">
      <c r="C363" s="181"/>
    </row>
    <row r="364" ht="14.25" customHeight="1">
      <c r="C364" s="181"/>
    </row>
    <row r="365" ht="14.25" customHeight="1">
      <c r="C365" s="181"/>
    </row>
    <row r="366" ht="14.25" customHeight="1">
      <c r="C366" s="181"/>
    </row>
    <row r="367" ht="14.25" customHeight="1">
      <c r="C367" s="181"/>
    </row>
    <row r="368" ht="14.25" customHeight="1">
      <c r="C368" s="181"/>
    </row>
    <row r="369" ht="14.25" customHeight="1">
      <c r="C369" s="181"/>
    </row>
    <row r="370" ht="14.25" customHeight="1">
      <c r="C370" s="181"/>
    </row>
    <row r="371" ht="14.25" customHeight="1">
      <c r="C371" s="181"/>
    </row>
    <row r="372" ht="14.25" customHeight="1">
      <c r="C372" s="181"/>
    </row>
    <row r="373" ht="14.25" customHeight="1">
      <c r="C373" s="181"/>
    </row>
    <row r="374" ht="14.25" customHeight="1">
      <c r="C374" s="181"/>
    </row>
    <row r="375" ht="14.25" customHeight="1">
      <c r="C375" s="181"/>
    </row>
    <row r="376" ht="14.25" customHeight="1">
      <c r="C376" s="181"/>
    </row>
    <row r="377" ht="14.25" customHeight="1">
      <c r="C377" s="181"/>
    </row>
    <row r="378" ht="14.25" customHeight="1">
      <c r="C378" s="181"/>
    </row>
    <row r="379" ht="14.25" customHeight="1">
      <c r="C379" s="181"/>
    </row>
    <row r="380" ht="14.25" customHeight="1">
      <c r="C380" s="181"/>
    </row>
    <row r="381" ht="14.25" customHeight="1">
      <c r="C381" s="181"/>
    </row>
    <row r="382" ht="14.25" customHeight="1">
      <c r="C382" s="181"/>
    </row>
    <row r="383" ht="14.25" customHeight="1">
      <c r="C383" s="181"/>
    </row>
    <row r="384" ht="14.25" customHeight="1">
      <c r="C384" s="181"/>
    </row>
    <row r="385" ht="14.25" customHeight="1">
      <c r="C385" s="181"/>
    </row>
    <row r="386" ht="14.25" customHeight="1">
      <c r="C386" s="181"/>
    </row>
    <row r="387" ht="14.25" customHeight="1">
      <c r="C387" s="181"/>
    </row>
    <row r="388" ht="14.25" customHeight="1">
      <c r="C388" s="181"/>
    </row>
    <row r="389" ht="14.25" customHeight="1">
      <c r="C389" s="181"/>
    </row>
    <row r="390" ht="14.25" customHeight="1">
      <c r="C390" s="181"/>
    </row>
    <row r="391" ht="14.25" customHeight="1">
      <c r="C391" s="181"/>
    </row>
    <row r="392" ht="14.25" customHeight="1">
      <c r="C392" s="181"/>
    </row>
    <row r="393" ht="14.25" customHeight="1">
      <c r="C393" s="181"/>
    </row>
    <row r="394" ht="14.25" customHeight="1">
      <c r="C394" s="181"/>
    </row>
    <row r="395" ht="14.25" customHeight="1">
      <c r="C395" s="181"/>
    </row>
    <row r="396" ht="14.25" customHeight="1">
      <c r="C396" s="181"/>
    </row>
    <row r="397" ht="14.25" customHeight="1">
      <c r="C397" s="181"/>
    </row>
    <row r="398" ht="14.25" customHeight="1">
      <c r="C398" s="181"/>
    </row>
    <row r="399" ht="14.25" customHeight="1">
      <c r="C399" s="181"/>
    </row>
    <row r="400" ht="14.25" customHeight="1">
      <c r="C400" s="181"/>
    </row>
    <row r="401" ht="14.25" customHeight="1">
      <c r="C401" s="181"/>
    </row>
    <row r="402" ht="14.25" customHeight="1">
      <c r="C402" s="181"/>
    </row>
    <row r="403" ht="14.25" customHeight="1">
      <c r="C403" s="181"/>
    </row>
    <row r="404" ht="14.25" customHeight="1">
      <c r="C404" s="181"/>
    </row>
    <row r="405" ht="14.25" customHeight="1">
      <c r="C405" s="181"/>
    </row>
    <row r="406" ht="14.25" customHeight="1">
      <c r="C406" s="181"/>
    </row>
    <row r="407" ht="14.25" customHeight="1">
      <c r="C407" s="181"/>
    </row>
    <row r="408" ht="14.25" customHeight="1">
      <c r="C408" s="181"/>
    </row>
    <row r="409" ht="14.25" customHeight="1">
      <c r="C409" s="181"/>
    </row>
    <row r="410" ht="14.25" customHeight="1">
      <c r="C410" s="181"/>
    </row>
    <row r="411" ht="14.25" customHeight="1">
      <c r="C411" s="181"/>
    </row>
    <row r="412" ht="14.25" customHeight="1">
      <c r="C412" s="181"/>
    </row>
    <row r="413" ht="14.25" customHeight="1">
      <c r="C413" s="181"/>
    </row>
    <row r="414" ht="14.25" customHeight="1">
      <c r="C414" s="181"/>
    </row>
    <row r="415" ht="14.25" customHeight="1">
      <c r="C415" s="181"/>
    </row>
    <row r="416" ht="14.25" customHeight="1">
      <c r="C416" s="181"/>
    </row>
    <row r="417" ht="14.25" customHeight="1">
      <c r="C417" s="181"/>
    </row>
    <row r="418" ht="14.25" customHeight="1">
      <c r="C418" s="181"/>
    </row>
    <row r="419" ht="14.25" customHeight="1">
      <c r="C419" s="181"/>
    </row>
    <row r="420" ht="14.25" customHeight="1">
      <c r="C420" s="181"/>
    </row>
    <row r="421" ht="14.25" customHeight="1">
      <c r="C421" s="181"/>
    </row>
    <row r="422" ht="14.25" customHeight="1">
      <c r="C422" s="181"/>
    </row>
    <row r="423" ht="14.25" customHeight="1">
      <c r="C423" s="181"/>
    </row>
    <row r="424" ht="14.25" customHeight="1">
      <c r="C424" s="181"/>
    </row>
    <row r="425" ht="14.25" customHeight="1">
      <c r="C425" s="181"/>
    </row>
    <row r="426" ht="14.25" customHeight="1">
      <c r="C426" s="181"/>
    </row>
    <row r="427" ht="14.25" customHeight="1">
      <c r="C427" s="181"/>
    </row>
    <row r="428" ht="14.25" customHeight="1">
      <c r="C428" s="181"/>
    </row>
    <row r="429" ht="14.25" customHeight="1">
      <c r="C429" s="181"/>
    </row>
    <row r="430" ht="14.25" customHeight="1">
      <c r="C430" s="181"/>
    </row>
    <row r="431" ht="14.25" customHeight="1">
      <c r="C431" s="181"/>
    </row>
    <row r="432" ht="14.25" customHeight="1">
      <c r="C432" s="181"/>
    </row>
    <row r="433" ht="14.25" customHeight="1">
      <c r="C433" s="181"/>
    </row>
    <row r="434" ht="14.25" customHeight="1">
      <c r="C434" s="181"/>
    </row>
    <row r="435" ht="14.25" customHeight="1">
      <c r="C435" s="181"/>
    </row>
    <row r="436" ht="14.25" customHeight="1">
      <c r="C436" s="181"/>
    </row>
    <row r="437" ht="14.25" customHeight="1">
      <c r="C437" s="181"/>
    </row>
    <row r="438" ht="14.25" customHeight="1">
      <c r="C438" s="181"/>
    </row>
    <row r="439" ht="14.25" customHeight="1">
      <c r="C439" s="181"/>
    </row>
    <row r="440" ht="14.25" customHeight="1">
      <c r="C440" s="181"/>
    </row>
    <row r="441" ht="14.25" customHeight="1">
      <c r="C441" s="181"/>
    </row>
    <row r="442" ht="14.25" customHeight="1">
      <c r="C442" s="181"/>
    </row>
    <row r="443" ht="14.25" customHeight="1">
      <c r="C443" s="181"/>
    </row>
    <row r="444" ht="14.25" customHeight="1">
      <c r="C444" s="181"/>
    </row>
    <row r="445" ht="14.25" customHeight="1">
      <c r="C445" s="181"/>
    </row>
    <row r="446" ht="14.25" customHeight="1">
      <c r="C446" s="181"/>
    </row>
    <row r="447" ht="14.25" customHeight="1">
      <c r="C447" s="181"/>
    </row>
    <row r="448" ht="14.25" customHeight="1">
      <c r="C448" s="181"/>
    </row>
    <row r="449" ht="14.25" customHeight="1">
      <c r="C449" s="181"/>
    </row>
    <row r="450" ht="14.25" customHeight="1">
      <c r="C450" s="181"/>
    </row>
    <row r="451" ht="14.25" customHeight="1">
      <c r="C451" s="181"/>
    </row>
    <row r="452" ht="14.25" customHeight="1">
      <c r="C452" s="181"/>
    </row>
    <row r="453" ht="14.25" customHeight="1">
      <c r="C453" s="181"/>
    </row>
    <row r="454" ht="14.25" customHeight="1">
      <c r="C454" s="181"/>
    </row>
    <row r="455" ht="14.25" customHeight="1">
      <c r="C455" s="181"/>
    </row>
    <row r="456" ht="14.25" customHeight="1">
      <c r="C456" s="181"/>
    </row>
    <row r="457" ht="14.25" customHeight="1">
      <c r="C457" s="181"/>
    </row>
    <row r="458" ht="14.25" customHeight="1">
      <c r="C458" s="181"/>
    </row>
    <row r="459" ht="14.25" customHeight="1">
      <c r="C459" s="181"/>
    </row>
    <row r="460" ht="14.25" customHeight="1">
      <c r="C460" s="181"/>
    </row>
    <row r="461" ht="14.25" customHeight="1">
      <c r="C461" s="181"/>
    </row>
    <row r="462" ht="14.25" customHeight="1">
      <c r="C462" s="181"/>
    </row>
    <row r="463" ht="14.25" customHeight="1">
      <c r="C463" s="181"/>
    </row>
    <row r="464" ht="14.25" customHeight="1">
      <c r="C464" s="181"/>
    </row>
    <row r="465" ht="14.25" customHeight="1">
      <c r="C465" s="181"/>
    </row>
    <row r="466" ht="14.25" customHeight="1">
      <c r="C466" s="181"/>
    </row>
    <row r="467" ht="14.25" customHeight="1">
      <c r="C467" s="181"/>
    </row>
    <row r="468" ht="14.25" customHeight="1">
      <c r="C468" s="181"/>
    </row>
    <row r="469" ht="14.25" customHeight="1">
      <c r="C469" s="181"/>
    </row>
    <row r="470" ht="14.25" customHeight="1">
      <c r="C470" s="181"/>
    </row>
    <row r="471" ht="14.25" customHeight="1">
      <c r="C471" s="181"/>
    </row>
    <row r="472" ht="14.25" customHeight="1">
      <c r="C472" s="181"/>
    </row>
    <row r="473" ht="14.25" customHeight="1">
      <c r="C473" s="181"/>
    </row>
    <row r="474" ht="14.25" customHeight="1">
      <c r="C474" s="181"/>
    </row>
    <row r="475" ht="14.25" customHeight="1">
      <c r="C475" s="181"/>
    </row>
    <row r="476" ht="14.25" customHeight="1">
      <c r="C476" s="181"/>
    </row>
    <row r="477" ht="14.25" customHeight="1">
      <c r="C477" s="181"/>
    </row>
    <row r="478" ht="14.25" customHeight="1">
      <c r="C478" s="181"/>
    </row>
    <row r="479" ht="14.25" customHeight="1">
      <c r="C479" s="181"/>
    </row>
    <row r="480" ht="14.25" customHeight="1">
      <c r="C480" s="181"/>
    </row>
    <row r="481" ht="14.25" customHeight="1">
      <c r="C481" s="181"/>
    </row>
    <row r="482" ht="14.25" customHeight="1">
      <c r="C482" s="181"/>
    </row>
    <row r="483" ht="14.25" customHeight="1">
      <c r="C483" s="181"/>
    </row>
    <row r="484" ht="14.25" customHeight="1">
      <c r="C484" s="181"/>
    </row>
    <row r="485" ht="14.25" customHeight="1">
      <c r="C485" s="181"/>
    </row>
    <row r="486" ht="14.25" customHeight="1">
      <c r="C486" s="181"/>
    </row>
    <row r="487" ht="14.25" customHeight="1">
      <c r="C487" s="181"/>
    </row>
    <row r="488" ht="14.25" customHeight="1">
      <c r="C488" s="181"/>
    </row>
    <row r="489" ht="14.25" customHeight="1">
      <c r="C489" s="181"/>
    </row>
    <row r="490" ht="14.25" customHeight="1">
      <c r="C490" s="181"/>
    </row>
    <row r="491" ht="14.25" customHeight="1">
      <c r="C491" s="181"/>
    </row>
    <row r="492" ht="14.25" customHeight="1">
      <c r="C492" s="181"/>
    </row>
    <row r="493" ht="14.25" customHeight="1">
      <c r="C493" s="181"/>
    </row>
    <row r="494" ht="14.25" customHeight="1">
      <c r="C494" s="181"/>
    </row>
    <row r="495" ht="14.25" customHeight="1">
      <c r="C495" s="181"/>
    </row>
    <row r="496" ht="14.25" customHeight="1">
      <c r="C496" s="181"/>
    </row>
    <row r="497" ht="14.25" customHeight="1">
      <c r="C497" s="181"/>
    </row>
    <row r="498" ht="14.25" customHeight="1">
      <c r="C498" s="181"/>
    </row>
    <row r="499" ht="14.25" customHeight="1">
      <c r="C499" s="181"/>
    </row>
    <row r="500" ht="14.25" customHeight="1">
      <c r="C500" s="181"/>
    </row>
    <row r="501" ht="14.25" customHeight="1">
      <c r="C501" s="181"/>
    </row>
    <row r="502" ht="14.25" customHeight="1">
      <c r="C502" s="181"/>
    </row>
    <row r="503" ht="14.25" customHeight="1">
      <c r="C503" s="181"/>
    </row>
    <row r="504" ht="14.25" customHeight="1">
      <c r="C504" s="181"/>
    </row>
    <row r="505" ht="14.25" customHeight="1">
      <c r="C505" s="181"/>
    </row>
    <row r="506" ht="14.25" customHeight="1">
      <c r="C506" s="181"/>
    </row>
    <row r="507" ht="14.25" customHeight="1">
      <c r="C507" s="181"/>
    </row>
    <row r="508" ht="14.25" customHeight="1">
      <c r="C508" s="181"/>
    </row>
    <row r="509" ht="14.25" customHeight="1">
      <c r="C509" s="181"/>
    </row>
    <row r="510" ht="14.25" customHeight="1">
      <c r="C510" s="181"/>
    </row>
    <row r="511" ht="14.25" customHeight="1">
      <c r="C511" s="181"/>
    </row>
    <row r="512" ht="14.25" customHeight="1">
      <c r="C512" s="181"/>
    </row>
    <row r="513" ht="14.25" customHeight="1">
      <c r="C513" s="181"/>
    </row>
    <row r="514" ht="14.25" customHeight="1">
      <c r="C514" s="181"/>
    </row>
    <row r="515" ht="14.25" customHeight="1">
      <c r="C515" s="181"/>
    </row>
    <row r="516" ht="14.25" customHeight="1">
      <c r="C516" s="181"/>
    </row>
    <row r="517" ht="14.25" customHeight="1">
      <c r="C517" s="181"/>
    </row>
    <row r="518" ht="14.25" customHeight="1">
      <c r="C518" s="181"/>
    </row>
    <row r="519" ht="14.25" customHeight="1">
      <c r="C519" s="181"/>
    </row>
    <row r="520" ht="14.25" customHeight="1">
      <c r="C520" s="181"/>
    </row>
    <row r="521" ht="14.25" customHeight="1">
      <c r="C521" s="181"/>
    </row>
    <row r="522" ht="14.25" customHeight="1">
      <c r="C522" s="181"/>
    </row>
    <row r="523" ht="14.25" customHeight="1">
      <c r="C523" s="181"/>
    </row>
    <row r="524" ht="14.25" customHeight="1">
      <c r="C524" s="181"/>
    </row>
    <row r="525" ht="14.25" customHeight="1">
      <c r="C525" s="181"/>
    </row>
    <row r="526" ht="14.25" customHeight="1">
      <c r="C526" s="181"/>
    </row>
    <row r="527" ht="14.25" customHeight="1">
      <c r="C527" s="181"/>
    </row>
    <row r="528" ht="14.25" customHeight="1">
      <c r="C528" s="181"/>
    </row>
    <row r="529" ht="14.25" customHeight="1">
      <c r="C529" s="181"/>
    </row>
    <row r="530" ht="14.25" customHeight="1">
      <c r="C530" s="181"/>
    </row>
    <row r="531" ht="14.25" customHeight="1">
      <c r="C531" s="181"/>
    </row>
    <row r="532" ht="14.25" customHeight="1">
      <c r="C532" s="181"/>
    </row>
    <row r="533" ht="14.25" customHeight="1">
      <c r="C533" s="181"/>
    </row>
    <row r="534" ht="14.25" customHeight="1">
      <c r="C534" s="181"/>
    </row>
    <row r="535" ht="14.25" customHeight="1">
      <c r="C535" s="181"/>
    </row>
    <row r="536" ht="14.25" customHeight="1">
      <c r="C536" s="181"/>
    </row>
    <row r="537" ht="14.25" customHeight="1">
      <c r="C537" s="181"/>
    </row>
    <row r="538" ht="14.25" customHeight="1">
      <c r="C538" s="181"/>
    </row>
    <row r="539" ht="14.25" customHeight="1">
      <c r="C539" s="181"/>
    </row>
    <row r="540" ht="14.25" customHeight="1">
      <c r="C540" s="181"/>
    </row>
    <row r="541" ht="14.25" customHeight="1">
      <c r="C541" s="181"/>
    </row>
    <row r="542" ht="14.25" customHeight="1">
      <c r="C542" s="181"/>
    </row>
    <row r="543" ht="14.25" customHeight="1">
      <c r="C543" s="181"/>
    </row>
    <row r="544" ht="14.25" customHeight="1">
      <c r="C544" s="181"/>
    </row>
    <row r="545" ht="14.25" customHeight="1">
      <c r="C545" s="181"/>
    </row>
    <row r="546" ht="14.25" customHeight="1">
      <c r="C546" s="181"/>
    </row>
    <row r="547" ht="14.25" customHeight="1">
      <c r="C547" s="181"/>
    </row>
    <row r="548" ht="14.25" customHeight="1">
      <c r="C548" s="181"/>
    </row>
    <row r="549" ht="14.25" customHeight="1">
      <c r="C549" s="181"/>
    </row>
    <row r="550" ht="14.25" customHeight="1">
      <c r="C550" s="181"/>
    </row>
    <row r="551" ht="14.25" customHeight="1">
      <c r="C551" s="181"/>
    </row>
    <row r="552" ht="14.25" customHeight="1">
      <c r="C552" s="181"/>
    </row>
    <row r="553" ht="14.25" customHeight="1">
      <c r="C553" s="181"/>
    </row>
    <row r="554" ht="14.25" customHeight="1">
      <c r="C554" s="181"/>
    </row>
    <row r="555" ht="14.25" customHeight="1">
      <c r="C555" s="181"/>
    </row>
    <row r="556" ht="14.25" customHeight="1">
      <c r="C556" s="181"/>
    </row>
    <row r="557" ht="14.25" customHeight="1">
      <c r="C557" s="181"/>
    </row>
    <row r="558" ht="14.25" customHeight="1">
      <c r="C558" s="181"/>
    </row>
    <row r="559" ht="14.25" customHeight="1">
      <c r="C559" s="181"/>
    </row>
    <row r="560" ht="14.25" customHeight="1">
      <c r="C560" s="181"/>
    </row>
    <row r="561" ht="14.25" customHeight="1">
      <c r="C561" s="181"/>
    </row>
    <row r="562" ht="14.25" customHeight="1">
      <c r="C562" s="181"/>
    </row>
    <row r="563" ht="14.25" customHeight="1">
      <c r="C563" s="181"/>
    </row>
    <row r="564" ht="14.25" customHeight="1">
      <c r="C564" s="181"/>
    </row>
    <row r="565" ht="14.25" customHeight="1">
      <c r="C565" s="181"/>
    </row>
    <row r="566" ht="14.25" customHeight="1">
      <c r="C566" s="181"/>
    </row>
    <row r="567" ht="14.25" customHeight="1">
      <c r="C567" s="181"/>
    </row>
    <row r="568" ht="14.25" customHeight="1">
      <c r="C568" s="181"/>
    </row>
    <row r="569" ht="14.25" customHeight="1">
      <c r="C569" s="181"/>
    </row>
    <row r="570" ht="14.25" customHeight="1">
      <c r="C570" s="181"/>
    </row>
    <row r="571" ht="14.25" customHeight="1">
      <c r="C571" s="181"/>
    </row>
    <row r="572" ht="14.25" customHeight="1">
      <c r="C572" s="181"/>
    </row>
    <row r="573" ht="14.25" customHeight="1">
      <c r="C573" s="181"/>
    </row>
    <row r="574" ht="14.25" customHeight="1">
      <c r="C574" s="181"/>
    </row>
    <row r="575" ht="14.25" customHeight="1">
      <c r="C575" s="181"/>
    </row>
    <row r="576" ht="14.25" customHeight="1">
      <c r="C576" s="181"/>
    </row>
    <row r="577" ht="14.25" customHeight="1">
      <c r="C577" s="181"/>
    </row>
    <row r="578" ht="14.25" customHeight="1">
      <c r="C578" s="181"/>
    </row>
    <row r="579" ht="14.25" customHeight="1">
      <c r="C579" s="181"/>
    </row>
    <row r="580" ht="14.25" customHeight="1">
      <c r="C580" s="181"/>
    </row>
    <row r="581" ht="14.25" customHeight="1">
      <c r="C581" s="181"/>
    </row>
    <row r="582" ht="14.25" customHeight="1">
      <c r="C582" s="181"/>
    </row>
    <row r="583" ht="14.25" customHeight="1">
      <c r="C583" s="181"/>
    </row>
    <row r="584" ht="14.25" customHeight="1">
      <c r="C584" s="181"/>
    </row>
    <row r="585" ht="14.25" customHeight="1">
      <c r="C585" s="181"/>
    </row>
    <row r="586" ht="14.25" customHeight="1">
      <c r="C586" s="181"/>
    </row>
    <row r="587" ht="14.25" customHeight="1">
      <c r="C587" s="181"/>
    </row>
    <row r="588" ht="14.25" customHeight="1">
      <c r="C588" s="181"/>
    </row>
    <row r="589" ht="14.25" customHeight="1">
      <c r="C589" s="181"/>
    </row>
    <row r="590" ht="14.25" customHeight="1">
      <c r="C590" s="181"/>
    </row>
    <row r="591" ht="14.25" customHeight="1">
      <c r="C591" s="181"/>
    </row>
    <row r="592" ht="14.25" customHeight="1">
      <c r="C592" s="181"/>
    </row>
    <row r="593" ht="14.25" customHeight="1">
      <c r="C593" s="181"/>
    </row>
    <row r="594" ht="14.25" customHeight="1">
      <c r="C594" s="181"/>
    </row>
    <row r="595" ht="14.25" customHeight="1">
      <c r="C595" s="181"/>
    </row>
    <row r="596" ht="14.25" customHeight="1">
      <c r="C596" s="181"/>
    </row>
    <row r="597" ht="14.25" customHeight="1">
      <c r="C597" s="181"/>
    </row>
    <row r="598" ht="14.25" customHeight="1">
      <c r="C598" s="181"/>
    </row>
    <row r="599" ht="14.25" customHeight="1">
      <c r="C599" s="181"/>
    </row>
    <row r="600" ht="14.25" customHeight="1">
      <c r="C600" s="181"/>
    </row>
    <row r="601" ht="14.25" customHeight="1">
      <c r="C601" s="181"/>
    </row>
    <row r="602" ht="14.25" customHeight="1">
      <c r="C602" s="181"/>
    </row>
    <row r="603" ht="14.25" customHeight="1">
      <c r="C603" s="181"/>
    </row>
    <row r="604" ht="14.25" customHeight="1">
      <c r="C604" s="181"/>
    </row>
    <row r="605" ht="14.25" customHeight="1">
      <c r="C605" s="181"/>
    </row>
    <row r="606" ht="14.25" customHeight="1">
      <c r="C606" s="181"/>
    </row>
    <row r="607" ht="14.25" customHeight="1">
      <c r="C607" s="181"/>
    </row>
    <row r="608" ht="14.25" customHeight="1">
      <c r="C608" s="181"/>
    </row>
    <row r="609" ht="14.25" customHeight="1">
      <c r="C609" s="181"/>
    </row>
    <row r="610" ht="14.25" customHeight="1">
      <c r="C610" s="181"/>
    </row>
    <row r="611" ht="14.25" customHeight="1">
      <c r="C611" s="181"/>
    </row>
    <row r="612" ht="14.25" customHeight="1">
      <c r="C612" s="181"/>
    </row>
    <row r="613" ht="14.25" customHeight="1">
      <c r="C613" s="181"/>
    </row>
    <row r="614" ht="14.25" customHeight="1">
      <c r="C614" s="181"/>
    </row>
    <row r="615" ht="14.25" customHeight="1">
      <c r="C615" s="181"/>
    </row>
    <row r="616" ht="14.25" customHeight="1">
      <c r="C616" s="181"/>
    </row>
    <row r="617" ht="14.25" customHeight="1">
      <c r="C617" s="181"/>
    </row>
    <row r="618" ht="14.25" customHeight="1">
      <c r="C618" s="181"/>
    </row>
    <row r="619" ht="14.25" customHeight="1">
      <c r="C619" s="181"/>
    </row>
    <row r="620" ht="14.25" customHeight="1">
      <c r="C620" s="181"/>
    </row>
    <row r="621" ht="14.25" customHeight="1">
      <c r="C621" s="181"/>
    </row>
    <row r="622" ht="14.25" customHeight="1">
      <c r="C622" s="181"/>
    </row>
    <row r="623" ht="14.25" customHeight="1">
      <c r="C623" s="181"/>
    </row>
    <row r="624" ht="14.25" customHeight="1">
      <c r="C624" s="181"/>
    </row>
    <row r="625" ht="14.25" customHeight="1">
      <c r="C625" s="181"/>
    </row>
    <row r="626" ht="14.25" customHeight="1">
      <c r="C626" s="181"/>
    </row>
    <row r="627" ht="14.25" customHeight="1">
      <c r="C627" s="181"/>
    </row>
    <row r="628" ht="14.25" customHeight="1">
      <c r="C628" s="181"/>
    </row>
    <row r="629" ht="14.25" customHeight="1">
      <c r="C629" s="181"/>
    </row>
    <row r="630" ht="14.25" customHeight="1">
      <c r="C630" s="181"/>
    </row>
    <row r="631" ht="14.25" customHeight="1">
      <c r="C631" s="181"/>
    </row>
    <row r="632" ht="14.25" customHeight="1">
      <c r="C632" s="181"/>
    </row>
    <row r="633" ht="14.25" customHeight="1">
      <c r="C633" s="181"/>
    </row>
    <row r="634" ht="14.25" customHeight="1">
      <c r="C634" s="181"/>
    </row>
    <row r="635" ht="14.25" customHeight="1">
      <c r="C635" s="181"/>
    </row>
    <row r="636" ht="14.25" customHeight="1">
      <c r="C636" s="181"/>
    </row>
    <row r="637" ht="14.25" customHeight="1">
      <c r="C637" s="181"/>
    </row>
    <row r="638" ht="14.25" customHeight="1">
      <c r="C638" s="181"/>
    </row>
    <row r="639" ht="14.25" customHeight="1">
      <c r="C639" s="181"/>
    </row>
    <row r="640" ht="14.25" customHeight="1">
      <c r="C640" s="181"/>
    </row>
    <row r="641" ht="14.25" customHeight="1">
      <c r="C641" s="181"/>
    </row>
    <row r="642" ht="14.25" customHeight="1">
      <c r="C642" s="181"/>
    </row>
    <row r="643" ht="14.25" customHeight="1">
      <c r="C643" s="181"/>
    </row>
    <row r="644" ht="14.25" customHeight="1">
      <c r="C644" s="181"/>
    </row>
    <row r="645" ht="14.25" customHeight="1">
      <c r="C645" s="181"/>
    </row>
    <row r="646" ht="14.25" customHeight="1">
      <c r="C646" s="181"/>
    </row>
    <row r="647" ht="14.25" customHeight="1">
      <c r="C647" s="181"/>
    </row>
    <row r="648" ht="14.25" customHeight="1">
      <c r="C648" s="181"/>
    </row>
    <row r="649" ht="14.25" customHeight="1">
      <c r="C649" s="181"/>
    </row>
    <row r="650" ht="14.25" customHeight="1">
      <c r="C650" s="181"/>
    </row>
    <row r="651" ht="14.25" customHeight="1">
      <c r="C651" s="181"/>
    </row>
    <row r="652" ht="14.25" customHeight="1">
      <c r="C652" s="181"/>
    </row>
    <row r="653" ht="14.25" customHeight="1">
      <c r="C653" s="181"/>
    </row>
    <row r="654" ht="14.25" customHeight="1">
      <c r="C654" s="181"/>
    </row>
    <row r="655" ht="14.25" customHeight="1">
      <c r="C655" s="181"/>
    </row>
    <row r="656" ht="14.25" customHeight="1">
      <c r="C656" s="181"/>
    </row>
    <row r="657" ht="14.25" customHeight="1">
      <c r="C657" s="181"/>
    </row>
    <row r="658" ht="14.25" customHeight="1">
      <c r="C658" s="181"/>
    </row>
    <row r="659" ht="14.25" customHeight="1">
      <c r="C659" s="181"/>
    </row>
    <row r="660" ht="14.25" customHeight="1">
      <c r="C660" s="181"/>
    </row>
    <row r="661" ht="14.25" customHeight="1">
      <c r="C661" s="181"/>
    </row>
    <row r="662" ht="14.25" customHeight="1">
      <c r="C662" s="181"/>
    </row>
    <row r="663" ht="14.25" customHeight="1">
      <c r="C663" s="181"/>
    </row>
    <row r="664" ht="14.25" customHeight="1">
      <c r="C664" s="181"/>
    </row>
    <row r="665" ht="14.25" customHeight="1">
      <c r="C665" s="181"/>
    </row>
    <row r="666" ht="14.25" customHeight="1">
      <c r="C666" s="181"/>
    </row>
    <row r="667" ht="14.25" customHeight="1">
      <c r="C667" s="181"/>
    </row>
    <row r="668" ht="14.25" customHeight="1">
      <c r="C668" s="181"/>
    </row>
    <row r="669" ht="14.25" customHeight="1">
      <c r="C669" s="181"/>
    </row>
    <row r="670" ht="14.25" customHeight="1">
      <c r="C670" s="181"/>
    </row>
    <row r="671" ht="14.25" customHeight="1">
      <c r="C671" s="181"/>
    </row>
    <row r="672" ht="14.25" customHeight="1">
      <c r="C672" s="181"/>
    </row>
    <row r="673" ht="14.25" customHeight="1">
      <c r="C673" s="181"/>
    </row>
    <row r="674" ht="14.25" customHeight="1">
      <c r="C674" s="181"/>
    </row>
    <row r="675" ht="14.25" customHeight="1">
      <c r="C675" s="181"/>
    </row>
    <row r="676" ht="14.25" customHeight="1">
      <c r="C676" s="181"/>
    </row>
    <row r="677" ht="14.25" customHeight="1">
      <c r="C677" s="181"/>
    </row>
    <row r="678" ht="14.25" customHeight="1">
      <c r="C678" s="181"/>
    </row>
    <row r="679" ht="14.25" customHeight="1">
      <c r="C679" s="181"/>
    </row>
    <row r="680" ht="14.25" customHeight="1">
      <c r="C680" s="181"/>
    </row>
    <row r="681" ht="14.25" customHeight="1">
      <c r="C681" s="181"/>
    </row>
    <row r="682" ht="14.25" customHeight="1">
      <c r="C682" s="181"/>
    </row>
    <row r="683" ht="14.25" customHeight="1">
      <c r="C683" s="181"/>
    </row>
    <row r="684" ht="14.25" customHeight="1">
      <c r="C684" s="181"/>
    </row>
    <row r="685" ht="14.25" customHeight="1">
      <c r="C685" s="181"/>
    </row>
    <row r="686" ht="14.25" customHeight="1">
      <c r="C686" s="181"/>
    </row>
    <row r="687" ht="14.25" customHeight="1">
      <c r="C687" s="181"/>
    </row>
    <row r="688" ht="14.25" customHeight="1">
      <c r="C688" s="181"/>
    </row>
    <row r="689" ht="14.25" customHeight="1">
      <c r="C689" s="181"/>
    </row>
    <row r="690" ht="14.25" customHeight="1">
      <c r="C690" s="181"/>
    </row>
    <row r="691" ht="14.25" customHeight="1">
      <c r="C691" s="181"/>
    </row>
    <row r="692" ht="14.25" customHeight="1">
      <c r="C692" s="181"/>
    </row>
    <row r="693" ht="14.25" customHeight="1">
      <c r="C693" s="181"/>
    </row>
    <row r="694" ht="14.25" customHeight="1">
      <c r="C694" s="181"/>
    </row>
    <row r="695" ht="14.25" customHeight="1">
      <c r="C695" s="181"/>
    </row>
    <row r="696" ht="14.25" customHeight="1">
      <c r="C696" s="181"/>
    </row>
    <row r="697" ht="14.25" customHeight="1">
      <c r="C697" s="181"/>
    </row>
    <row r="698" ht="14.25" customHeight="1">
      <c r="C698" s="181"/>
    </row>
    <row r="699" ht="14.25" customHeight="1">
      <c r="C699" s="181"/>
    </row>
    <row r="700" ht="14.25" customHeight="1">
      <c r="C700" s="181"/>
    </row>
    <row r="701" ht="14.25" customHeight="1">
      <c r="C701" s="181"/>
    </row>
    <row r="702" ht="14.25" customHeight="1">
      <c r="C702" s="181"/>
    </row>
    <row r="703" ht="14.25" customHeight="1">
      <c r="C703" s="181"/>
    </row>
    <row r="704" ht="14.25" customHeight="1">
      <c r="C704" s="181"/>
    </row>
    <row r="705" ht="14.25" customHeight="1">
      <c r="C705" s="181"/>
    </row>
    <row r="706" ht="14.25" customHeight="1">
      <c r="C706" s="181"/>
    </row>
    <row r="707" ht="14.25" customHeight="1">
      <c r="C707" s="181"/>
    </row>
    <row r="708" ht="14.25" customHeight="1">
      <c r="C708" s="181"/>
    </row>
    <row r="709" ht="14.25" customHeight="1">
      <c r="C709" s="181"/>
    </row>
    <row r="710" ht="14.25" customHeight="1">
      <c r="C710" s="181"/>
    </row>
    <row r="711" ht="14.25" customHeight="1">
      <c r="C711" s="181"/>
    </row>
    <row r="712" ht="14.25" customHeight="1">
      <c r="C712" s="181"/>
    </row>
    <row r="713" ht="14.25" customHeight="1">
      <c r="C713" s="181"/>
    </row>
    <row r="714" ht="14.25" customHeight="1">
      <c r="C714" s="181"/>
    </row>
    <row r="715" ht="14.25" customHeight="1">
      <c r="C715" s="181"/>
    </row>
    <row r="716" ht="14.25" customHeight="1">
      <c r="C716" s="181"/>
    </row>
    <row r="717" ht="14.25" customHeight="1">
      <c r="C717" s="181"/>
    </row>
    <row r="718" ht="14.25" customHeight="1">
      <c r="C718" s="181"/>
    </row>
    <row r="719" ht="14.25" customHeight="1">
      <c r="C719" s="181"/>
    </row>
    <row r="720" ht="14.25" customHeight="1">
      <c r="C720" s="181"/>
    </row>
    <row r="721" ht="14.25" customHeight="1">
      <c r="C721" s="181"/>
    </row>
    <row r="722" ht="14.25" customHeight="1">
      <c r="C722" s="181"/>
    </row>
    <row r="723" ht="14.25" customHeight="1">
      <c r="C723" s="181"/>
    </row>
    <row r="724" ht="14.25" customHeight="1">
      <c r="C724" s="181"/>
    </row>
    <row r="725" ht="14.25" customHeight="1">
      <c r="C725" s="181"/>
    </row>
    <row r="726" ht="14.25" customHeight="1">
      <c r="C726" s="181"/>
    </row>
    <row r="727" ht="14.25" customHeight="1">
      <c r="C727" s="181"/>
    </row>
    <row r="728" ht="14.25" customHeight="1">
      <c r="C728" s="181"/>
    </row>
    <row r="729" ht="14.25" customHeight="1">
      <c r="C729" s="181"/>
    </row>
    <row r="730" ht="14.25" customHeight="1">
      <c r="C730" s="181"/>
    </row>
    <row r="731" ht="14.25" customHeight="1">
      <c r="C731" s="181"/>
    </row>
    <row r="732" ht="14.25" customHeight="1">
      <c r="C732" s="181"/>
    </row>
    <row r="733" ht="14.25" customHeight="1">
      <c r="C733" s="181"/>
    </row>
    <row r="734" ht="14.25" customHeight="1">
      <c r="C734" s="181"/>
    </row>
    <row r="735" ht="14.25" customHeight="1">
      <c r="C735" s="181"/>
    </row>
    <row r="736" ht="14.25" customHeight="1">
      <c r="C736" s="181"/>
    </row>
    <row r="737" ht="14.25" customHeight="1">
      <c r="C737" s="181"/>
    </row>
    <row r="738" ht="14.25" customHeight="1">
      <c r="C738" s="181"/>
    </row>
    <row r="739" ht="14.25" customHeight="1">
      <c r="C739" s="181"/>
    </row>
    <row r="740" ht="14.25" customHeight="1">
      <c r="C740" s="181"/>
    </row>
    <row r="741" ht="14.25" customHeight="1">
      <c r="C741" s="181"/>
    </row>
    <row r="742" ht="14.25" customHeight="1">
      <c r="C742" s="181"/>
    </row>
    <row r="743" ht="14.25" customHeight="1">
      <c r="C743" s="181"/>
    </row>
    <row r="744" ht="14.25" customHeight="1">
      <c r="C744" s="181"/>
    </row>
    <row r="745" ht="14.25" customHeight="1">
      <c r="C745" s="181"/>
    </row>
    <row r="746" ht="14.25" customHeight="1">
      <c r="C746" s="181"/>
    </row>
    <row r="747" ht="14.25" customHeight="1">
      <c r="C747" s="181"/>
    </row>
    <row r="748" ht="14.25" customHeight="1">
      <c r="C748" s="181"/>
    </row>
    <row r="749" ht="14.25" customHeight="1">
      <c r="C749" s="181"/>
    </row>
    <row r="750" ht="14.25" customHeight="1">
      <c r="C750" s="181"/>
    </row>
    <row r="751" ht="14.25" customHeight="1">
      <c r="C751" s="181"/>
    </row>
    <row r="752" ht="14.25" customHeight="1">
      <c r="C752" s="181"/>
    </row>
    <row r="753" ht="14.25" customHeight="1">
      <c r="C753" s="181"/>
    </row>
    <row r="754" ht="14.25" customHeight="1">
      <c r="C754" s="181"/>
    </row>
    <row r="755" ht="14.25" customHeight="1">
      <c r="C755" s="181"/>
    </row>
    <row r="756" ht="14.25" customHeight="1">
      <c r="C756" s="181"/>
    </row>
    <row r="757" ht="14.25" customHeight="1">
      <c r="C757" s="181"/>
    </row>
    <row r="758" ht="14.25" customHeight="1">
      <c r="C758" s="181"/>
    </row>
    <row r="759" ht="14.25" customHeight="1">
      <c r="C759" s="181"/>
    </row>
    <row r="760" ht="14.25" customHeight="1">
      <c r="C760" s="181"/>
    </row>
    <row r="761" ht="14.25" customHeight="1">
      <c r="C761" s="181"/>
    </row>
    <row r="762" ht="14.25" customHeight="1">
      <c r="C762" s="181"/>
    </row>
    <row r="763" ht="14.25" customHeight="1">
      <c r="C763" s="181"/>
    </row>
    <row r="764" ht="14.25" customHeight="1">
      <c r="C764" s="181"/>
    </row>
    <row r="765" ht="14.25" customHeight="1">
      <c r="C765" s="181"/>
    </row>
    <row r="766" ht="14.25" customHeight="1">
      <c r="C766" s="181"/>
    </row>
    <row r="767" ht="14.25" customHeight="1">
      <c r="C767" s="181"/>
    </row>
    <row r="768" ht="14.25" customHeight="1">
      <c r="C768" s="181"/>
    </row>
    <row r="769" ht="14.25" customHeight="1">
      <c r="C769" s="181"/>
    </row>
    <row r="770" ht="14.25" customHeight="1">
      <c r="C770" s="181"/>
    </row>
    <row r="771" ht="14.25" customHeight="1">
      <c r="C771" s="181"/>
    </row>
    <row r="772" ht="14.25" customHeight="1">
      <c r="C772" s="181"/>
    </row>
    <row r="773" ht="14.25" customHeight="1">
      <c r="C773" s="181"/>
    </row>
    <row r="774" ht="14.25" customHeight="1">
      <c r="C774" s="181"/>
    </row>
    <row r="775" ht="14.25" customHeight="1">
      <c r="C775" s="181"/>
    </row>
    <row r="776" ht="14.25" customHeight="1">
      <c r="C776" s="181"/>
    </row>
    <row r="777" ht="14.25" customHeight="1">
      <c r="C777" s="181"/>
    </row>
    <row r="778" ht="14.25" customHeight="1">
      <c r="C778" s="181"/>
    </row>
    <row r="779" ht="14.25" customHeight="1">
      <c r="C779" s="181"/>
    </row>
    <row r="780" ht="14.25" customHeight="1">
      <c r="C780" s="181"/>
    </row>
    <row r="781" ht="14.25" customHeight="1">
      <c r="C781" s="181"/>
    </row>
    <row r="782" ht="14.25" customHeight="1">
      <c r="C782" s="181"/>
    </row>
    <row r="783" ht="14.25" customHeight="1">
      <c r="C783" s="181"/>
    </row>
    <row r="784" ht="14.25" customHeight="1">
      <c r="C784" s="181"/>
    </row>
    <row r="785" ht="14.25" customHeight="1">
      <c r="C785" s="181"/>
    </row>
    <row r="786" ht="14.25" customHeight="1">
      <c r="C786" s="181"/>
    </row>
    <row r="787" ht="14.25" customHeight="1">
      <c r="C787" s="181"/>
    </row>
    <row r="788" ht="14.25" customHeight="1">
      <c r="C788" s="181"/>
    </row>
    <row r="789" ht="14.25" customHeight="1">
      <c r="C789" s="181"/>
    </row>
    <row r="790" ht="14.25" customHeight="1">
      <c r="C790" s="181"/>
    </row>
    <row r="791" ht="14.25" customHeight="1">
      <c r="C791" s="181"/>
    </row>
    <row r="792" ht="14.25" customHeight="1">
      <c r="C792" s="181"/>
    </row>
    <row r="793" ht="14.25" customHeight="1">
      <c r="C793" s="181"/>
    </row>
    <row r="794" ht="14.25" customHeight="1">
      <c r="C794" s="181"/>
    </row>
    <row r="795" ht="14.25" customHeight="1">
      <c r="C795" s="181"/>
    </row>
    <row r="796" ht="14.25" customHeight="1">
      <c r="C796" s="181"/>
    </row>
    <row r="797" ht="14.25" customHeight="1">
      <c r="C797" s="181"/>
    </row>
    <row r="798" ht="14.25" customHeight="1">
      <c r="C798" s="181"/>
    </row>
    <row r="799" ht="14.25" customHeight="1">
      <c r="C799" s="181"/>
    </row>
    <row r="800" ht="14.25" customHeight="1">
      <c r="C800" s="181"/>
    </row>
    <row r="801" ht="14.25" customHeight="1">
      <c r="C801" s="181"/>
    </row>
    <row r="802" ht="14.25" customHeight="1">
      <c r="C802" s="181"/>
    </row>
    <row r="803" ht="14.25" customHeight="1">
      <c r="C803" s="181"/>
    </row>
    <row r="804" ht="14.25" customHeight="1">
      <c r="C804" s="181"/>
    </row>
    <row r="805" ht="14.25" customHeight="1">
      <c r="C805" s="181"/>
    </row>
    <row r="806" ht="14.25" customHeight="1">
      <c r="C806" s="181"/>
    </row>
    <row r="807" ht="14.25" customHeight="1">
      <c r="C807" s="181"/>
    </row>
    <row r="808" ht="14.25" customHeight="1">
      <c r="C808" s="181"/>
    </row>
    <row r="809" ht="14.25" customHeight="1">
      <c r="C809" s="181"/>
    </row>
    <row r="810" ht="14.25" customHeight="1">
      <c r="C810" s="181"/>
    </row>
    <row r="811" ht="14.25" customHeight="1">
      <c r="C811" s="181"/>
    </row>
    <row r="812" ht="14.25" customHeight="1">
      <c r="C812" s="181"/>
    </row>
    <row r="813" ht="14.25" customHeight="1">
      <c r="C813" s="181"/>
    </row>
    <row r="814" ht="14.25" customHeight="1">
      <c r="C814" s="181"/>
    </row>
    <row r="815" ht="14.25" customHeight="1">
      <c r="C815" s="181"/>
    </row>
    <row r="816" ht="14.25" customHeight="1">
      <c r="C816" s="181"/>
    </row>
    <row r="817" ht="14.25" customHeight="1">
      <c r="C817" s="181"/>
    </row>
    <row r="818" ht="14.25" customHeight="1">
      <c r="C818" s="181"/>
    </row>
    <row r="819" ht="14.25" customHeight="1">
      <c r="C819" s="181"/>
    </row>
    <row r="820" ht="14.25" customHeight="1">
      <c r="C820" s="181"/>
    </row>
    <row r="821" ht="14.25" customHeight="1">
      <c r="C821" s="181"/>
    </row>
    <row r="822" ht="14.25" customHeight="1">
      <c r="C822" s="181"/>
    </row>
    <row r="823" ht="14.25" customHeight="1">
      <c r="C823" s="181"/>
    </row>
    <row r="824" ht="14.25" customHeight="1">
      <c r="C824" s="181"/>
    </row>
    <row r="825" ht="14.25" customHeight="1">
      <c r="C825" s="181"/>
    </row>
    <row r="826" ht="14.25" customHeight="1">
      <c r="C826" s="181"/>
    </row>
    <row r="827" ht="14.25" customHeight="1">
      <c r="C827" s="181"/>
    </row>
    <row r="828" ht="14.25" customHeight="1">
      <c r="C828" s="181"/>
    </row>
    <row r="829" ht="14.25" customHeight="1">
      <c r="C829" s="181"/>
    </row>
    <row r="830" ht="14.25" customHeight="1">
      <c r="C830" s="181"/>
    </row>
    <row r="831" ht="14.25" customHeight="1">
      <c r="C831" s="181"/>
    </row>
    <row r="832" ht="14.25" customHeight="1">
      <c r="C832" s="181"/>
    </row>
    <row r="833" ht="14.25" customHeight="1">
      <c r="C833" s="181"/>
    </row>
    <row r="834" ht="14.25" customHeight="1">
      <c r="C834" s="181"/>
    </row>
    <row r="835" ht="14.25" customHeight="1">
      <c r="C835" s="181"/>
    </row>
    <row r="836" ht="14.25" customHeight="1">
      <c r="C836" s="181"/>
    </row>
    <row r="837" ht="14.25" customHeight="1">
      <c r="C837" s="181"/>
    </row>
    <row r="838" ht="14.25" customHeight="1">
      <c r="C838" s="181"/>
    </row>
    <row r="839" ht="14.25" customHeight="1">
      <c r="C839" s="181"/>
    </row>
    <row r="840" ht="14.25" customHeight="1">
      <c r="C840" s="181"/>
    </row>
    <row r="841" ht="14.25" customHeight="1">
      <c r="C841" s="181"/>
    </row>
    <row r="842" ht="14.25" customHeight="1">
      <c r="C842" s="181"/>
    </row>
    <row r="843" ht="14.25" customHeight="1">
      <c r="C843" s="181"/>
    </row>
    <row r="844" ht="14.25" customHeight="1">
      <c r="C844" s="181"/>
    </row>
    <row r="845" ht="14.25" customHeight="1">
      <c r="C845" s="181"/>
    </row>
    <row r="846" ht="14.25" customHeight="1">
      <c r="C846" s="181"/>
    </row>
    <row r="847" ht="14.25" customHeight="1">
      <c r="C847" s="181"/>
    </row>
    <row r="848" ht="14.25" customHeight="1">
      <c r="C848" s="181"/>
    </row>
    <row r="849" ht="14.25" customHeight="1">
      <c r="C849" s="181"/>
    </row>
    <row r="850" ht="14.25" customHeight="1">
      <c r="C850" s="181"/>
    </row>
    <row r="851" ht="14.25" customHeight="1">
      <c r="C851" s="181"/>
    </row>
    <row r="852" ht="14.25" customHeight="1">
      <c r="C852" s="181"/>
    </row>
    <row r="853" ht="14.25" customHeight="1">
      <c r="C853" s="181"/>
    </row>
    <row r="854" ht="14.25" customHeight="1">
      <c r="C854" s="181"/>
    </row>
    <row r="855" ht="14.25" customHeight="1">
      <c r="C855" s="181"/>
    </row>
    <row r="856" ht="14.25" customHeight="1">
      <c r="C856" s="181"/>
    </row>
    <row r="857" ht="14.25" customHeight="1">
      <c r="C857" s="181"/>
    </row>
    <row r="858" ht="14.25" customHeight="1">
      <c r="C858" s="181"/>
    </row>
    <row r="859" ht="14.25" customHeight="1">
      <c r="C859" s="181"/>
    </row>
    <row r="860" ht="14.25" customHeight="1">
      <c r="C860" s="181"/>
    </row>
    <row r="861" ht="14.25" customHeight="1">
      <c r="C861" s="181"/>
    </row>
    <row r="862" ht="14.25" customHeight="1">
      <c r="C862" s="181"/>
    </row>
    <row r="863" ht="14.25" customHeight="1">
      <c r="C863" s="181"/>
    </row>
    <row r="864" ht="14.25" customHeight="1">
      <c r="C864" s="181"/>
    </row>
    <row r="865" ht="14.25" customHeight="1">
      <c r="C865" s="181"/>
    </row>
    <row r="866" ht="14.25" customHeight="1">
      <c r="C866" s="181"/>
    </row>
    <row r="867" ht="14.25" customHeight="1">
      <c r="C867" s="181"/>
    </row>
    <row r="868" ht="14.25" customHeight="1">
      <c r="C868" s="181"/>
    </row>
    <row r="869" ht="14.25" customHeight="1">
      <c r="C869" s="181"/>
    </row>
    <row r="870" ht="14.25" customHeight="1">
      <c r="C870" s="181"/>
    </row>
    <row r="871" ht="14.25" customHeight="1">
      <c r="C871" s="181"/>
    </row>
    <row r="872" ht="14.25" customHeight="1">
      <c r="C872" s="181"/>
    </row>
    <row r="873" ht="14.25" customHeight="1">
      <c r="C873" s="181"/>
    </row>
    <row r="874" ht="14.25" customHeight="1">
      <c r="C874" s="181"/>
    </row>
    <row r="875" ht="14.25" customHeight="1">
      <c r="C875" s="181"/>
    </row>
    <row r="876" ht="14.25" customHeight="1">
      <c r="C876" s="181"/>
    </row>
    <row r="877" ht="14.25" customHeight="1">
      <c r="C877" s="181"/>
    </row>
    <row r="878" ht="14.25" customHeight="1">
      <c r="C878" s="181"/>
    </row>
    <row r="879" ht="14.25" customHeight="1">
      <c r="C879" s="181"/>
    </row>
    <row r="880" ht="14.25" customHeight="1">
      <c r="C880" s="181"/>
    </row>
    <row r="881" ht="14.25" customHeight="1">
      <c r="C881" s="181"/>
    </row>
    <row r="882" ht="14.25" customHeight="1">
      <c r="C882" s="181"/>
    </row>
    <row r="883" ht="14.25" customHeight="1">
      <c r="C883" s="181"/>
    </row>
    <row r="884" ht="14.25" customHeight="1">
      <c r="C884" s="181"/>
    </row>
    <row r="885" ht="14.25" customHeight="1">
      <c r="C885" s="181"/>
    </row>
    <row r="886" ht="14.25" customHeight="1">
      <c r="C886" s="181"/>
    </row>
    <row r="887" ht="14.25" customHeight="1">
      <c r="C887" s="181"/>
    </row>
    <row r="888" ht="14.25" customHeight="1">
      <c r="C888" s="181"/>
    </row>
    <row r="889" ht="14.25" customHeight="1">
      <c r="C889" s="181"/>
    </row>
    <row r="890" ht="14.25" customHeight="1">
      <c r="C890" s="181"/>
    </row>
    <row r="891" ht="14.25" customHeight="1">
      <c r="C891" s="181"/>
    </row>
    <row r="892" ht="14.25" customHeight="1">
      <c r="C892" s="181"/>
    </row>
    <row r="893" ht="14.25" customHeight="1">
      <c r="C893" s="181"/>
    </row>
    <row r="894" ht="14.25" customHeight="1">
      <c r="C894" s="181"/>
    </row>
    <row r="895" ht="14.25" customHeight="1">
      <c r="C895" s="181"/>
    </row>
    <row r="896" ht="14.25" customHeight="1">
      <c r="C896" s="181"/>
    </row>
    <row r="897" ht="14.25" customHeight="1">
      <c r="C897" s="181"/>
    </row>
    <row r="898" ht="14.25" customHeight="1">
      <c r="C898" s="181"/>
    </row>
    <row r="899" ht="14.25" customHeight="1">
      <c r="C899" s="181"/>
    </row>
    <row r="900" ht="14.25" customHeight="1">
      <c r="C900" s="181"/>
    </row>
    <row r="901" ht="14.25" customHeight="1">
      <c r="C901" s="181"/>
    </row>
    <row r="902" ht="14.25" customHeight="1">
      <c r="C902" s="181"/>
    </row>
    <row r="903" ht="14.25" customHeight="1">
      <c r="C903" s="181"/>
    </row>
    <row r="904" ht="14.25" customHeight="1">
      <c r="C904" s="181"/>
    </row>
    <row r="905" ht="14.25" customHeight="1">
      <c r="C905" s="181"/>
    </row>
    <row r="906" ht="14.25" customHeight="1">
      <c r="C906" s="181"/>
    </row>
    <row r="907" ht="14.25" customHeight="1">
      <c r="C907" s="181"/>
    </row>
    <row r="908" ht="14.25" customHeight="1">
      <c r="C908" s="181"/>
    </row>
    <row r="909" ht="14.25" customHeight="1">
      <c r="C909" s="181"/>
    </row>
    <row r="910" ht="14.25" customHeight="1">
      <c r="C910" s="181"/>
    </row>
    <row r="911" ht="14.25" customHeight="1">
      <c r="C911" s="181"/>
    </row>
    <row r="912" ht="14.25" customHeight="1">
      <c r="C912" s="181"/>
    </row>
    <row r="913" ht="14.25" customHeight="1">
      <c r="C913" s="181"/>
    </row>
    <row r="914" ht="14.25" customHeight="1">
      <c r="C914" s="181"/>
    </row>
    <row r="915" ht="14.25" customHeight="1">
      <c r="C915" s="181"/>
    </row>
    <row r="916" ht="14.25" customHeight="1">
      <c r="C916" s="181"/>
    </row>
    <row r="917" ht="14.25" customHeight="1">
      <c r="C917" s="181"/>
    </row>
    <row r="918" ht="14.25" customHeight="1">
      <c r="C918" s="181"/>
    </row>
    <row r="919" ht="14.25" customHeight="1">
      <c r="C919" s="181"/>
    </row>
    <row r="920" ht="14.25" customHeight="1">
      <c r="C920" s="181"/>
    </row>
    <row r="921" ht="14.25" customHeight="1">
      <c r="C921" s="181"/>
    </row>
    <row r="922" ht="14.25" customHeight="1">
      <c r="C922" s="181"/>
    </row>
    <row r="923" ht="14.25" customHeight="1">
      <c r="C923" s="181"/>
    </row>
    <row r="924" ht="14.25" customHeight="1">
      <c r="C924" s="181"/>
    </row>
    <row r="925" ht="14.25" customHeight="1">
      <c r="C925" s="181"/>
    </row>
    <row r="926" ht="14.25" customHeight="1">
      <c r="C926" s="181"/>
    </row>
    <row r="927" ht="14.25" customHeight="1">
      <c r="C927" s="181"/>
    </row>
    <row r="928" ht="14.25" customHeight="1">
      <c r="C928" s="181"/>
    </row>
    <row r="929" ht="14.25" customHeight="1">
      <c r="C929" s="181"/>
    </row>
    <row r="930" ht="14.25" customHeight="1">
      <c r="C930" s="181"/>
    </row>
    <row r="931" ht="14.25" customHeight="1">
      <c r="C931" s="181"/>
    </row>
    <row r="932" ht="14.25" customHeight="1">
      <c r="C932" s="181"/>
    </row>
    <row r="933" ht="14.25" customHeight="1">
      <c r="C933" s="181"/>
    </row>
    <row r="934" ht="14.25" customHeight="1">
      <c r="C934" s="181"/>
    </row>
    <row r="935" ht="14.25" customHeight="1">
      <c r="C935" s="181"/>
    </row>
    <row r="936" ht="14.25" customHeight="1">
      <c r="C936" s="181"/>
    </row>
    <row r="937" ht="14.25" customHeight="1">
      <c r="C937" s="181"/>
    </row>
    <row r="938" ht="14.25" customHeight="1">
      <c r="C938" s="181"/>
    </row>
    <row r="939" ht="14.25" customHeight="1">
      <c r="C939" s="181"/>
    </row>
    <row r="940" ht="14.25" customHeight="1">
      <c r="C940" s="181"/>
    </row>
    <row r="941" ht="14.25" customHeight="1">
      <c r="C941" s="181"/>
    </row>
    <row r="942" ht="14.25" customHeight="1">
      <c r="C942" s="181"/>
    </row>
    <row r="943" ht="14.25" customHeight="1">
      <c r="C943" s="181"/>
    </row>
    <row r="944" ht="14.25" customHeight="1">
      <c r="C944" s="181"/>
    </row>
    <row r="945" ht="14.25" customHeight="1">
      <c r="C945" s="181"/>
    </row>
    <row r="946" ht="14.25" customHeight="1">
      <c r="C946" s="181"/>
    </row>
    <row r="947" ht="14.25" customHeight="1">
      <c r="C947" s="181"/>
    </row>
    <row r="948" ht="14.25" customHeight="1">
      <c r="C948" s="181"/>
    </row>
    <row r="949" ht="14.25" customHeight="1">
      <c r="C949" s="181"/>
    </row>
    <row r="950" ht="14.25" customHeight="1">
      <c r="C950" s="181"/>
    </row>
    <row r="951" ht="14.25" customHeight="1">
      <c r="C951" s="181"/>
    </row>
    <row r="952" ht="14.25" customHeight="1">
      <c r="C952" s="181"/>
    </row>
    <row r="953" ht="14.25" customHeight="1">
      <c r="C953" s="181"/>
    </row>
    <row r="954" ht="14.25" customHeight="1">
      <c r="C954" s="181"/>
    </row>
    <row r="955" ht="14.25" customHeight="1">
      <c r="C955" s="181"/>
    </row>
    <row r="956" ht="14.25" customHeight="1">
      <c r="C956" s="181"/>
    </row>
    <row r="957" ht="14.25" customHeight="1">
      <c r="C957" s="181"/>
    </row>
    <row r="958" ht="14.25" customHeight="1">
      <c r="C958" s="181"/>
    </row>
    <row r="959" ht="14.25" customHeight="1">
      <c r="C959" s="181"/>
    </row>
    <row r="960" ht="14.25" customHeight="1">
      <c r="C960" s="181"/>
    </row>
    <row r="961" ht="14.25" customHeight="1">
      <c r="C961" s="181"/>
    </row>
    <row r="962" ht="14.25" customHeight="1">
      <c r="C962" s="181"/>
    </row>
    <row r="963" ht="14.25" customHeight="1">
      <c r="C963" s="181"/>
    </row>
    <row r="964" ht="14.25" customHeight="1">
      <c r="C964" s="181"/>
    </row>
    <row r="965" ht="14.25" customHeight="1">
      <c r="C965" s="181"/>
    </row>
    <row r="966" ht="14.25" customHeight="1">
      <c r="C966" s="181"/>
    </row>
    <row r="967" ht="14.25" customHeight="1">
      <c r="C967" s="181"/>
    </row>
    <row r="968" ht="14.25" customHeight="1">
      <c r="C968" s="181"/>
    </row>
    <row r="969" ht="14.25" customHeight="1">
      <c r="C969" s="181"/>
    </row>
    <row r="970" ht="14.25" customHeight="1">
      <c r="C970" s="181"/>
    </row>
    <row r="971" ht="14.25" customHeight="1">
      <c r="C971" s="181"/>
    </row>
    <row r="972" ht="14.25" customHeight="1">
      <c r="C972" s="181"/>
    </row>
    <row r="973" ht="14.25" customHeight="1">
      <c r="C973" s="181"/>
    </row>
    <row r="974" ht="14.25" customHeight="1">
      <c r="C974" s="181"/>
    </row>
    <row r="975" ht="14.25" customHeight="1">
      <c r="C975" s="181"/>
    </row>
    <row r="976" ht="14.25" customHeight="1">
      <c r="C976" s="181"/>
    </row>
    <row r="977" ht="14.25" customHeight="1">
      <c r="C977" s="181"/>
    </row>
    <row r="978" ht="14.25" customHeight="1">
      <c r="C978" s="181"/>
    </row>
    <row r="979" ht="14.25" customHeight="1">
      <c r="C979" s="181"/>
    </row>
    <row r="980" ht="14.25" customHeight="1">
      <c r="C980" s="181"/>
    </row>
    <row r="981" ht="14.25" customHeight="1">
      <c r="C981" s="181"/>
    </row>
    <row r="982" ht="14.25" customHeight="1">
      <c r="C982" s="181"/>
    </row>
    <row r="983" ht="14.25" customHeight="1">
      <c r="C983" s="181"/>
    </row>
    <row r="984" ht="14.25" customHeight="1">
      <c r="C984" s="181"/>
    </row>
    <row r="985" ht="14.25" customHeight="1">
      <c r="C985" s="181"/>
    </row>
    <row r="986" ht="14.25" customHeight="1">
      <c r="C986" s="181"/>
    </row>
    <row r="987" ht="14.25" customHeight="1">
      <c r="C987" s="181"/>
    </row>
    <row r="988" ht="14.25" customHeight="1">
      <c r="C988" s="181"/>
    </row>
    <row r="989" ht="14.25" customHeight="1">
      <c r="C989" s="181"/>
    </row>
    <row r="990" ht="14.25" customHeight="1">
      <c r="C990" s="181"/>
    </row>
    <row r="991" ht="14.25" customHeight="1">
      <c r="C991" s="181"/>
    </row>
    <row r="992" ht="14.25" customHeight="1">
      <c r="C992" s="181"/>
    </row>
    <row r="993" ht="14.25" customHeight="1">
      <c r="C993" s="181"/>
    </row>
    <row r="994" ht="14.25" customHeight="1">
      <c r="C994" s="181"/>
    </row>
    <row r="995" ht="14.25" customHeight="1">
      <c r="C995" s="181"/>
    </row>
    <row r="996" ht="14.25" customHeight="1">
      <c r="C996" s="181"/>
    </row>
    <row r="997" ht="14.25" customHeight="1">
      <c r="C997" s="181"/>
    </row>
    <row r="998" ht="14.25" customHeight="1">
      <c r="C998" s="181"/>
    </row>
    <row r="999" ht="14.25" customHeight="1">
      <c r="C999" s="181"/>
    </row>
    <row r="1000" ht="14.25" customHeight="1">
      <c r="C1000" s="181"/>
    </row>
  </sheetData>
  <conditionalFormatting sqref="A4:D5 A6:B12 C6:D11">
    <cfRule type="containsText" dxfId="4" priority="1" operator="containsText" text="Part No. Doesn´t exist">
      <formula>NOT(ISERROR(SEARCH(("Part No. Doesn´t exist"),(A4))))</formula>
    </cfRule>
  </conditionalFormatting>
  <conditionalFormatting sqref="C5:C11">
    <cfRule type="containsText" dxfId="4" priority="2" operator="containsText" text="Price Not Found">
      <formula>NOT(ISERROR(SEARCH(("Price Not Found"),(C5))))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67.43"/>
    <col customWidth="1" min="3" max="3" width="12.43"/>
    <col customWidth="1" min="4" max="26" width="8.71"/>
  </cols>
  <sheetData>
    <row r="1" ht="14.25" customHeight="1">
      <c r="A1" s="179" t="s">
        <v>1519</v>
      </c>
      <c r="B1" s="185"/>
      <c r="C1" s="180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ht="14.25" customHeight="1">
      <c r="B2" s="186"/>
    </row>
    <row r="3" ht="14.25" customHeight="1">
      <c r="A3" s="187" t="s">
        <v>1520</v>
      </c>
      <c r="B3" s="188" t="s">
        <v>613</v>
      </c>
      <c r="C3" s="187" t="s">
        <v>88</v>
      </c>
    </row>
    <row r="4" ht="14.25" customHeight="1">
      <c r="A4" s="189">
        <v>15001.0</v>
      </c>
      <c r="B4" s="186" t="s">
        <v>1521</v>
      </c>
      <c r="C4" s="81">
        <v>19.04</v>
      </c>
    </row>
    <row r="5" ht="14.25" customHeight="1">
      <c r="A5" s="189">
        <v>16801.0</v>
      </c>
      <c r="B5" s="186" t="s">
        <v>1522</v>
      </c>
      <c r="C5" s="81">
        <v>18.703999999999997</v>
      </c>
    </row>
    <row r="6" ht="14.25" customHeight="1">
      <c r="A6" s="189">
        <v>17122.0</v>
      </c>
      <c r="B6" s="186" t="s">
        <v>1523</v>
      </c>
      <c r="C6" s="81">
        <v>17.849999999999998</v>
      </c>
    </row>
    <row r="7" ht="14.25" customHeight="1">
      <c r="A7" s="189">
        <v>19232.0</v>
      </c>
      <c r="B7" s="186" t="s">
        <v>1524</v>
      </c>
      <c r="C7" s="81">
        <v>18.941999999999997</v>
      </c>
    </row>
    <row r="8" ht="14.25" customHeight="1">
      <c r="A8" s="189">
        <v>20343.0</v>
      </c>
      <c r="B8" s="186" t="s">
        <v>1525</v>
      </c>
      <c r="C8" s="81">
        <v>18.941999999999997</v>
      </c>
    </row>
    <row r="9" ht="14.25" customHeight="1">
      <c r="A9" s="189">
        <v>21303.0</v>
      </c>
      <c r="B9" s="186" t="s">
        <v>1526</v>
      </c>
      <c r="C9" s="81">
        <v>19.012</v>
      </c>
    </row>
    <row r="10" ht="14.25" customHeight="1">
      <c r="A10" s="189">
        <v>21356.0</v>
      </c>
      <c r="B10" s="186" t="s">
        <v>1527</v>
      </c>
      <c r="C10" s="81">
        <v>18.032</v>
      </c>
    </row>
    <row r="11" ht="14.25" customHeight="1">
      <c r="A11" s="189">
        <v>22234.0</v>
      </c>
      <c r="B11" s="186" t="s">
        <v>1528</v>
      </c>
      <c r="C11" s="81">
        <v>19.236</v>
      </c>
    </row>
    <row r="12" ht="14.25" customHeight="1">
      <c r="A12" s="189">
        <v>23045.0</v>
      </c>
      <c r="B12" s="186" t="s">
        <v>1529</v>
      </c>
      <c r="C12" s="81">
        <v>19.124</v>
      </c>
    </row>
    <row r="13" ht="14.25" customHeight="1">
      <c r="A13" s="189">
        <v>23130.0</v>
      </c>
      <c r="B13" s="186" t="s">
        <v>1530</v>
      </c>
      <c r="C13" s="81">
        <v>18.662</v>
      </c>
    </row>
    <row r="14" ht="14.25" customHeight="1">
      <c r="A14" s="189">
        <v>24402.0</v>
      </c>
      <c r="B14" s="186" t="s">
        <v>1531</v>
      </c>
      <c r="C14" s="81">
        <v>18.773999999999997</v>
      </c>
    </row>
    <row r="15" ht="14.25" customHeight="1">
      <c r="A15" s="189">
        <v>25138.0</v>
      </c>
      <c r="B15" s="186" t="s">
        <v>1532</v>
      </c>
      <c r="C15" s="81">
        <v>17.849999999999998</v>
      </c>
    </row>
    <row r="16" ht="14.25" customHeight="1">
      <c r="A16" s="189">
        <v>25189.0</v>
      </c>
      <c r="B16" s="186" t="s">
        <v>1533</v>
      </c>
      <c r="C16" s="81">
        <v>19.04</v>
      </c>
    </row>
    <row r="17" ht="14.25" customHeight="1">
      <c r="A17" s="189">
        <v>25571.0</v>
      </c>
      <c r="B17" s="186" t="s">
        <v>1534</v>
      </c>
      <c r="C17" s="81">
        <v>19.04</v>
      </c>
    </row>
    <row r="18" ht="14.25" customHeight="1">
      <c r="A18" s="189">
        <v>26905.0</v>
      </c>
      <c r="B18" s="186" t="s">
        <v>1535</v>
      </c>
      <c r="C18" s="81">
        <v>18.732</v>
      </c>
    </row>
    <row r="19" ht="14.25" customHeight="1">
      <c r="A19" s="189">
        <v>27495.0</v>
      </c>
      <c r="B19" s="186" t="s">
        <v>1536</v>
      </c>
      <c r="C19" s="81">
        <v>19.04</v>
      </c>
    </row>
    <row r="20" ht="14.25" customHeight="1">
      <c r="A20" s="189">
        <v>28788.0</v>
      </c>
      <c r="B20" s="186" t="s">
        <v>1537</v>
      </c>
      <c r="C20" s="81">
        <v>19.165999999999997</v>
      </c>
    </row>
    <row r="21" ht="14.25" customHeight="1">
      <c r="A21" s="189">
        <v>30763.0</v>
      </c>
      <c r="B21" s="186" t="s">
        <v>1538</v>
      </c>
      <c r="C21" s="81">
        <v>18.955999999999996</v>
      </c>
    </row>
    <row r="22" ht="14.25" customHeight="1">
      <c r="A22" s="189">
        <v>30871.0</v>
      </c>
      <c r="B22" s="186" t="s">
        <v>1539</v>
      </c>
      <c r="C22" s="81">
        <v>19.165999999999997</v>
      </c>
    </row>
    <row r="23" ht="14.25" customHeight="1">
      <c r="A23" s="189">
        <v>31020.0</v>
      </c>
      <c r="B23" s="186" t="s">
        <v>1540</v>
      </c>
      <c r="C23" s="81">
        <v>19.082</v>
      </c>
    </row>
    <row r="24" ht="14.25" customHeight="1">
      <c r="A24" s="189">
        <v>32759.0</v>
      </c>
      <c r="B24" s="186" t="s">
        <v>1541</v>
      </c>
      <c r="C24" s="81">
        <v>18.955999999999996</v>
      </c>
    </row>
    <row r="25" ht="14.25" customHeight="1">
      <c r="A25" s="189">
        <v>34288.0</v>
      </c>
      <c r="B25" s="186" t="s">
        <v>1542</v>
      </c>
      <c r="C25" s="81">
        <v>19.012</v>
      </c>
    </row>
    <row r="26" ht="14.25" customHeight="1">
      <c r="A26" s="189">
        <v>34328.0</v>
      </c>
      <c r="B26" s="186" t="s">
        <v>1543</v>
      </c>
      <c r="C26" s="81">
        <v>18.732</v>
      </c>
    </row>
    <row r="27" ht="14.25" customHeight="1">
      <c r="A27" s="189">
        <v>37654.0</v>
      </c>
      <c r="B27" s="186" t="s">
        <v>1544</v>
      </c>
      <c r="C27" s="81">
        <v>19.012</v>
      </c>
    </row>
    <row r="28" ht="14.25" customHeight="1">
      <c r="A28" s="189">
        <v>38849.0</v>
      </c>
      <c r="B28" s="186"/>
      <c r="C28" s="81">
        <v>18.802</v>
      </c>
    </row>
    <row r="29" ht="14.25" customHeight="1">
      <c r="A29" s="189">
        <v>39129.0</v>
      </c>
      <c r="B29" s="186" t="s">
        <v>1545</v>
      </c>
      <c r="C29" s="81">
        <v>17.752</v>
      </c>
    </row>
    <row r="30" ht="14.25" customHeight="1">
      <c r="A30" s="189">
        <v>43312.0</v>
      </c>
      <c r="B30" s="186" t="s">
        <v>1546</v>
      </c>
      <c r="C30" s="81">
        <v>19.067999999999998</v>
      </c>
    </row>
    <row r="31" ht="14.25" customHeight="1">
      <c r="A31" s="189">
        <v>43411.0</v>
      </c>
      <c r="B31" s="186" t="s">
        <v>1547</v>
      </c>
      <c r="C31" s="81">
        <v>19.165999999999997</v>
      </c>
    </row>
    <row r="32" ht="14.25" customHeight="1">
      <c r="A32" s="189">
        <v>43475.0</v>
      </c>
      <c r="B32" s="186" t="s">
        <v>1548</v>
      </c>
      <c r="C32" s="81">
        <v>19.165999999999997</v>
      </c>
    </row>
    <row r="33" ht="14.25" customHeight="1">
      <c r="A33" s="189">
        <v>47466.0</v>
      </c>
      <c r="B33" s="186" t="s">
        <v>1549</v>
      </c>
      <c r="C33" s="81">
        <v>18.732</v>
      </c>
    </row>
    <row r="34" ht="14.25" customHeight="1">
      <c r="A34" s="189">
        <v>48108.0</v>
      </c>
      <c r="B34" s="186" t="s">
        <v>1550</v>
      </c>
      <c r="C34" s="81">
        <v>18.773999999999997</v>
      </c>
    </row>
    <row r="35" ht="14.25" customHeight="1">
      <c r="A35" s="189">
        <v>48133.0</v>
      </c>
      <c r="B35" s="186" t="s">
        <v>1551</v>
      </c>
      <c r="C35" s="81">
        <v>18.662</v>
      </c>
    </row>
    <row r="36" ht="14.25" customHeight="1">
      <c r="A36" s="189">
        <v>49331.0</v>
      </c>
      <c r="B36" s="186" t="s">
        <v>1552</v>
      </c>
      <c r="C36" s="81">
        <v>19.124</v>
      </c>
    </row>
    <row r="37" ht="14.25" customHeight="1">
      <c r="A37" s="189">
        <v>50251.0</v>
      </c>
      <c r="B37" s="186" t="s">
        <v>1553</v>
      </c>
      <c r="C37" s="81">
        <v>19.11</v>
      </c>
    </row>
    <row r="38" ht="14.25" customHeight="1">
      <c r="A38" s="189">
        <v>50419.0</v>
      </c>
      <c r="B38" s="186" t="s">
        <v>1554</v>
      </c>
      <c r="C38" s="81">
        <v>19.124</v>
      </c>
    </row>
    <row r="39" ht="14.25" customHeight="1">
      <c r="A39" s="189">
        <v>50860.0</v>
      </c>
      <c r="B39" s="186" t="s">
        <v>1555</v>
      </c>
      <c r="C39" s="81">
        <v>18.858</v>
      </c>
    </row>
    <row r="40" ht="14.25" customHeight="1">
      <c r="A40" s="189">
        <v>51609.0</v>
      </c>
      <c r="B40" s="186" t="s">
        <v>1556</v>
      </c>
      <c r="C40" s="81">
        <v>19.236</v>
      </c>
    </row>
    <row r="41" ht="14.25" customHeight="1">
      <c r="A41" s="189">
        <v>53183.0</v>
      </c>
      <c r="B41" s="186" t="s">
        <v>1557</v>
      </c>
      <c r="C41" s="81">
        <v>19.124</v>
      </c>
    </row>
    <row r="42" ht="14.25" customHeight="1">
      <c r="A42" s="189">
        <v>54393.0</v>
      </c>
      <c r="B42" s="186" t="s">
        <v>1558</v>
      </c>
      <c r="C42" s="81">
        <v>17.849999999999998</v>
      </c>
    </row>
    <row r="43" ht="14.25" customHeight="1">
      <c r="A43" s="189">
        <v>54431.0</v>
      </c>
      <c r="B43" s="186" t="s">
        <v>1559</v>
      </c>
      <c r="C43" s="81">
        <v>18.732</v>
      </c>
    </row>
    <row r="44" ht="14.25" customHeight="1">
      <c r="A44" s="189">
        <v>54709.0</v>
      </c>
      <c r="B44" s="186" t="s">
        <v>1560</v>
      </c>
      <c r="C44" s="81">
        <v>19.11</v>
      </c>
    </row>
    <row r="45" ht="14.25" customHeight="1">
      <c r="A45" s="189">
        <v>56277.0</v>
      </c>
      <c r="B45" s="186" t="s">
        <v>1561</v>
      </c>
      <c r="C45" s="81">
        <v>19.11</v>
      </c>
    </row>
    <row r="46" ht="14.25" customHeight="1">
      <c r="A46" s="189">
        <v>58598.0</v>
      </c>
      <c r="B46" s="186" t="s">
        <v>1562</v>
      </c>
      <c r="C46" s="81">
        <v>18.017999999999997</v>
      </c>
    </row>
    <row r="47" ht="14.25" customHeight="1">
      <c r="A47" s="189">
        <v>59617.0</v>
      </c>
      <c r="B47" s="186" t="s">
        <v>1563</v>
      </c>
      <c r="C47" s="81">
        <v>18.662</v>
      </c>
    </row>
    <row r="48" ht="14.25" customHeight="1">
      <c r="A48" s="189">
        <v>60836.0</v>
      </c>
      <c r="B48" s="186" t="s">
        <v>1564</v>
      </c>
      <c r="C48" s="81">
        <v>19.236</v>
      </c>
    </row>
    <row r="49" ht="14.25" customHeight="1">
      <c r="A49" s="189">
        <v>60915.0</v>
      </c>
      <c r="B49" s="186" t="s">
        <v>1565</v>
      </c>
      <c r="C49" s="81">
        <v>18.941999999999997</v>
      </c>
    </row>
    <row r="50" ht="14.25" customHeight="1">
      <c r="A50" s="189">
        <v>61272.0</v>
      </c>
      <c r="B50" s="186" t="s">
        <v>1566</v>
      </c>
      <c r="C50" s="81">
        <v>19.012</v>
      </c>
    </row>
    <row r="51" ht="14.25" customHeight="1">
      <c r="A51" s="189">
        <v>63232.0</v>
      </c>
      <c r="B51" s="186" t="s">
        <v>1567</v>
      </c>
      <c r="C51" s="81">
        <v>17.849999999999998</v>
      </c>
    </row>
    <row r="52" ht="14.25" customHeight="1">
      <c r="A52" s="189">
        <v>63484.0</v>
      </c>
      <c r="B52" s="186" t="s">
        <v>1568</v>
      </c>
      <c r="C52" s="81">
        <v>18.032</v>
      </c>
    </row>
    <row r="53" ht="14.25" customHeight="1">
      <c r="A53" s="189">
        <v>63911.0</v>
      </c>
      <c r="B53" s="186" t="s">
        <v>1569</v>
      </c>
      <c r="C53" s="81">
        <v>17.822</v>
      </c>
    </row>
    <row r="54" ht="14.25" customHeight="1">
      <c r="A54" s="189">
        <v>64091.0</v>
      </c>
      <c r="B54" s="186" t="s">
        <v>1570</v>
      </c>
      <c r="C54" s="81">
        <v>19.04</v>
      </c>
    </row>
    <row r="55" ht="14.25" customHeight="1">
      <c r="A55" s="189">
        <v>64315.0</v>
      </c>
      <c r="B55" s="186" t="s">
        <v>1571</v>
      </c>
      <c r="C55" s="81">
        <v>19.124</v>
      </c>
    </row>
    <row r="56" ht="14.25" customHeight="1">
      <c r="A56" s="189">
        <v>64530.0</v>
      </c>
      <c r="B56" s="186" t="s">
        <v>1572</v>
      </c>
      <c r="C56" s="81">
        <v>18.732</v>
      </c>
    </row>
    <row r="57" ht="14.25" customHeight="1">
      <c r="A57" s="189">
        <v>64633.0</v>
      </c>
      <c r="B57" s="186" t="s">
        <v>1573</v>
      </c>
      <c r="C57" s="81">
        <v>18.662</v>
      </c>
    </row>
    <row r="58" ht="14.25" customHeight="1">
      <c r="A58" s="189">
        <v>71564.0</v>
      </c>
      <c r="B58" s="186" t="s">
        <v>1574</v>
      </c>
      <c r="C58" s="81">
        <v>19.11</v>
      </c>
    </row>
    <row r="59" ht="14.25" customHeight="1">
      <c r="A59" s="189">
        <v>71860.0</v>
      </c>
      <c r="B59" s="186" t="s">
        <v>1575</v>
      </c>
      <c r="C59" s="81">
        <v>18.017999999999997</v>
      </c>
    </row>
    <row r="60" ht="14.25" customHeight="1">
      <c r="A60" s="189">
        <v>74314.0</v>
      </c>
      <c r="B60" s="186" t="s">
        <v>1576</v>
      </c>
      <c r="C60" s="81">
        <v>19.082</v>
      </c>
    </row>
    <row r="61" ht="14.25" customHeight="1">
      <c r="A61" s="189">
        <v>74591.0</v>
      </c>
      <c r="B61" s="186" t="s">
        <v>1577</v>
      </c>
      <c r="C61" s="81">
        <v>17.486</v>
      </c>
    </row>
    <row r="62" ht="14.25" customHeight="1">
      <c r="A62" s="189">
        <v>75664.0</v>
      </c>
      <c r="B62" s="186" t="s">
        <v>1578</v>
      </c>
      <c r="C62" s="81">
        <v>19.124</v>
      </c>
    </row>
    <row r="63" ht="14.25" customHeight="1">
      <c r="A63" s="189">
        <v>76363.0</v>
      </c>
      <c r="B63" s="186" t="s">
        <v>1579</v>
      </c>
      <c r="C63" s="81">
        <v>19.236</v>
      </c>
    </row>
    <row r="64" ht="14.25" customHeight="1">
      <c r="A64" s="189">
        <v>76596.0</v>
      </c>
      <c r="B64" s="186" t="s">
        <v>1580</v>
      </c>
      <c r="C64" s="81">
        <v>20.986</v>
      </c>
    </row>
    <row r="65" ht="14.25" customHeight="1">
      <c r="A65" s="189">
        <v>76765.0</v>
      </c>
      <c r="B65" s="186" t="s">
        <v>1581</v>
      </c>
      <c r="C65" s="81">
        <v>19.067999999999998</v>
      </c>
    </row>
    <row r="66" ht="14.25" customHeight="1">
      <c r="A66" s="189">
        <v>78899.0</v>
      </c>
      <c r="B66" s="186" t="s">
        <v>1582</v>
      </c>
      <c r="C66" s="81">
        <v>18.886</v>
      </c>
    </row>
    <row r="67" ht="14.25" customHeight="1">
      <c r="A67" s="189">
        <v>78992.0</v>
      </c>
      <c r="B67" s="186" t="s">
        <v>1583</v>
      </c>
      <c r="C67" s="81">
        <v>19.082</v>
      </c>
    </row>
    <row r="68" ht="14.25" customHeight="1">
      <c r="A68" s="189">
        <v>80484.0</v>
      </c>
      <c r="B68" s="186" t="s">
        <v>1584</v>
      </c>
      <c r="C68" s="81">
        <v>19.11</v>
      </c>
    </row>
    <row r="69" ht="14.25" customHeight="1">
      <c r="A69" s="189">
        <v>80490.0</v>
      </c>
      <c r="B69" s="186" t="s">
        <v>1585</v>
      </c>
      <c r="C69" s="81">
        <v>17.849999999999998</v>
      </c>
    </row>
    <row r="70" ht="14.25" customHeight="1">
      <c r="A70" s="189">
        <v>81719.0</v>
      </c>
      <c r="B70" s="186" t="s">
        <v>1586</v>
      </c>
      <c r="C70" s="81">
        <v>19.082</v>
      </c>
    </row>
    <row r="71" ht="14.25" customHeight="1">
      <c r="A71" s="189">
        <v>82616.0</v>
      </c>
      <c r="B71" s="186" t="s">
        <v>1530</v>
      </c>
      <c r="C71" s="81">
        <v>18.662</v>
      </c>
    </row>
    <row r="72" ht="14.25" customHeight="1">
      <c r="A72" s="189">
        <v>83731.0</v>
      </c>
      <c r="B72" s="186" t="s">
        <v>1587</v>
      </c>
      <c r="C72" s="81">
        <v>18.662</v>
      </c>
    </row>
    <row r="73" ht="14.25" customHeight="1">
      <c r="A73" s="189">
        <v>84566.0</v>
      </c>
      <c r="B73" s="186" t="s">
        <v>1588</v>
      </c>
      <c r="C73" s="81">
        <v>18.886</v>
      </c>
    </row>
    <row r="74" ht="14.25" customHeight="1">
      <c r="A74" s="189">
        <v>85497.0</v>
      </c>
      <c r="B74" s="186" t="s">
        <v>1589</v>
      </c>
      <c r="C74" s="81">
        <v>18.941999999999997</v>
      </c>
    </row>
    <row r="75" ht="14.25" customHeight="1">
      <c r="A75" s="189">
        <v>87521.0</v>
      </c>
      <c r="B75" s="186" t="s">
        <v>1590</v>
      </c>
      <c r="C75" s="81">
        <v>19.165999999999997</v>
      </c>
    </row>
    <row r="76" ht="14.25" customHeight="1">
      <c r="A76" s="189">
        <v>88755.0</v>
      </c>
      <c r="B76" s="186" t="s">
        <v>1591</v>
      </c>
      <c r="C76" s="81">
        <v>19.11</v>
      </c>
    </row>
    <row r="77" ht="14.25" customHeight="1">
      <c r="A77" s="189">
        <v>88878.0</v>
      </c>
      <c r="B77" s="186" t="s">
        <v>1592</v>
      </c>
      <c r="C77" s="81">
        <v>18.662</v>
      </c>
    </row>
    <row r="78" ht="14.25" customHeight="1">
      <c r="A78" s="189">
        <v>90727.0</v>
      </c>
      <c r="B78" s="186" t="s">
        <v>1593</v>
      </c>
      <c r="C78" s="81">
        <v>17.849999999999998</v>
      </c>
    </row>
    <row r="79" ht="14.25" customHeight="1">
      <c r="A79" s="189">
        <v>91831.0</v>
      </c>
      <c r="B79" s="186" t="s">
        <v>1594</v>
      </c>
      <c r="C79" s="81">
        <v>18.662</v>
      </c>
    </row>
    <row r="80" ht="14.25" customHeight="1">
      <c r="A80" s="189">
        <v>92857.0</v>
      </c>
      <c r="B80" s="186" t="s">
        <v>1595</v>
      </c>
      <c r="C80" s="81">
        <v>17.486</v>
      </c>
    </row>
    <row r="81" ht="14.25" customHeight="1">
      <c r="A81" s="189">
        <v>93492.0</v>
      </c>
      <c r="B81" s="186" t="s">
        <v>1596</v>
      </c>
      <c r="C81" s="81">
        <v>19.236</v>
      </c>
    </row>
    <row r="82" ht="14.25" customHeight="1">
      <c r="A82" s="189">
        <v>94088.0</v>
      </c>
      <c r="B82" s="186" t="s">
        <v>1597</v>
      </c>
      <c r="C82" s="81">
        <v>19.124</v>
      </c>
    </row>
    <row r="83" ht="14.25" customHeight="1">
      <c r="A83" s="189">
        <v>96041.0</v>
      </c>
      <c r="B83" s="186" t="s">
        <v>1598</v>
      </c>
      <c r="C83" s="81">
        <v>19.124</v>
      </c>
    </row>
    <row r="84" ht="14.25" customHeight="1">
      <c r="A84" s="189">
        <v>97094.0</v>
      </c>
      <c r="B84" s="186" t="s">
        <v>1599</v>
      </c>
      <c r="C84" s="81">
        <v>19.165999999999997</v>
      </c>
    </row>
    <row r="85" ht="14.25" customHeight="1">
      <c r="A85" s="189">
        <v>97713.0</v>
      </c>
      <c r="B85" s="186" t="s">
        <v>1600</v>
      </c>
      <c r="C85" s="81">
        <v>19.04</v>
      </c>
    </row>
    <row r="86" ht="14.25" customHeight="1">
      <c r="A86" s="189">
        <v>98322.0</v>
      </c>
      <c r="B86" s="186" t="s">
        <v>1601</v>
      </c>
      <c r="C86" s="81">
        <v>18.662</v>
      </c>
    </row>
    <row r="87" ht="14.25" customHeight="1">
      <c r="A87" s="189">
        <v>98703.0</v>
      </c>
      <c r="B87" s="186" t="s">
        <v>1592</v>
      </c>
      <c r="C87" s="81">
        <v>18.662</v>
      </c>
    </row>
    <row r="88" ht="14.25" customHeight="1">
      <c r="A88" s="190"/>
      <c r="B88" s="191"/>
    </row>
    <row r="89" ht="14.25" customHeight="1">
      <c r="B89" s="186"/>
    </row>
    <row r="90" ht="14.25" customHeight="1">
      <c r="B90" s="186"/>
    </row>
    <row r="91" ht="14.25" customHeight="1">
      <c r="B91" s="186"/>
    </row>
    <row r="92" ht="14.25" customHeight="1">
      <c r="B92" s="186"/>
    </row>
    <row r="93" ht="14.25" customHeight="1">
      <c r="B93" s="186"/>
    </row>
    <row r="94" ht="14.25" customHeight="1">
      <c r="B94" s="186"/>
    </row>
    <row r="95" ht="14.25" customHeight="1">
      <c r="B95" s="186"/>
    </row>
    <row r="96" ht="14.25" customHeight="1">
      <c r="B96" s="186"/>
    </row>
    <row r="97" ht="14.25" customHeight="1">
      <c r="B97" s="186"/>
    </row>
    <row r="98" ht="14.25" customHeight="1">
      <c r="B98" s="186"/>
    </row>
    <row r="99" ht="14.25" customHeight="1">
      <c r="B99" s="186"/>
    </row>
    <row r="100" ht="14.25" customHeight="1">
      <c r="B100" s="186"/>
    </row>
    <row r="101" ht="14.25" customHeight="1">
      <c r="B101" s="186"/>
    </row>
    <row r="102" ht="14.25" customHeight="1">
      <c r="B102" s="186"/>
    </row>
    <row r="103" ht="14.25" customHeight="1">
      <c r="B103" s="186"/>
    </row>
    <row r="104" ht="14.25" customHeight="1">
      <c r="B104" s="186"/>
    </row>
    <row r="105" ht="14.25" customHeight="1">
      <c r="B105" s="186"/>
    </row>
    <row r="106" ht="14.25" customHeight="1">
      <c r="B106" s="186"/>
    </row>
    <row r="107" ht="14.25" customHeight="1">
      <c r="B107" s="186"/>
    </row>
    <row r="108" ht="14.25" customHeight="1">
      <c r="B108" s="186"/>
    </row>
    <row r="109" ht="14.25" customHeight="1">
      <c r="B109" s="186"/>
    </row>
    <row r="110" ht="14.25" customHeight="1">
      <c r="B110" s="186"/>
    </row>
    <row r="111" ht="14.25" customHeight="1">
      <c r="B111" s="186"/>
    </row>
    <row r="112" ht="14.25" customHeight="1">
      <c r="B112" s="186"/>
    </row>
    <row r="113" ht="14.25" customHeight="1">
      <c r="B113" s="186"/>
    </row>
    <row r="114" ht="14.25" customHeight="1">
      <c r="B114" s="186"/>
    </row>
    <row r="115" ht="14.25" customHeight="1">
      <c r="B115" s="186"/>
    </row>
    <row r="116" ht="14.25" customHeight="1">
      <c r="B116" s="186"/>
    </row>
    <row r="117" ht="14.25" customHeight="1">
      <c r="B117" s="186"/>
    </row>
    <row r="118" ht="14.25" customHeight="1">
      <c r="B118" s="186"/>
    </row>
    <row r="119" ht="14.25" customHeight="1">
      <c r="B119" s="186"/>
    </row>
    <row r="120" ht="14.25" customHeight="1">
      <c r="B120" s="186"/>
    </row>
    <row r="121" ht="14.25" customHeight="1">
      <c r="B121" s="186"/>
    </row>
    <row r="122" ht="14.25" customHeight="1">
      <c r="B122" s="186"/>
    </row>
    <row r="123" ht="14.25" customHeight="1">
      <c r="B123" s="186"/>
    </row>
    <row r="124" ht="14.25" customHeight="1">
      <c r="B124" s="186"/>
    </row>
    <row r="125" ht="14.25" customHeight="1">
      <c r="B125" s="186"/>
    </row>
    <row r="126" ht="14.25" customHeight="1">
      <c r="B126" s="186"/>
    </row>
    <row r="127" ht="14.25" customHeight="1">
      <c r="B127" s="186"/>
    </row>
    <row r="128" ht="14.25" customHeight="1">
      <c r="B128" s="186"/>
    </row>
    <row r="129" ht="14.25" customHeight="1">
      <c r="B129" s="186"/>
    </row>
    <row r="130" ht="14.25" customHeight="1">
      <c r="B130" s="186"/>
    </row>
    <row r="131" ht="14.25" customHeight="1">
      <c r="B131" s="186"/>
    </row>
    <row r="132" ht="14.25" customHeight="1">
      <c r="B132" s="186"/>
    </row>
    <row r="133" ht="14.25" customHeight="1">
      <c r="B133" s="186"/>
    </row>
    <row r="134" ht="14.25" customHeight="1">
      <c r="B134" s="186"/>
    </row>
    <row r="135" ht="14.25" customHeight="1">
      <c r="B135" s="186"/>
    </row>
    <row r="136" ht="14.25" customHeight="1">
      <c r="B136" s="186"/>
    </row>
    <row r="137" ht="14.25" customHeight="1">
      <c r="B137" s="186"/>
    </row>
    <row r="138" ht="14.25" customHeight="1">
      <c r="B138" s="186"/>
    </row>
    <row r="139" ht="14.25" customHeight="1">
      <c r="B139" s="186"/>
    </row>
    <row r="140" ht="14.25" customHeight="1">
      <c r="B140" s="186"/>
    </row>
    <row r="141" ht="14.25" customHeight="1">
      <c r="B141" s="186"/>
    </row>
    <row r="142" ht="14.25" customHeight="1">
      <c r="B142" s="186"/>
    </row>
    <row r="143" ht="14.25" customHeight="1">
      <c r="B143" s="186"/>
    </row>
    <row r="144" ht="14.25" customHeight="1">
      <c r="B144" s="186"/>
    </row>
    <row r="145" ht="14.25" customHeight="1">
      <c r="B145" s="186"/>
    </row>
    <row r="146" ht="14.25" customHeight="1">
      <c r="B146" s="186"/>
    </row>
    <row r="147" ht="14.25" customHeight="1">
      <c r="B147" s="186"/>
    </row>
    <row r="148" ht="14.25" customHeight="1">
      <c r="B148" s="186"/>
    </row>
    <row r="149" ht="14.25" customHeight="1">
      <c r="B149" s="186"/>
    </row>
    <row r="150" ht="14.25" customHeight="1">
      <c r="B150" s="186"/>
    </row>
    <row r="151" ht="14.25" customHeight="1">
      <c r="B151" s="186"/>
    </row>
    <row r="152" ht="14.25" customHeight="1">
      <c r="B152" s="186"/>
    </row>
    <row r="153" ht="14.25" customHeight="1">
      <c r="B153" s="186"/>
    </row>
    <row r="154" ht="14.25" customHeight="1">
      <c r="B154" s="186"/>
    </row>
    <row r="155" ht="14.25" customHeight="1">
      <c r="B155" s="186"/>
    </row>
    <row r="156" ht="14.25" customHeight="1">
      <c r="B156" s="186"/>
    </row>
    <row r="157" ht="14.25" customHeight="1">
      <c r="B157" s="186"/>
    </row>
    <row r="158" ht="14.25" customHeight="1">
      <c r="B158" s="186"/>
    </row>
    <row r="159" ht="14.25" customHeight="1">
      <c r="B159" s="186"/>
    </row>
    <row r="160" ht="14.25" customHeight="1">
      <c r="B160" s="186"/>
    </row>
    <row r="161" ht="14.25" customHeight="1">
      <c r="B161" s="186"/>
    </row>
    <row r="162" ht="14.25" customHeight="1">
      <c r="B162" s="186"/>
    </row>
    <row r="163" ht="14.25" customHeight="1">
      <c r="B163" s="186"/>
    </row>
    <row r="164" ht="14.25" customHeight="1">
      <c r="B164" s="186"/>
    </row>
    <row r="165" ht="14.25" customHeight="1">
      <c r="B165" s="186"/>
    </row>
    <row r="166" ht="14.25" customHeight="1">
      <c r="B166" s="186"/>
    </row>
    <row r="167" ht="14.25" customHeight="1">
      <c r="B167" s="186"/>
    </row>
    <row r="168" ht="14.25" customHeight="1">
      <c r="B168" s="186"/>
    </row>
    <row r="169" ht="14.25" customHeight="1">
      <c r="B169" s="186"/>
    </row>
    <row r="170" ht="14.25" customHeight="1">
      <c r="B170" s="186"/>
    </row>
    <row r="171" ht="14.25" customHeight="1">
      <c r="B171" s="186"/>
    </row>
    <row r="172" ht="14.25" customHeight="1">
      <c r="B172" s="186"/>
    </row>
    <row r="173" ht="14.25" customHeight="1">
      <c r="B173" s="186"/>
    </row>
    <row r="174" ht="14.25" customHeight="1">
      <c r="B174" s="186"/>
    </row>
    <row r="175" ht="14.25" customHeight="1">
      <c r="B175" s="186"/>
    </row>
    <row r="176" ht="14.25" customHeight="1">
      <c r="B176" s="186"/>
    </row>
    <row r="177" ht="14.25" customHeight="1">
      <c r="B177" s="186"/>
    </row>
    <row r="178" ht="14.25" customHeight="1">
      <c r="B178" s="186"/>
    </row>
    <row r="179" ht="14.25" customHeight="1">
      <c r="B179" s="186"/>
    </row>
    <row r="180" ht="14.25" customHeight="1">
      <c r="B180" s="186"/>
    </row>
    <row r="181" ht="14.25" customHeight="1">
      <c r="B181" s="186"/>
    </row>
    <row r="182" ht="14.25" customHeight="1">
      <c r="B182" s="186"/>
    </row>
    <row r="183" ht="14.25" customHeight="1">
      <c r="B183" s="186"/>
    </row>
    <row r="184" ht="14.25" customHeight="1">
      <c r="B184" s="186"/>
    </row>
    <row r="185" ht="14.25" customHeight="1">
      <c r="B185" s="186"/>
    </row>
    <row r="186" ht="14.25" customHeight="1">
      <c r="B186" s="186"/>
    </row>
    <row r="187" ht="14.25" customHeight="1">
      <c r="B187" s="186"/>
    </row>
    <row r="188" ht="14.25" customHeight="1">
      <c r="B188" s="186"/>
    </row>
    <row r="189" ht="14.25" customHeight="1">
      <c r="B189" s="186"/>
    </row>
    <row r="190" ht="14.25" customHeight="1">
      <c r="B190" s="186"/>
    </row>
    <row r="191" ht="14.25" customHeight="1">
      <c r="B191" s="186"/>
    </row>
    <row r="192" ht="14.25" customHeight="1">
      <c r="B192" s="186"/>
    </row>
    <row r="193" ht="14.25" customHeight="1">
      <c r="B193" s="186"/>
    </row>
    <row r="194" ht="14.25" customHeight="1">
      <c r="B194" s="186"/>
    </row>
    <row r="195" ht="14.25" customHeight="1">
      <c r="B195" s="186"/>
    </row>
    <row r="196" ht="14.25" customHeight="1">
      <c r="B196" s="186"/>
    </row>
    <row r="197" ht="14.25" customHeight="1">
      <c r="B197" s="186"/>
    </row>
    <row r="198" ht="14.25" customHeight="1">
      <c r="B198" s="186"/>
    </row>
    <row r="199" ht="14.25" customHeight="1">
      <c r="B199" s="186"/>
    </row>
    <row r="200" ht="14.25" customHeight="1">
      <c r="B200" s="186"/>
    </row>
    <row r="201" ht="14.25" customHeight="1">
      <c r="B201" s="186"/>
    </row>
    <row r="202" ht="14.25" customHeight="1">
      <c r="B202" s="186"/>
    </row>
    <row r="203" ht="14.25" customHeight="1">
      <c r="B203" s="186"/>
    </row>
    <row r="204" ht="14.25" customHeight="1">
      <c r="B204" s="186"/>
    </row>
    <row r="205" ht="14.25" customHeight="1">
      <c r="B205" s="186"/>
    </row>
    <row r="206" ht="14.25" customHeight="1">
      <c r="B206" s="186"/>
    </row>
    <row r="207" ht="14.25" customHeight="1">
      <c r="B207" s="186"/>
    </row>
    <row r="208" ht="14.25" customHeight="1">
      <c r="B208" s="186"/>
    </row>
    <row r="209" ht="14.25" customHeight="1">
      <c r="B209" s="186"/>
    </row>
    <row r="210" ht="14.25" customHeight="1">
      <c r="B210" s="186"/>
    </row>
    <row r="211" ht="14.25" customHeight="1">
      <c r="B211" s="186"/>
    </row>
    <row r="212" ht="14.25" customHeight="1">
      <c r="B212" s="186"/>
    </row>
    <row r="213" ht="14.25" customHeight="1">
      <c r="B213" s="186"/>
    </row>
    <row r="214" ht="14.25" customHeight="1">
      <c r="B214" s="186"/>
    </row>
    <row r="215" ht="14.25" customHeight="1">
      <c r="B215" s="186"/>
    </row>
    <row r="216" ht="14.25" customHeight="1">
      <c r="B216" s="186"/>
    </row>
    <row r="217" ht="14.25" customHeight="1">
      <c r="B217" s="186"/>
    </row>
    <row r="218" ht="14.25" customHeight="1">
      <c r="B218" s="186"/>
    </row>
    <row r="219" ht="14.25" customHeight="1">
      <c r="B219" s="186"/>
    </row>
    <row r="220" ht="14.25" customHeight="1">
      <c r="B220" s="186"/>
    </row>
    <row r="221" ht="14.25" customHeight="1">
      <c r="B221" s="186"/>
    </row>
    <row r="222" ht="14.25" customHeight="1">
      <c r="B222" s="186"/>
    </row>
    <row r="223" ht="14.25" customHeight="1">
      <c r="B223" s="186"/>
    </row>
    <row r="224" ht="14.25" customHeight="1">
      <c r="B224" s="186"/>
    </row>
    <row r="225" ht="14.25" customHeight="1">
      <c r="B225" s="186"/>
    </row>
    <row r="226" ht="14.25" customHeight="1">
      <c r="B226" s="186"/>
    </row>
    <row r="227" ht="14.25" customHeight="1">
      <c r="B227" s="186"/>
    </row>
    <row r="228" ht="14.25" customHeight="1">
      <c r="B228" s="186"/>
    </row>
    <row r="229" ht="14.25" customHeight="1">
      <c r="B229" s="186"/>
    </row>
    <row r="230" ht="14.25" customHeight="1">
      <c r="B230" s="186"/>
    </row>
    <row r="231" ht="14.25" customHeight="1">
      <c r="B231" s="186"/>
    </row>
    <row r="232" ht="14.25" customHeight="1">
      <c r="B232" s="186"/>
    </row>
    <row r="233" ht="14.25" customHeight="1">
      <c r="B233" s="186"/>
    </row>
    <row r="234" ht="14.25" customHeight="1">
      <c r="B234" s="186"/>
    </row>
    <row r="235" ht="14.25" customHeight="1">
      <c r="B235" s="186"/>
    </row>
    <row r="236" ht="14.25" customHeight="1">
      <c r="B236" s="186"/>
    </row>
    <row r="237" ht="14.25" customHeight="1">
      <c r="B237" s="186"/>
    </row>
    <row r="238" ht="14.25" customHeight="1">
      <c r="B238" s="186"/>
    </row>
    <row r="239" ht="14.25" customHeight="1">
      <c r="B239" s="186"/>
    </row>
    <row r="240" ht="14.25" customHeight="1">
      <c r="B240" s="186"/>
    </row>
    <row r="241" ht="14.25" customHeight="1">
      <c r="B241" s="186"/>
    </row>
    <row r="242" ht="14.25" customHeight="1">
      <c r="B242" s="186"/>
    </row>
    <row r="243" ht="14.25" customHeight="1">
      <c r="B243" s="186"/>
    </row>
    <row r="244" ht="14.25" customHeight="1">
      <c r="B244" s="186"/>
    </row>
    <row r="245" ht="14.25" customHeight="1">
      <c r="B245" s="186"/>
    </row>
    <row r="246" ht="14.25" customHeight="1">
      <c r="B246" s="186"/>
    </row>
    <row r="247" ht="14.25" customHeight="1">
      <c r="B247" s="186"/>
    </row>
    <row r="248" ht="14.25" customHeight="1">
      <c r="B248" s="186"/>
    </row>
    <row r="249" ht="14.25" customHeight="1">
      <c r="B249" s="186"/>
    </row>
    <row r="250" ht="14.25" customHeight="1">
      <c r="B250" s="186"/>
    </row>
    <row r="251" ht="14.25" customHeight="1">
      <c r="B251" s="186"/>
    </row>
    <row r="252" ht="14.25" customHeight="1">
      <c r="B252" s="186"/>
    </row>
    <row r="253" ht="14.25" customHeight="1">
      <c r="B253" s="186"/>
    </row>
    <row r="254" ht="14.25" customHeight="1">
      <c r="B254" s="186"/>
    </row>
    <row r="255" ht="14.25" customHeight="1">
      <c r="B255" s="186"/>
    </row>
    <row r="256" ht="14.25" customHeight="1">
      <c r="B256" s="186"/>
    </row>
    <row r="257" ht="14.25" customHeight="1">
      <c r="B257" s="186"/>
    </row>
    <row r="258" ht="14.25" customHeight="1">
      <c r="B258" s="186"/>
    </row>
    <row r="259" ht="14.25" customHeight="1">
      <c r="B259" s="186"/>
    </row>
    <row r="260" ht="14.25" customHeight="1">
      <c r="B260" s="186"/>
    </row>
    <row r="261" ht="14.25" customHeight="1">
      <c r="B261" s="186"/>
    </row>
    <row r="262" ht="14.25" customHeight="1">
      <c r="B262" s="186"/>
    </row>
    <row r="263" ht="14.25" customHeight="1">
      <c r="B263" s="186"/>
    </row>
    <row r="264" ht="14.25" customHeight="1">
      <c r="B264" s="186"/>
    </row>
    <row r="265" ht="14.25" customHeight="1">
      <c r="B265" s="186"/>
    </row>
    <row r="266" ht="14.25" customHeight="1">
      <c r="B266" s="186"/>
    </row>
    <row r="267" ht="14.25" customHeight="1">
      <c r="B267" s="186"/>
    </row>
    <row r="268" ht="14.25" customHeight="1">
      <c r="B268" s="186"/>
    </row>
    <row r="269" ht="14.25" customHeight="1">
      <c r="B269" s="186"/>
    </row>
    <row r="270" ht="14.25" customHeight="1">
      <c r="B270" s="186"/>
    </row>
    <row r="271" ht="14.25" customHeight="1">
      <c r="B271" s="186"/>
    </row>
    <row r="272" ht="14.25" customHeight="1">
      <c r="B272" s="186"/>
    </row>
    <row r="273" ht="14.25" customHeight="1">
      <c r="B273" s="186"/>
    </row>
    <row r="274" ht="14.25" customHeight="1">
      <c r="B274" s="186"/>
    </row>
    <row r="275" ht="14.25" customHeight="1">
      <c r="B275" s="186"/>
    </row>
    <row r="276" ht="14.25" customHeight="1">
      <c r="B276" s="186"/>
    </row>
    <row r="277" ht="14.25" customHeight="1">
      <c r="B277" s="186"/>
    </row>
    <row r="278" ht="14.25" customHeight="1">
      <c r="B278" s="186"/>
    </row>
    <row r="279" ht="14.25" customHeight="1">
      <c r="B279" s="186"/>
    </row>
    <row r="280" ht="14.25" customHeight="1">
      <c r="B280" s="186"/>
    </row>
    <row r="281" ht="14.25" customHeight="1">
      <c r="B281" s="186"/>
    </row>
    <row r="282" ht="14.25" customHeight="1">
      <c r="B282" s="186"/>
    </row>
    <row r="283" ht="14.25" customHeight="1">
      <c r="B283" s="186"/>
    </row>
    <row r="284" ht="14.25" customHeight="1">
      <c r="B284" s="186"/>
    </row>
    <row r="285" ht="14.25" customHeight="1">
      <c r="B285" s="186"/>
    </row>
    <row r="286" ht="14.25" customHeight="1">
      <c r="B286" s="186"/>
    </row>
    <row r="287" ht="14.25" customHeight="1">
      <c r="B287" s="186"/>
    </row>
    <row r="288" ht="14.25" customHeight="1">
      <c r="B288" s="186"/>
    </row>
    <row r="289" ht="14.25" customHeight="1">
      <c r="B289" s="186"/>
    </row>
    <row r="290" ht="14.25" customHeight="1">
      <c r="B290" s="186"/>
    </row>
    <row r="291" ht="14.25" customHeight="1">
      <c r="B291" s="186"/>
    </row>
    <row r="292" ht="14.25" customHeight="1">
      <c r="B292" s="186"/>
    </row>
    <row r="293" ht="14.25" customHeight="1">
      <c r="B293" s="186"/>
    </row>
    <row r="294" ht="14.25" customHeight="1">
      <c r="B294" s="186"/>
    </row>
    <row r="295" ht="14.25" customHeight="1">
      <c r="B295" s="186"/>
    </row>
    <row r="296" ht="14.25" customHeight="1">
      <c r="B296" s="186"/>
    </row>
    <row r="297" ht="14.25" customHeight="1">
      <c r="B297" s="186"/>
    </row>
    <row r="298" ht="14.25" customHeight="1">
      <c r="B298" s="186"/>
    </row>
    <row r="299" ht="14.25" customHeight="1">
      <c r="B299" s="186"/>
    </row>
    <row r="300" ht="14.25" customHeight="1">
      <c r="B300" s="186"/>
    </row>
    <row r="301" ht="14.25" customHeight="1">
      <c r="B301" s="186"/>
    </row>
    <row r="302" ht="14.25" customHeight="1">
      <c r="B302" s="186"/>
    </row>
    <row r="303" ht="14.25" customHeight="1">
      <c r="B303" s="186"/>
    </row>
    <row r="304" ht="14.25" customHeight="1">
      <c r="B304" s="186"/>
    </row>
    <row r="305" ht="14.25" customHeight="1">
      <c r="B305" s="186"/>
    </row>
    <row r="306" ht="14.25" customHeight="1">
      <c r="B306" s="186"/>
    </row>
    <row r="307" ht="14.25" customHeight="1">
      <c r="B307" s="186"/>
    </row>
    <row r="308" ht="14.25" customHeight="1">
      <c r="B308" s="186"/>
    </row>
    <row r="309" ht="14.25" customHeight="1">
      <c r="B309" s="186"/>
    </row>
    <row r="310" ht="14.25" customHeight="1">
      <c r="B310" s="186"/>
    </row>
    <row r="311" ht="14.25" customHeight="1">
      <c r="B311" s="186"/>
    </row>
    <row r="312" ht="14.25" customHeight="1">
      <c r="B312" s="186"/>
    </row>
    <row r="313" ht="14.25" customHeight="1">
      <c r="B313" s="186"/>
    </row>
    <row r="314" ht="14.25" customHeight="1">
      <c r="B314" s="186"/>
    </row>
    <row r="315" ht="14.25" customHeight="1">
      <c r="B315" s="186"/>
    </row>
    <row r="316" ht="14.25" customHeight="1">
      <c r="B316" s="186"/>
    </row>
    <row r="317" ht="14.25" customHeight="1">
      <c r="B317" s="186"/>
    </row>
    <row r="318" ht="14.25" customHeight="1">
      <c r="B318" s="186"/>
    </row>
    <row r="319" ht="14.25" customHeight="1">
      <c r="B319" s="186"/>
    </row>
    <row r="320" ht="14.25" customHeight="1">
      <c r="B320" s="186"/>
    </row>
    <row r="321" ht="14.25" customHeight="1">
      <c r="B321" s="186"/>
    </row>
    <row r="322" ht="14.25" customHeight="1">
      <c r="B322" s="186"/>
    </row>
    <row r="323" ht="14.25" customHeight="1">
      <c r="B323" s="186"/>
    </row>
    <row r="324" ht="14.25" customHeight="1">
      <c r="B324" s="186"/>
    </row>
    <row r="325" ht="14.25" customHeight="1">
      <c r="B325" s="186"/>
    </row>
    <row r="326" ht="14.25" customHeight="1">
      <c r="B326" s="186"/>
    </row>
    <row r="327" ht="14.25" customHeight="1">
      <c r="B327" s="186"/>
    </row>
    <row r="328" ht="14.25" customHeight="1">
      <c r="B328" s="186"/>
    </row>
    <row r="329" ht="14.25" customHeight="1">
      <c r="B329" s="186"/>
    </row>
    <row r="330" ht="14.25" customHeight="1">
      <c r="B330" s="186"/>
    </row>
    <row r="331" ht="14.25" customHeight="1">
      <c r="B331" s="186"/>
    </row>
    <row r="332" ht="14.25" customHeight="1">
      <c r="B332" s="186"/>
    </row>
    <row r="333" ht="14.25" customHeight="1">
      <c r="B333" s="186"/>
    </row>
    <row r="334" ht="14.25" customHeight="1">
      <c r="B334" s="186"/>
    </row>
    <row r="335" ht="14.25" customHeight="1">
      <c r="B335" s="186"/>
    </row>
    <row r="336" ht="14.25" customHeight="1">
      <c r="B336" s="186"/>
    </row>
    <row r="337" ht="14.25" customHeight="1">
      <c r="B337" s="186"/>
    </row>
    <row r="338" ht="14.25" customHeight="1">
      <c r="B338" s="186"/>
    </row>
    <row r="339" ht="14.25" customHeight="1">
      <c r="B339" s="186"/>
    </row>
    <row r="340" ht="14.25" customHeight="1">
      <c r="B340" s="186"/>
    </row>
    <row r="341" ht="14.25" customHeight="1">
      <c r="B341" s="186"/>
    </row>
    <row r="342" ht="14.25" customHeight="1">
      <c r="B342" s="186"/>
    </row>
    <row r="343" ht="14.25" customHeight="1">
      <c r="B343" s="186"/>
    </row>
    <row r="344" ht="14.25" customHeight="1">
      <c r="B344" s="186"/>
    </row>
    <row r="345" ht="14.25" customHeight="1">
      <c r="B345" s="186"/>
    </row>
    <row r="346" ht="14.25" customHeight="1">
      <c r="B346" s="186"/>
    </row>
    <row r="347" ht="14.25" customHeight="1">
      <c r="B347" s="186"/>
    </row>
    <row r="348" ht="14.25" customHeight="1">
      <c r="B348" s="186"/>
    </row>
    <row r="349" ht="14.25" customHeight="1">
      <c r="B349" s="186"/>
    </row>
    <row r="350" ht="14.25" customHeight="1">
      <c r="B350" s="186"/>
    </row>
    <row r="351" ht="14.25" customHeight="1">
      <c r="B351" s="186"/>
    </row>
    <row r="352" ht="14.25" customHeight="1">
      <c r="B352" s="186"/>
    </row>
    <row r="353" ht="14.25" customHeight="1">
      <c r="B353" s="186"/>
    </row>
    <row r="354" ht="14.25" customHeight="1">
      <c r="B354" s="186"/>
    </row>
    <row r="355" ht="14.25" customHeight="1">
      <c r="B355" s="186"/>
    </row>
    <row r="356" ht="14.25" customHeight="1">
      <c r="B356" s="186"/>
    </row>
    <row r="357" ht="14.25" customHeight="1">
      <c r="B357" s="186"/>
    </row>
    <row r="358" ht="14.25" customHeight="1">
      <c r="B358" s="186"/>
    </row>
    <row r="359" ht="14.25" customHeight="1">
      <c r="B359" s="186"/>
    </row>
    <row r="360" ht="14.25" customHeight="1">
      <c r="B360" s="186"/>
    </row>
    <row r="361" ht="14.25" customHeight="1">
      <c r="B361" s="186"/>
    </row>
    <row r="362" ht="14.25" customHeight="1">
      <c r="B362" s="186"/>
    </row>
    <row r="363" ht="14.25" customHeight="1">
      <c r="B363" s="186"/>
    </row>
    <row r="364" ht="14.25" customHeight="1">
      <c r="B364" s="186"/>
    </row>
    <row r="365" ht="14.25" customHeight="1">
      <c r="B365" s="186"/>
    </row>
    <row r="366" ht="14.25" customHeight="1">
      <c r="B366" s="186"/>
    </row>
    <row r="367" ht="14.25" customHeight="1">
      <c r="B367" s="186"/>
    </row>
    <row r="368" ht="14.25" customHeight="1">
      <c r="B368" s="186"/>
    </row>
    <row r="369" ht="14.25" customHeight="1">
      <c r="B369" s="186"/>
    </row>
    <row r="370" ht="14.25" customHeight="1">
      <c r="B370" s="186"/>
    </row>
    <row r="371" ht="14.25" customHeight="1">
      <c r="B371" s="186"/>
    </row>
    <row r="372" ht="14.25" customHeight="1">
      <c r="B372" s="186"/>
    </row>
    <row r="373" ht="14.25" customHeight="1">
      <c r="B373" s="186"/>
    </row>
    <row r="374" ht="14.25" customHeight="1">
      <c r="B374" s="186"/>
    </row>
    <row r="375" ht="14.25" customHeight="1">
      <c r="B375" s="186"/>
    </row>
    <row r="376" ht="14.25" customHeight="1">
      <c r="B376" s="186"/>
    </row>
    <row r="377" ht="14.25" customHeight="1">
      <c r="B377" s="186"/>
    </row>
    <row r="378" ht="14.25" customHeight="1">
      <c r="B378" s="186"/>
    </row>
    <row r="379" ht="14.25" customHeight="1">
      <c r="B379" s="186"/>
    </row>
    <row r="380" ht="14.25" customHeight="1">
      <c r="B380" s="186"/>
    </row>
    <row r="381" ht="14.25" customHeight="1">
      <c r="B381" s="186"/>
    </row>
    <row r="382" ht="14.25" customHeight="1">
      <c r="B382" s="186"/>
    </row>
    <row r="383" ht="14.25" customHeight="1">
      <c r="B383" s="186"/>
    </row>
    <row r="384" ht="14.25" customHeight="1">
      <c r="B384" s="186"/>
    </row>
    <row r="385" ht="14.25" customHeight="1">
      <c r="B385" s="186"/>
    </row>
    <row r="386" ht="14.25" customHeight="1">
      <c r="B386" s="186"/>
    </row>
    <row r="387" ht="14.25" customHeight="1">
      <c r="B387" s="186"/>
    </row>
    <row r="388" ht="14.25" customHeight="1">
      <c r="B388" s="186"/>
    </row>
    <row r="389" ht="14.25" customHeight="1">
      <c r="B389" s="186"/>
    </row>
    <row r="390" ht="14.25" customHeight="1">
      <c r="B390" s="186"/>
    </row>
    <row r="391" ht="14.25" customHeight="1">
      <c r="B391" s="186"/>
    </row>
    <row r="392" ht="14.25" customHeight="1">
      <c r="B392" s="186"/>
    </row>
    <row r="393" ht="14.25" customHeight="1">
      <c r="B393" s="186"/>
    </row>
    <row r="394" ht="14.25" customHeight="1">
      <c r="B394" s="186"/>
    </row>
    <row r="395" ht="14.25" customHeight="1">
      <c r="B395" s="186"/>
    </row>
    <row r="396" ht="14.25" customHeight="1">
      <c r="B396" s="186"/>
    </row>
    <row r="397" ht="14.25" customHeight="1">
      <c r="B397" s="186"/>
    </row>
    <row r="398" ht="14.25" customHeight="1">
      <c r="B398" s="186"/>
    </row>
    <row r="399" ht="14.25" customHeight="1">
      <c r="B399" s="186"/>
    </row>
    <row r="400" ht="14.25" customHeight="1">
      <c r="B400" s="186"/>
    </row>
    <row r="401" ht="14.25" customHeight="1">
      <c r="B401" s="186"/>
    </row>
    <row r="402" ht="14.25" customHeight="1">
      <c r="B402" s="186"/>
    </row>
    <row r="403" ht="14.25" customHeight="1">
      <c r="B403" s="186"/>
    </row>
    <row r="404" ht="14.25" customHeight="1">
      <c r="B404" s="186"/>
    </row>
    <row r="405" ht="14.25" customHeight="1">
      <c r="B405" s="186"/>
    </row>
    <row r="406" ht="14.25" customHeight="1">
      <c r="B406" s="186"/>
    </row>
    <row r="407" ht="14.25" customHeight="1">
      <c r="B407" s="186"/>
    </row>
    <row r="408" ht="14.25" customHeight="1">
      <c r="B408" s="186"/>
    </row>
    <row r="409" ht="14.25" customHeight="1">
      <c r="B409" s="186"/>
    </row>
    <row r="410" ht="14.25" customHeight="1">
      <c r="B410" s="186"/>
    </row>
    <row r="411" ht="14.25" customHeight="1">
      <c r="B411" s="186"/>
    </row>
    <row r="412" ht="14.25" customHeight="1">
      <c r="B412" s="186"/>
    </row>
    <row r="413" ht="14.25" customHeight="1">
      <c r="B413" s="186"/>
    </row>
    <row r="414" ht="14.25" customHeight="1">
      <c r="B414" s="186"/>
    </row>
    <row r="415" ht="14.25" customHeight="1">
      <c r="B415" s="186"/>
    </row>
    <row r="416" ht="14.25" customHeight="1">
      <c r="B416" s="186"/>
    </row>
    <row r="417" ht="14.25" customHeight="1">
      <c r="B417" s="186"/>
    </row>
    <row r="418" ht="14.25" customHeight="1">
      <c r="B418" s="186"/>
    </row>
    <row r="419" ht="14.25" customHeight="1">
      <c r="B419" s="186"/>
    </row>
    <row r="420" ht="14.25" customHeight="1">
      <c r="B420" s="186"/>
    </row>
    <row r="421" ht="14.25" customHeight="1">
      <c r="B421" s="186"/>
    </row>
    <row r="422" ht="14.25" customHeight="1">
      <c r="B422" s="186"/>
    </row>
    <row r="423" ht="14.25" customHeight="1">
      <c r="B423" s="186"/>
    </row>
    <row r="424" ht="14.25" customHeight="1">
      <c r="B424" s="186"/>
    </row>
    <row r="425" ht="14.25" customHeight="1">
      <c r="B425" s="186"/>
    </row>
    <row r="426" ht="14.25" customHeight="1">
      <c r="B426" s="186"/>
    </row>
    <row r="427" ht="14.25" customHeight="1">
      <c r="B427" s="186"/>
    </row>
    <row r="428" ht="14.25" customHeight="1">
      <c r="B428" s="186"/>
    </row>
    <row r="429" ht="14.25" customHeight="1">
      <c r="B429" s="186"/>
    </row>
    <row r="430" ht="14.25" customHeight="1">
      <c r="B430" s="186"/>
    </row>
    <row r="431" ht="14.25" customHeight="1">
      <c r="B431" s="186"/>
    </row>
    <row r="432" ht="14.25" customHeight="1">
      <c r="B432" s="186"/>
    </row>
    <row r="433" ht="14.25" customHeight="1">
      <c r="B433" s="186"/>
    </row>
    <row r="434" ht="14.25" customHeight="1">
      <c r="B434" s="186"/>
    </row>
    <row r="435" ht="14.25" customHeight="1">
      <c r="B435" s="186"/>
    </row>
    <row r="436" ht="14.25" customHeight="1">
      <c r="B436" s="186"/>
    </row>
    <row r="437" ht="14.25" customHeight="1">
      <c r="B437" s="186"/>
    </row>
    <row r="438" ht="14.25" customHeight="1">
      <c r="B438" s="186"/>
    </row>
    <row r="439" ht="14.25" customHeight="1">
      <c r="B439" s="186"/>
    </row>
    <row r="440" ht="14.25" customHeight="1">
      <c r="B440" s="186"/>
    </row>
    <row r="441" ht="14.25" customHeight="1">
      <c r="B441" s="186"/>
    </row>
    <row r="442" ht="14.25" customHeight="1">
      <c r="B442" s="186"/>
    </row>
    <row r="443" ht="14.25" customHeight="1">
      <c r="B443" s="186"/>
    </row>
    <row r="444" ht="14.25" customHeight="1">
      <c r="B444" s="186"/>
    </row>
    <row r="445" ht="14.25" customHeight="1">
      <c r="B445" s="186"/>
    </row>
    <row r="446" ht="14.25" customHeight="1">
      <c r="B446" s="186"/>
    </row>
    <row r="447" ht="14.25" customHeight="1">
      <c r="B447" s="186"/>
    </row>
    <row r="448" ht="14.25" customHeight="1">
      <c r="B448" s="186"/>
    </row>
    <row r="449" ht="14.25" customHeight="1">
      <c r="B449" s="186"/>
    </row>
    <row r="450" ht="14.25" customHeight="1">
      <c r="B450" s="186"/>
    </row>
    <row r="451" ht="14.25" customHeight="1">
      <c r="B451" s="186"/>
    </row>
    <row r="452" ht="14.25" customHeight="1">
      <c r="B452" s="186"/>
    </row>
    <row r="453" ht="14.25" customHeight="1">
      <c r="B453" s="186"/>
    </row>
    <row r="454" ht="14.25" customHeight="1">
      <c r="B454" s="186"/>
    </row>
    <row r="455" ht="14.25" customHeight="1">
      <c r="B455" s="186"/>
    </row>
    <row r="456" ht="14.25" customHeight="1">
      <c r="B456" s="186"/>
    </row>
    <row r="457" ht="14.25" customHeight="1">
      <c r="B457" s="186"/>
    </row>
    <row r="458" ht="14.25" customHeight="1">
      <c r="B458" s="186"/>
    </row>
    <row r="459" ht="14.25" customHeight="1">
      <c r="B459" s="186"/>
    </row>
    <row r="460" ht="14.25" customHeight="1">
      <c r="B460" s="186"/>
    </row>
    <row r="461" ht="14.25" customHeight="1">
      <c r="B461" s="186"/>
    </row>
    <row r="462" ht="14.25" customHeight="1">
      <c r="B462" s="186"/>
    </row>
    <row r="463" ht="14.25" customHeight="1">
      <c r="B463" s="186"/>
    </row>
    <row r="464" ht="14.25" customHeight="1">
      <c r="B464" s="186"/>
    </row>
    <row r="465" ht="14.25" customHeight="1">
      <c r="B465" s="186"/>
    </row>
    <row r="466" ht="14.25" customHeight="1">
      <c r="B466" s="186"/>
    </row>
    <row r="467" ht="14.25" customHeight="1">
      <c r="B467" s="186"/>
    </row>
    <row r="468" ht="14.25" customHeight="1">
      <c r="B468" s="186"/>
    </row>
    <row r="469" ht="14.25" customHeight="1">
      <c r="B469" s="186"/>
    </row>
    <row r="470" ht="14.25" customHeight="1">
      <c r="B470" s="186"/>
    </row>
    <row r="471" ht="14.25" customHeight="1">
      <c r="B471" s="186"/>
    </row>
    <row r="472" ht="14.25" customHeight="1">
      <c r="B472" s="186"/>
    </row>
    <row r="473" ht="14.25" customHeight="1">
      <c r="B473" s="186"/>
    </row>
    <row r="474" ht="14.25" customHeight="1">
      <c r="B474" s="186"/>
    </row>
    <row r="475" ht="14.25" customHeight="1">
      <c r="B475" s="186"/>
    </row>
    <row r="476" ht="14.25" customHeight="1">
      <c r="B476" s="186"/>
    </row>
    <row r="477" ht="14.25" customHeight="1">
      <c r="B477" s="186"/>
    </row>
    <row r="478" ht="14.25" customHeight="1">
      <c r="B478" s="186"/>
    </row>
    <row r="479" ht="14.25" customHeight="1">
      <c r="B479" s="186"/>
    </row>
    <row r="480" ht="14.25" customHeight="1">
      <c r="B480" s="186"/>
    </row>
    <row r="481" ht="14.25" customHeight="1">
      <c r="B481" s="186"/>
    </row>
    <row r="482" ht="14.25" customHeight="1">
      <c r="B482" s="186"/>
    </row>
    <row r="483" ht="14.25" customHeight="1">
      <c r="B483" s="186"/>
    </row>
    <row r="484" ht="14.25" customHeight="1">
      <c r="B484" s="186"/>
    </row>
    <row r="485" ht="14.25" customHeight="1">
      <c r="B485" s="186"/>
    </row>
    <row r="486" ht="14.25" customHeight="1">
      <c r="B486" s="186"/>
    </row>
    <row r="487" ht="14.25" customHeight="1">
      <c r="B487" s="186"/>
    </row>
    <row r="488" ht="14.25" customHeight="1">
      <c r="B488" s="186"/>
    </row>
    <row r="489" ht="14.25" customHeight="1">
      <c r="B489" s="186"/>
    </row>
    <row r="490" ht="14.25" customHeight="1">
      <c r="B490" s="186"/>
    </row>
    <row r="491" ht="14.25" customHeight="1">
      <c r="B491" s="186"/>
    </row>
    <row r="492" ht="14.25" customHeight="1">
      <c r="B492" s="186"/>
    </row>
    <row r="493" ht="14.25" customHeight="1">
      <c r="B493" s="186"/>
    </row>
    <row r="494" ht="14.25" customHeight="1">
      <c r="B494" s="186"/>
    </row>
    <row r="495" ht="14.25" customHeight="1">
      <c r="B495" s="186"/>
    </row>
    <row r="496" ht="14.25" customHeight="1">
      <c r="B496" s="186"/>
    </row>
    <row r="497" ht="14.25" customHeight="1">
      <c r="B497" s="186"/>
    </row>
    <row r="498" ht="14.25" customHeight="1">
      <c r="B498" s="186"/>
    </row>
    <row r="499" ht="14.25" customHeight="1">
      <c r="B499" s="186"/>
    </row>
    <row r="500" ht="14.25" customHeight="1">
      <c r="B500" s="186"/>
    </row>
    <row r="501" ht="14.25" customHeight="1">
      <c r="B501" s="186"/>
    </row>
    <row r="502" ht="14.25" customHeight="1">
      <c r="B502" s="186"/>
    </row>
    <row r="503" ht="14.25" customHeight="1">
      <c r="B503" s="186"/>
    </row>
    <row r="504" ht="14.25" customHeight="1">
      <c r="B504" s="186"/>
    </row>
    <row r="505" ht="14.25" customHeight="1">
      <c r="B505" s="186"/>
    </row>
    <row r="506" ht="14.25" customHeight="1">
      <c r="B506" s="186"/>
    </row>
    <row r="507" ht="14.25" customHeight="1">
      <c r="B507" s="186"/>
    </row>
    <row r="508" ht="14.25" customHeight="1">
      <c r="B508" s="186"/>
    </row>
    <row r="509" ht="14.25" customHeight="1">
      <c r="B509" s="186"/>
    </row>
    <row r="510" ht="14.25" customHeight="1">
      <c r="B510" s="186"/>
    </row>
    <row r="511" ht="14.25" customHeight="1">
      <c r="B511" s="186"/>
    </row>
    <row r="512" ht="14.25" customHeight="1">
      <c r="B512" s="186"/>
    </row>
    <row r="513" ht="14.25" customHeight="1">
      <c r="B513" s="186"/>
    </row>
    <row r="514" ht="14.25" customHeight="1">
      <c r="B514" s="186"/>
    </row>
    <row r="515" ht="14.25" customHeight="1">
      <c r="B515" s="186"/>
    </row>
    <row r="516" ht="14.25" customHeight="1">
      <c r="B516" s="186"/>
    </row>
    <row r="517" ht="14.25" customHeight="1">
      <c r="B517" s="186"/>
    </row>
    <row r="518" ht="14.25" customHeight="1">
      <c r="B518" s="186"/>
    </row>
    <row r="519" ht="14.25" customHeight="1">
      <c r="B519" s="186"/>
    </row>
    <row r="520" ht="14.25" customHeight="1">
      <c r="B520" s="186"/>
    </row>
    <row r="521" ht="14.25" customHeight="1">
      <c r="B521" s="186"/>
    </row>
    <row r="522" ht="14.25" customHeight="1">
      <c r="B522" s="186"/>
    </row>
    <row r="523" ht="14.25" customHeight="1">
      <c r="B523" s="186"/>
    </row>
    <row r="524" ht="14.25" customHeight="1">
      <c r="B524" s="186"/>
    </row>
    <row r="525" ht="14.25" customHeight="1">
      <c r="B525" s="186"/>
    </row>
    <row r="526" ht="14.25" customHeight="1">
      <c r="B526" s="186"/>
    </row>
    <row r="527" ht="14.25" customHeight="1">
      <c r="B527" s="186"/>
    </row>
    <row r="528" ht="14.25" customHeight="1">
      <c r="B528" s="186"/>
    </row>
    <row r="529" ht="14.25" customHeight="1">
      <c r="B529" s="186"/>
    </row>
    <row r="530" ht="14.25" customHeight="1">
      <c r="B530" s="186"/>
    </row>
    <row r="531" ht="14.25" customHeight="1">
      <c r="B531" s="186"/>
    </row>
    <row r="532" ht="14.25" customHeight="1">
      <c r="B532" s="186"/>
    </row>
    <row r="533" ht="14.25" customHeight="1">
      <c r="B533" s="186"/>
    </row>
    <row r="534" ht="14.25" customHeight="1">
      <c r="B534" s="186"/>
    </row>
    <row r="535" ht="14.25" customHeight="1">
      <c r="B535" s="186"/>
    </row>
    <row r="536" ht="14.25" customHeight="1">
      <c r="B536" s="186"/>
    </row>
    <row r="537" ht="14.25" customHeight="1">
      <c r="B537" s="186"/>
    </row>
    <row r="538" ht="14.25" customHeight="1">
      <c r="B538" s="186"/>
    </row>
    <row r="539" ht="14.25" customHeight="1">
      <c r="B539" s="186"/>
    </row>
    <row r="540" ht="14.25" customHeight="1">
      <c r="B540" s="186"/>
    </row>
    <row r="541" ht="14.25" customHeight="1">
      <c r="B541" s="186"/>
    </row>
    <row r="542" ht="14.25" customHeight="1">
      <c r="B542" s="186"/>
    </row>
    <row r="543" ht="14.25" customHeight="1">
      <c r="B543" s="186"/>
    </row>
    <row r="544" ht="14.25" customHeight="1">
      <c r="B544" s="186"/>
    </row>
    <row r="545" ht="14.25" customHeight="1">
      <c r="B545" s="186"/>
    </row>
    <row r="546" ht="14.25" customHeight="1">
      <c r="B546" s="186"/>
    </row>
    <row r="547" ht="14.25" customHeight="1">
      <c r="B547" s="186"/>
    </row>
    <row r="548" ht="14.25" customHeight="1">
      <c r="B548" s="186"/>
    </row>
    <row r="549" ht="14.25" customHeight="1">
      <c r="B549" s="186"/>
    </row>
    <row r="550" ht="14.25" customHeight="1">
      <c r="B550" s="186"/>
    </row>
    <row r="551" ht="14.25" customHeight="1">
      <c r="B551" s="186"/>
    </row>
    <row r="552" ht="14.25" customHeight="1">
      <c r="B552" s="186"/>
    </row>
    <row r="553" ht="14.25" customHeight="1">
      <c r="B553" s="186"/>
    </row>
    <row r="554" ht="14.25" customHeight="1">
      <c r="B554" s="186"/>
    </row>
    <row r="555" ht="14.25" customHeight="1">
      <c r="B555" s="186"/>
    </row>
    <row r="556" ht="14.25" customHeight="1">
      <c r="B556" s="186"/>
    </row>
    <row r="557" ht="14.25" customHeight="1">
      <c r="B557" s="186"/>
    </row>
    <row r="558" ht="14.25" customHeight="1">
      <c r="B558" s="186"/>
    </row>
    <row r="559" ht="14.25" customHeight="1">
      <c r="B559" s="186"/>
    </row>
    <row r="560" ht="14.25" customHeight="1">
      <c r="B560" s="186"/>
    </row>
    <row r="561" ht="14.25" customHeight="1">
      <c r="B561" s="186"/>
    </row>
    <row r="562" ht="14.25" customHeight="1">
      <c r="B562" s="186"/>
    </row>
    <row r="563" ht="14.25" customHeight="1">
      <c r="B563" s="186"/>
    </row>
    <row r="564" ht="14.25" customHeight="1">
      <c r="B564" s="186"/>
    </row>
    <row r="565" ht="14.25" customHeight="1">
      <c r="B565" s="186"/>
    </row>
    <row r="566" ht="14.25" customHeight="1">
      <c r="B566" s="186"/>
    </row>
    <row r="567" ht="14.25" customHeight="1">
      <c r="B567" s="186"/>
    </row>
    <row r="568" ht="14.25" customHeight="1">
      <c r="B568" s="186"/>
    </row>
    <row r="569" ht="14.25" customHeight="1">
      <c r="B569" s="186"/>
    </row>
    <row r="570" ht="14.25" customHeight="1">
      <c r="B570" s="186"/>
    </row>
    <row r="571" ht="14.25" customHeight="1">
      <c r="B571" s="186"/>
    </row>
    <row r="572" ht="14.25" customHeight="1">
      <c r="B572" s="186"/>
    </row>
    <row r="573" ht="14.25" customHeight="1">
      <c r="B573" s="186"/>
    </row>
    <row r="574" ht="14.25" customHeight="1">
      <c r="B574" s="186"/>
    </row>
    <row r="575" ht="14.25" customHeight="1">
      <c r="B575" s="186"/>
    </row>
    <row r="576" ht="14.25" customHeight="1">
      <c r="B576" s="186"/>
    </row>
    <row r="577" ht="14.25" customHeight="1">
      <c r="B577" s="186"/>
    </row>
    <row r="578" ht="14.25" customHeight="1">
      <c r="B578" s="186"/>
    </row>
    <row r="579" ht="14.25" customHeight="1">
      <c r="B579" s="186"/>
    </row>
    <row r="580" ht="14.25" customHeight="1">
      <c r="B580" s="186"/>
    </row>
    <row r="581" ht="14.25" customHeight="1">
      <c r="B581" s="186"/>
    </row>
    <row r="582" ht="14.25" customHeight="1">
      <c r="B582" s="186"/>
    </row>
    <row r="583" ht="14.25" customHeight="1">
      <c r="B583" s="186"/>
    </row>
    <row r="584" ht="14.25" customHeight="1">
      <c r="B584" s="186"/>
    </row>
    <row r="585" ht="14.25" customHeight="1">
      <c r="B585" s="186"/>
    </row>
    <row r="586" ht="14.25" customHeight="1">
      <c r="B586" s="186"/>
    </row>
    <row r="587" ht="14.25" customHeight="1">
      <c r="B587" s="186"/>
    </row>
    <row r="588" ht="14.25" customHeight="1">
      <c r="B588" s="186"/>
    </row>
    <row r="589" ht="14.25" customHeight="1">
      <c r="B589" s="186"/>
    </row>
    <row r="590" ht="14.25" customHeight="1">
      <c r="B590" s="186"/>
    </row>
    <row r="591" ht="14.25" customHeight="1">
      <c r="B591" s="186"/>
    </row>
    <row r="592" ht="14.25" customHeight="1">
      <c r="B592" s="186"/>
    </row>
    <row r="593" ht="14.25" customHeight="1">
      <c r="B593" s="186"/>
    </row>
    <row r="594" ht="14.25" customHeight="1">
      <c r="B594" s="186"/>
    </row>
    <row r="595" ht="14.25" customHeight="1">
      <c r="B595" s="186"/>
    </row>
    <row r="596" ht="14.25" customHeight="1">
      <c r="B596" s="186"/>
    </row>
    <row r="597" ht="14.25" customHeight="1">
      <c r="B597" s="186"/>
    </row>
    <row r="598" ht="14.25" customHeight="1">
      <c r="B598" s="186"/>
    </row>
    <row r="599" ht="14.25" customHeight="1">
      <c r="B599" s="186"/>
    </row>
    <row r="600" ht="14.25" customHeight="1">
      <c r="B600" s="186"/>
    </row>
    <row r="601" ht="14.25" customHeight="1">
      <c r="B601" s="186"/>
    </row>
    <row r="602" ht="14.25" customHeight="1">
      <c r="B602" s="186"/>
    </row>
    <row r="603" ht="14.25" customHeight="1">
      <c r="B603" s="186"/>
    </row>
    <row r="604" ht="14.25" customHeight="1">
      <c r="B604" s="186"/>
    </row>
    <row r="605" ht="14.25" customHeight="1">
      <c r="B605" s="186"/>
    </row>
    <row r="606" ht="14.25" customHeight="1">
      <c r="B606" s="186"/>
    </row>
    <row r="607" ht="14.25" customHeight="1">
      <c r="B607" s="186"/>
    </row>
    <row r="608" ht="14.25" customHeight="1">
      <c r="B608" s="186"/>
    </row>
    <row r="609" ht="14.25" customHeight="1">
      <c r="B609" s="186"/>
    </row>
    <row r="610" ht="14.25" customHeight="1">
      <c r="B610" s="186"/>
    </row>
    <row r="611" ht="14.25" customHeight="1">
      <c r="B611" s="186"/>
    </row>
    <row r="612" ht="14.25" customHeight="1">
      <c r="B612" s="186"/>
    </row>
    <row r="613" ht="14.25" customHeight="1">
      <c r="B613" s="186"/>
    </row>
    <row r="614" ht="14.25" customHeight="1">
      <c r="B614" s="186"/>
    </row>
    <row r="615" ht="14.25" customHeight="1">
      <c r="B615" s="186"/>
    </row>
    <row r="616" ht="14.25" customHeight="1">
      <c r="B616" s="186"/>
    </row>
    <row r="617" ht="14.25" customHeight="1">
      <c r="B617" s="186"/>
    </row>
    <row r="618" ht="14.25" customHeight="1">
      <c r="B618" s="186"/>
    </row>
    <row r="619" ht="14.25" customHeight="1">
      <c r="B619" s="186"/>
    </row>
    <row r="620" ht="14.25" customHeight="1">
      <c r="B620" s="186"/>
    </row>
    <row r="621" ht="14.25" customHeight="1">
      <c r="B621" s="186"/>
    </row>
    <row r="622" ht="14.25" customHeight="1">
      <c r="B622" s="186"/>
    </row>
    <row r="623" ht="14.25" customHeight="1">
      <c r="B623" s="186"/>
    </row>
    <row r="624" ht="14.25" customHeight="1">
      <c r="B624" s="186"/>
    </row>
    <row r="625" ht="14.25" customHeight="1">
      <c r="B625" s="186"/>
    </row>
    <row r="626" ht="14.25" customHeight="1">
      <c r="B626" s="186"/>
    </row>
    <row r="627" ht="14.25" customHeight="1">
      <c r="B627" s="186"/>
    </row>
    <row r="628" ht="14.25" customHeight="1">
      <c r="B628" s="186"/>
    </row>
    <row r="629" ht="14.25" customHeight="1">
      <c r="B629" s="186"/>
    </row>
    <row r="630" ht="14.25" customHeight="1">
      <c r="B630" s="186"/>
    </row>
    <row r="631" ht="14.25" customHeight="1">
      <c r="B631" s="186"/>
    </row>
    <row r="632" ht="14.25" customHeight="1">
      <c r="B632" s="186"/>
    </row>
    <row r="633" ht="14.25" customHeight="1">
      <c r="B633" s="186"/>
    </row>
    <row r="634" ht="14.25" customHeight="1">
      <c r="B634" s="186"/>
    </row>
    <row r="635" ht="14.25" customHeight="1">
      <c r="B635" s="186"/>
    </row>
    <row r="636" ht="14.25" customHeight="1">
      <c r="B636" s="186"/>
    </row>
    <row r="637" ht="14.25" customHeight="1">
      <c r="B637" s="186"/>
    </row>
    <row r="638" ht="14.25" customHeight="1">
      <c r="B638" s="186"/>
    </row>
    <row r="639" ht="14.25" customHeight="1">
      <c r="B639" s="186"/>
    </row>
    <row r="640" ht="14.25" customHeight="1">
      <c r="B640" s="186"/>
    </row>
    <row r="641" ht="14.25" customHeight="1">
      <c r="B641" s="186"/>
    </row>
    <row r="642" ht="14.25" customHeight="1">
      <c r="B642" s="186"/>
    </row>
    <row r="643" ht="14.25" customHeight="1">
      <c r="B643" s="186"/>
    </row>
    <row r="644" ht="14.25" customHeight="1">
      <c r="B644" s="186"/>
    </row>
    <row r="645" ht="14.25" customHeight="1">
      <c r="B645" s="186"/>
    </row>
    <row r="646" ht="14.25" customHeight="1">
      <c r="B646" s="186"/>
    </row>
    <row r="647" ht="14.25" customHeight="1">
      <c r="B647" s="186"/>
    </row>
    <row r="648" ht="14.25" customHeight="1">
      <c r="B648" s="186"/>
    </row>
    <row r="649" ht="14.25" customHeight="1">
      <c r="B649" s="186"/>
    </row>
    <row r="650" ht="14.25" customHeight="1">
      <c r="B650" s="186"/>
    </row>
    <row r="651" ht="14.25" customHeight="1">
      <c r="B651" s="186"/>
    </row>
    <row r="652" ht="14.25" customHeight="1">
      <c r="B652" s="186"/>
    </row>
    <row r="653" ht="14.25" customHeight="1">
      <c r="B653" s="186"/>
    </row>
    <row r="654" ht="14.25" customHeight="1">
      <c r="B654" s="186"/>
    </row>
    <row r="655" ht="14.25" customHeight="1">
      <c r="B655" s="186"/>
    </row>
    <row r="656" ht="14.25" customHeight="1">
      <c r="B656" s="186"/>
    </row>
    <row r="657" ht="14.25" customHeight="1">
      <c r="B657" s="186"/>
    </row>
    <row r="658" ht="14.25" customHeight="1">
      <c r="B658" s="186"/>
    </row>
    <row r="659" ht="14.25" customHeight="1">
      <c r="B659" s="186"/>
    </row>
    <row r="660" ht="14.25" customHeight="1">
      <c r="B660" s="186"/>
    </row>
    <row r="661" ht="14.25" customHeight="1">
      <c r="B661" s="186"/>
    </row>
    <row r="662" ht="14.25" customHeight="1">
      <c r="B662" s="186"/>
    </row>
    <row r="663" ht="14.25" customHeight="1">
      <c r="B663" s="186"/>
    </row>
    <row r="664" ht="14.25" customHeight="1">
      <c r="B664" s="186"/>
    </row>
    <row r="665" ht="14.25" customHeight="1">
      <c r="B665" s="186"/>
    </row>
    <row r="666" ht="14.25" customHeight="1">
      <c r="B666" s="186"/>
    </row>
    <row r="667" ht="14.25" customHeight="1">
      <c r="B667" s="186"/>
    </row>
    <row r="668" ht="14.25" customHeight="1">
      <c r="B668" s="186"/>
    </row>
    <row r="669" ht="14.25" customHeight="1">
      <c r="B669" s="186"/>
    </row>
    <row r="670" ht="14.25" customHeight="1">
      <c r="B670" s="186"/>
    </row>
    <row r="671" ht="14.25" customHeight="1">
      <c r="B671" s="186"/>
    </row>
    <row r="672" ht="14.25" customHeight="1">
      <c r="B672" s="186"/>
    </row>
    <row r="673" ht="14.25" customHeight="1">
      <c r="B673" s="186"/>
    </row>
    <row r="674" ht="14.25" customHeight="1">
      <c r="B674" s="186"/>
    </row>
    <row r="675" ht="14.25" customHeight="1">
      <c r="B675" s="186"/>
    </row>
    <row r="676" ht="14.25" customHeight="1">
      <c r="B676" s="186"/>
    </row>
    <row r="677" ht="14.25" customHeight="1">
      <c r="B677" s="186"/>
    </row>
    <row r="678" ht="14.25" customHeight="1">
      <c r="B678" s="186"/>
    </row>
    <row r="679" ht="14.25" customHeight="1">
      <c r="B679" s="186"/>
    </row>
    <row r="680" ht="14.25" customHeight="1">
      <c r="B680" s="186"/>
    </row>
    <row r="681" ht="14.25" customHeight="1">
      <c r="B681" s="186"/>
    </row>
    <row r="682" ht="14.25" customHeight="1">
      <c r="B682" s="186"/>
    </row>
    <row r="683" ht="14.25" customHeight="1">
      <c r="B683" s="186"/>
    </row>
    <row r="684" ht="14.25" customHeight="1">
      <c r="B684" s="186"/>
    </row>
    <row r="685" ht="14.25" customHeight="1">
      <c r="B685" s="186"/>
    </row>
    <row r="686" ht="14.25" customHeight="1">
      <c r="B686" s="186"/>
    </row>
    <row r="687" ht="14.25" customHeight="1">
      <c r="B687" s="186"/>
    </row>
    <row r="688" ht="14.25" customHeight="1">
      <c r="B688" s="186"/>
    </row>
    <row r="689" ht="14.25" customHeight="1">
      <c r="B689" s="186"/>
    </row>
    <row r="690" ht="14.25" customHeight="1">
      <c r="B690" s="186"/>
    </row>
    <row r="691" ht="14.25" customHeight="1">
      <c r="B691" s="186"/>
    </row>
    <row r="692" ht="14.25" customHeight="1">
      <c r="B692" s="186"/>
    </row>
    <row r="693" ht="14.25" customHeight="1">
      <c r="B693" s="186"/>
    </row>
    <row r="694" ht="14.25" customHeight="1">
      <c r="B694" s="186"/>
    </row>
    <row r="695" ht="14.25" customHeight="1">
      <c r="B695" s="186"/>
    </row>
    <row r="696" ht="14.25" customHeight="1">
      <c r="B696" s="186"/>
    </row>
    <row r="697" ht="14.25" customHeight="1">
      <c r="B697" s="186"/>
    </row>
    <row r="698" ht="14.25" customHeight="1">
      <c r="B698" s="186"/>
    </row>
    <row r="699" ht="14.25" customHeight="1">
      <c r="B699" s="186"/>
    </row>
    <row r="700" ht="14.25" customHeight="1">
      <c r="B700" s="186"/>
    </row>
    <row r="701" ht="14.25" customHeight="1">
      <c r="B701" s="186"/>
    </row>
    <row r="702" ht="14.25" customHeight="1">
      <c r="B702" s="186"/>
    </row>
    <row r="703" ht="14.25" customHeight="1">
      <c r="B703" s="186"/>
    </row>
    <row r="704" ht="14.25" customHeight="1">
      <c r="B704" s="186"/>
    </row>
    <row r="705" ht="14.25" customHeight="1">
      <c r="B705" s="186"/>
    </row>
    <row r="706" ht="14.25" customHeight="1">
      <c r="B706" s="186"/>
    </row>
    <row r="707" ht="14.25" customHeight="1">
      <c r="B707" s="186"/>
    </row>
    <row r="708" ht="14.25" customHeight="1">
      <c r="B708" s="186"/>
    </row>
    <row r="709" ht="14.25" customHeight="1">
      <c r="B709" s="186"/>
    </row>
    <row r="710" ht="14.25" customHeight="1">
      <c r="B710" s="186"/>
    </row>
    <row r="711" ht="14.25" customHeight="1">
      <c r="B711" s="186"/>
    </row>
    <row r="712" ht="14.25" customHeight="1">
      <c r="B712" s="186"/>
    </row>
    <row r="713" ht="14.25" customHeight="1">
      <c r="B713" s="186"/>
    </row>
    <row r="714" ht="14.25" customHeight="1">
      <c r="B714" s="186"/>
    </row>
    <row r="715" ht="14.25" customHeight="1">
      <c r="B715" s="186"/>
    </row>
    <row r="716" ht="14.25" customHeight="1">
      <c r="B716" s="186"/>
    </row>
    <row r="717" ht="14.25" customHeight="1">
      <c r="B717" s="186"/>
    </row>
    <row r="718" ht="14.25" customHeight="1">
      <c r="B718" s="186"/>
    </row>
    <row r="719" ht="14.25" customHeight="1">
      <c r="B719" s="186"/>
    </row>
    <row r="720" ht="14.25" customHeight="1">
      <c r="B720" s="186"/>
    </row>
    <row r="721" ht="14.25" customHeight="1">
      <c r="B721" s="186"/>
    </row>
    <row r="722" ht="14.25" customHeight="1">
      <c r="B722" s="186"/>
    </row>
    <row r="723" ht="14.25" customHeight="1">
      <c r="B723" s="186"/>
    </row>
    <row r="724" ht="14.25" customHeight="1">
      <c r="B724" s="186"/>
    </row>
    <row r="725" ht="14.25" customHeight="1">
      <c r="B725" s="186"/>
    </row>
    <row r="726" ht="14.25" customHeight="1">
      <c r="B726" s="186"/>
    </row>
    <row r="727" ht="14.25" customHeight="1">
      <c r="B727" s="186"/>
    </row>
    <row r="728" ht="14.25" customHeight="1">
      <c r="B728" s="186"/>
    </row>
    <row r="729" ht="14.25" customHeight="1">
      <c r="B729" s="186"/>
    </row>
    <row r="730" ht="14.25" customHeight="1">
      <c r="B730" s="186"/>
    </row>
    <row r="731" ht="14.25" customHeight="1">
      <c r="B731" s="186"/>
    </row>
    <row r="732" ht="14.25" customHeight="1">
      <c r="B732" s="186"/>
    </row>
    <row r="733" ht="14.25" customHeight="1">
      <c r="B733" s="186"/>
    </row>
    <row r="734" ht="14.25" customHeight="1">
      <c r="B734" s="186"/>
    </row>
    <row r="735" ht="14.25" customHeight="1">
      <c r="B735" s="186"/>
    </row>
    <row r="736" ht="14.25" customHeight="1">
      <c r="B736" s="186"/>
    </row>
    <row r="737" ht="14.25" customHeight="1">
      <c r="B737" s="186"/>
    </row>
    <row r="738" ht="14.25" customHeight="1">
      <c r="B738" s="186"/>
    </row>
    <row r="739" ht="14.25" customHeight="1">
      <c r="B739" s="186"/>
    </row>
    <row r="740" ht="14.25" customHeight="1">
      <c r="B740" s="186"/>
    </row>
    <row r="741" ht="14.25" customHeight="1">
      <c r="B741" s="186"/>
    </row>
    <row r="742" ht="14.25" customHeight="1">
      <c r="B742" s="186"/>
    </row>
    <row r="743" ht="14.25" customHeight="1">
      <c r="B743" s="186"/>
    </row>
    <row r="744" ht="14.25" customHeight="1">
      <c r="B744" s="186"/>
    </row>
    <row r="745" ht="14.25" customHeight="1">
      <c r="B745" s="186"/>
    </row>
    <row r="746" ht="14.25" customHeight="1">
      <c r="B746" s="186"/>
    </row>
    <row r="747" ht="14.25" customHeight="1">
      <c r="B747" s="186"/>
    </row>
    <row r="748" ht="14.25" customHeight="1">
      <c r="B748" s="186"/>
    </row>
    <row r="749" ht="14.25" customHeight="1">
      <c r="B749" s="186"/>
    </row>
    <row r="750" ht="14.25" customHeight="1">
      <c r="B750" s="186"/>
    </row>
    <row r="751" ht="14.25" customHeight="1">
      <c r="B751" s="186"/>
    </row>
    <row r="752" ht="14.25" customHeight="1">
      <c r="B752" s="186"/>
    </row>
    <row r="753" ht="14.25" customHeight="1">
      <c r="B753" s="186"/>
    </row>
    <row r="754" ht="14.25" customHeight="1">
      <c r="B754" s="186"/>
    </row>
    <row r="755" ht="14.25" customHeight="1">
      <c r="B755" s="186"/>
    </row>
    <row r="756" ht="14.25" customHeight="1">
      <c r="B756" s="186"/>
    </row>
    <row r="757" ht="14.25" customHeight="1">
      <c r="B757" s="186"/>
    </row>
    <row r="758" ht="14.25" customHeight="1">
      <c r="B758" s="186"/>
    </row>
    <row r="759" ht="14.25" customHeight="1">
      <c r="B759" s="186"/>
    </row>
    <row r="760" ht="14.25" customHeight="1">
      <c r="B760" s="186"/>
    </row>
    <row r="761" ht="14.25" customHeight="1">
      <c r="B761" s="186"/>
    </row>
    <row r="762" ht="14.25" customHeight="1">
      <c r="B762" s="186"/>
    </row>
    <row r="763" ht="14.25" customHeight="1">
      <c r="B763" s="186"/>
    </row>
    <row r="764" ht="14.25" customHeight="1">
      <c r="B764" s="186"/>
    </row>
    <row r="765" ht="14.25" customHeight="1">
      <c r="B765" s="186"/>
    </row>
    <row r="766" ht="14.25" customHeight="1">
      <c r="B766" s="186"/>
    </row>
    <row r="767" ht="14.25" customHeight="1">
      <c r="B767" s="186"/>
    </row>
    <row r="768" ht="14.25" customHeight="1">
      <c r="B768" s="186"/>
    </row>
    <row r="769" ht="14.25" customHeight="1">
      <c r="B769" s="186"/>
    </row>
    <row r="770" ht="14.25" customHeight="1">
      <c r="B770" s="186"/>
    </row>
    <row r="771" ht="14.25" customHeight="1">
      <c r="B771" s="186"/>
    </row>
    <row r="772" ht="14.25" customHeight="1">
      <c r="B772" s="186"/>
    </row>
    <row r="773" ht="14.25" customHeight="1">
      <c r="B773" s="186"/>
    </row>
    <row r="774" ht="14.25" customHeight="1">
      <c r="B774" s="186"/>
    </row>
    <row r="775" ht="14.25" customHeight="1">
      <c r="B775" s="186"/>
    </row>
    <row r="776" ht="14.25" customHeight="1">
      <c r="B776" s="186"/>
    </row>
    <row r="777" ht="14.25" customHeight="1">
      <c r="B777" s="186"/>
    </row>
    <row r="778" ht="14.25" customHeight="1">
      <c r="B778" s="186"/>
    </row>
    <row r="779" ht="14.25" customHeight="1">
      <c r="B779" s="186"/>
    </row>
    <row r="780" ht="14.25" customHeight="1">
      <c r="B780" s="186"/>
    </row>
    <row r="781" ht="14.25" customHeight="1">
      <c r="B781" s="186"/>
    </row>
    <row r="782" ht="14.25" customHeight="1">
      <c r="B782" s="186"/>
    </row>
    <row r="783" ht="14.25" customHeight="1">
      <c r="B783" s="186"/>
    </row>
    <row r="784" ht="14.25" customHeight="1">
      <c r="B784" s="186"/>
    </row>
    <row r="785" ht="14.25" customHeight="1">
      <c r="B785" s="186"/>
    </row>
    <row r="786" ht="14.25" customHeight="1">
      <c r="B786" s="186"/>
    </row>
    <row r="787" ht="14.25" customHeight="1">
      <c r="B787" s="186"/>
    </row>
    <row r="788" ht="14.25" customHeight="1">
      <c r="B788" s="186"/>
    </row>
    <row r="789" ht="14.25" customHeight="1">
      <c r="B789" s="186"/>
    </row>
    <row r="790" ht="14.25" customHeight="1">
      <c r="B790" s="186"/>
    </row>
    <row r="791" ht="14.25" customHeight="1">
      <c r="B791" s="186"/>
    </row>
    <row r="792" ht="14.25" customHeight="1">
      <c r="B792" s="186"/>
    </row>
    <row r="793" ht="14.25" customHeight="1">
      <c r="B793" s="186"/>
    </row>
    <row r="794" ht="14.25" customHeight="1">
      <c r="B794" s="186"/>
    </row>
    <row r="795" ht="14.25" customHeight="1">
      <c r="B795" s="186"/>
    </row>
    <row r="796" ht="14.25" customHeight="1">
      <c r="B796" s="186"/>
    </row>
    <row r="797" ht="14.25" customHeight="1">
      <c r="B797" s="186"/>
    </row>
    <row r="798" ht="14.25" customHeight="1">
      <c r="B798" s="186"/>
    </row>
    <row r="799" ht="14.25" customHeight="1">
      <c r="B799" s="186"/>
    </row>
    <row r="800" ht="14.25" customHeight="1">
      <c r="B800" s="186"/>
    </row>
    <row r="801" ht="14.25" customHeight="1">
      <c r="B801" s="186"/>
    </row>
    <row r="802" ht="14.25" customHeight="1">
      <c r="B802" s="186"/>
    </row>
    <row r="803" ht="14.25" customHeight="1">
      <c r="B803" s="186"/>
    </row>
    <row r="804" ht="14.25" customHeight="1">
      <c r="B804" s="186"/>
    </row>
    <row r="805" ht="14.25" customHeight="1">
      <c r="B805" s="186"/>
    </row>
    <row r="806" ht="14.25" customHeight="1">
      <c r="B806" s="186"/>
    </row>
    <row r="807" ht="14.25" customHeight="1">
      <c r="B807" s="186"/>
    </row>
    <row r="808" ht="14.25" customHeight="1">
      <c r="B808" s="186"/>
    </row>
    <row r="809" ht="14.25" customHeight="1">
      <c r="B809" s="186"/>
    </row>
    <row r="810" ht="14.25" customHeight="1">
      <c r="B810" s="186"/>
    </row>
    <row r="811" ht="14.25" customHeight="1">
      <c r="B811" s="186"/>
    </row>
    <row r="812" ht="14.25" customHeight="1">
      <c r="B812" s="186"/>
    </row>
    <row r="813" ht="14.25" customHeight="1">
      <c r="B813" s="186"/>
    </row>
    <row r="814" ht="14.25" customHeight="1">
      <c r="B814" s="186"/>
    </row>
    <row r="815" ht="14.25" customHeight="1">
      <c r="B815" s="186"/>
    </row>
    <row r="816" ht="14.25" customHeight="1">
      <c r="B816" s="186"/>
    </row>
    <row r="817" ht="14.25" customHeight="1">
      <c r="B817" s="186"/>
    </row>
    <row r="818" ht="14.25" customHeight="1">
      <c r="B818" s="186"/>
    </row>
    <row r="819" ht="14.25" customHeight="1">
      <c r="B819" s="186"/>
    </row>
    <row r="820" ht="14.25" customHeight="1">
      <c r="B820" s="186"/>
    </row>
    <row r="821" ht="14.25" customHeight="1">
      <c r="B821" s="186"/>
    </row>
    <row r="822" ht="14.25" customHeight="1">
      <c r="B822" s="186"/>
    </row>
    <row r="823" ht="14.25" customHeight="1">
      <c r="B823" s="186"/>
    </row>
    <row r="824" ht="14.25" customHeight="1">
      <c r="B824" s="186"/>
    </row>
    <row r="825" ht="14.25" customHeight="1">
      <c r="B825" s="186"/>
    </row>
    <row r="826" ht="14.25" customHeight="1">
      <c r="B826" s="186"/>
    </row>
    <row r="827" ht="14.25" customHeight="1">
      <c r="B827" s="186"/>
    </row>
    <row r="828" ht="14.25" customHeight="1">
      <c r="B828" s="186"/>
    </row>
    <row r="829" ht="14.25" customHeight="1">
      <c r="B829" s="186"/>
    </row>
    <row r="830" ht="14.25" customHeight="1">
      <c r="B830" s="186"/>
    </row>
    <row r="831" ht="14.25" customHeight="1">
      <c r="B831" s="186"/>
    </row>
    <row r="832" ht="14.25" customHeight="1">
      <c r="B832" s="186"/>
    </row>
    <row r="833" ht="14.25" customHeight="1">
      <c r="B833" s="186"/>
    </row>
    <row r="834" ht="14.25" customHeight="1">
      <c r="B834" s="186"/>
    </row>
    <row r="835" ht="14.25" customHeight="1">
      <c r="B835" s="186"/>
    </row>
    <row r="836" ht="14.25" customHeight="1">
      <c r="B836" s="186"/>
    </row>
    <row r="837" ht="14.25" customHeight="1">
      <c r="B837" s="186"/>
    </row>
    <row r="838" ht="14.25" customHeight="1">
      <c r="B838" s="186"/>
    </row>
    <row r="839" ht="14.25" customHeight="1">
      <c r="B839" s="186"/>
    </row>
    <row r="840" ht="14.25" customHeight="1">
      <c r="B840" s="186"/>
    </row>
    <row r="841" ht="14.25" customHeight="1">
      <c r="B841" s="186"/>
    </row>
    <row r="842" ht="14.25" customHeight="1">
      <c r="B842" s="186"/>
    </row>
    <row r="843" ht="14.25" customHeight="1">
      <c r="B843" s="186"/>
    </row>
    <row r="844" ht="14.25" customHeight="1">
      <c r="B844" s="186"/>
    </row>
    <row r="845" ht="14.25" customHeight="1">
      <c r="B845" s="186"/>
    </row>
    <row r="846" ht="14.25" customHeight="1">
      <c r="B846" s="186"/>
    </row>
    <row r="847" ht="14.25" customHeight="1">
      <c r="B847" s="186"/>
    </row>
    <row r="848" ht="14.25" customHeight="1">
      <c r="B848" s="186"/>
    </row>
    <row r="849" ht="14.25" customHeight="1">
      <c r="B849" s="186"/>
    </row>
    <row r="850" ht="14.25" customHeight="1">
      <c r="B850" s="186"/>
    </row>
    <row r="851" ht="14.25" customHeight="1">
      <c r="B851" s="186"/>
    </row>
    <row r="852" ht="14.25" customHeight="1">
      <c r="B852" s="186"/>
    </row>
    <row r="853" ht="14.25" customHeight="1">
      <c r="B853" s="186"/>
    </row>
    <row r="854" ht="14.25" customHeight="1">
      <c r="B854" s="186"/>
    </row>
    <row r="855" ht="14.25" customHeight="1">
      <c r="B855" s="186"/>
    </row>
    <row r="856" ht="14.25" customHeight="1">
      <c r="B856" s="186"/>
    </row>
    <row r="857" ht="14.25" customHeight="1">
      <c r="B857" s="186"/>
    </row>
    <row r="858" ht="14.25" customHeight="1">
      <c r="B858" s="186"/>
    </row>
    <row r="859" ht="14.25" customHeight="1">
      <c r="B859" s="186"/>
    </row>
    <row r="860" ht="14.25" customHeight="1">
      <c r="B860" s="186"/>
    </row>
    <row r="861" ht="14.25" customHeight="1">
      <c r="B861" s="186"/>
    </row>
    <row r="862" ht="14.25" customHeight="1">
      <c r="B862" s="186"/>
    </row>
    <row r="863" ht="14.25" customHeight="1">
      <c r="B863" s="186"/>
    </row>
    <row r="864" ht="14.25" customHeight="1">
      <c r="B864" s="186"/>
    </row>
    <row r="865" ht="14.25" customHeight="1">
      <c r="B865" s="186"/>
    </row>
    <row r="866" ht="14.25" customHeight="1">
      <c r="B866" s="186"/>
    </row>
    <row r="867" ht="14.25" customHeight="1">
      <c r="B867" s="186"/>
    </row>
    <row r="868" ht="14.25" customHeight="1">
      <c r="B868" s="186"/>
    </row>
    <row r="869" ht="14.25" customHeight="1">
      <c r="B869" s="186"/>
    </row>
    <row r="870" ht="14.25" customHeight="1">
      <c r="B870" s="186"/>
    </row>
    <row r="871" ht="14.25" customHeight="1">
      <c r="B871" s="186"/>
    </row>
    <row r="872" ht="14.25" customHeight="1">
      <c r="B872" s="186"/>
    </row>
    <row r="873" ht="14.25" customHeight="1">
      <c r="B873" s="186"/>
    </row>
    <row r="874" ht="14.25" customHeight="1">
      <c r="B874" s="186"/>
    </row>
    <row r="875" ht="14.25" customHeight="1">
      <c r="B875" s="186"/>
    </row>
    <row r="876" ht="14.25" customHeight="1">
      <c r="B876" s="186"/>
    </row>
    <row r="877" ht="14.25" customHeight="1">
      <c r="B877" s="186"/>
    </row>
    <row r="878" ht="14.25" customHeight="1">
      <c r="B878" s="186"/>
    </row>
    <row r="879" ht="14.25" customHeight="1">
      <c r="B879" s="186"/>
    </row>
    <row r="880" ht="14.25" customHeight="1">
      <c r="B880" s="186"/>
    </row>
    <row r="881" ht="14.25" customHeight="1">
      <c r="B881" s="186"/>
    </row>
    <row r="882" ht="14.25" customHeight="1">
      <c r="B882" s="186"/>
    </row>
    <row r="883" ht="14.25" customHeight="1">
      <c r="B883" s="186"/>
    </row>
    <row r="884" ht="14.25" customHeight="1">
      <c r="B884" s="186"/>
    </row>
    <row r="885" ht="14.25" customHeight="1">
      <c r="B885" s="186"/>
    </row>
    <row r="886" ht="14.25" customHeight="1">
      <c r="B886" s="186"/>
    </row>
    <row r="887" ht="14.25" customHeight="1">
      <c r="B887" s="186"/>
    </row>
    <row r="888" ht="14.25" customHeight="1">
      <c r="B888" s="186"/>
    </row>
    <row r="889" ht="14.25" customHeight="1">
      <c r="B889" s="186"/>
    </row>
    <row r="890" ht="14.25" customHeight="1">
      <c r="B890" s="186"/>
    </row>
    <row r="891" ht="14.25" customHeight="1">
      <c r="B891" s="186"/>
    </row>
    <row r="892" ht="14.25" customHeight="1">
      <c r="B892" s="186"/>
    </row>
    <row r="893" ht="14.25" customHeight="1">
      <c r="B893" s="186"/>
    </row>
    <row r="894" ht="14.25" customHeight="1">
      <c r="B894" s="186"/>
    </row>
    <row r="895" ht="14.25" customHeight="1">
      <c r="B895" s="186"/>
    </row>
    <row r="896" ht="14.25" customHeight="1">
      <c r="B896" s="186"/>
    </row>
    <row r="897" ht="14.25" customHeight="1">
      <c r="B897" s="186"/>
    </row>
    <row r="898" ht="14.25" customHeight="1">
      <c r="B898" s="186"/>
    </row>
    <row r="899" ht="14.25" customHeight="1">
      <c r="B899" s="186"/>
    </row>
    <row r="900" ht="14.25" customHeight="1">
      <c r="B900" s="186"/>
    </row>
    <row r="901" ht="14.25" customHeight="1">
      <c r="B901" s="186"/>
    </row>
    <row r="902" ht="14.25" customHeight="1">
      <c r="B902" s="186"/>
    </row>
    <row r="903" ht="14.25" customHeight="1">
      <c r="B903" s="186"/>
    </row>
    <row r="904" ht="14.25" customHeight="1">
      <c r="B904" s="186"/>
    </row>
    <row r="905" ht="14.25" customHeight="1">
      <c r="B905" s="186"/>
    </row>
    <row r="906" ht="14.25" customHeight="1">
      <c r="B906" s="186"/>
    </row>
    <row r="907" ht="14.25" customHeight="1">
      <c r="B907" s="186"/>
    </row>
    <row r="908" ht="14.25" customHeight="1">
      <c r="B908" s="186"/>
    </row>
    <row r="909" ht="14.25" customHeight="1">
      <c r="B909" s="186"/>
    </row>
    <row r="910" ht="14.25" customHeight="1">
      <c r="B910" s="186"/>
    </row>
    <row r="911" ht="14.25" customHeight="1">
      <c r="B911" s="186"/>
    </row>
    <row r="912" ht="14.25" customHeight="1">
      <c r="B912" s="186"/>
    </row>
    <row r="913" ht="14.25" customHeight="1">
      <c r="B913" s="186"/>
    </row>
    <row r="914" ht="14.25" customHeight="1">
      <c r="B914" s="186"/>
    </row>
    <row r="915" ht="14.25" customHeight="1">
      <c r="B915" s="186"/>
    </row>
    <row r="916" ht="14.25" customHeight="1">
      <c r="B916" s="186"/>
    </row>
    <row r="917" ht="14.25" customHeight="1">
      <c r="B917" s="186"/>
    </row>
    <row r="918" ht="14.25" customHeight="1">
      <c r="B918" s="186"/>
    </row>
    <row r="919" ht="14.25" customHeight="1">
      <c r="B919" s="186"/>
    </row>
    <row r="920" ht="14.25" customHeight="1">
      <c r="B920" s="186"/>
    </row>
    <row r="921" ht="14.25" customHeight="1">
      <c r="B921" s="186"/>
    </row>
    <row r="922" ht="14.25" customHeight="1">
      <c r="B922" s="186"/>
    </row>
    <row r="923" ht="14.25" customHeight="1">
      <c r="B923" s="186"/>
    </row>
    <row r="924" ht="14.25" customHeight="1">
      <c r="B924" s="186"/>
    </row>
    <row r="925" ht="14.25" customHeight="1">
      <c r="B925" s="186"/>
    </row>
    <row r="926" ht="14.25" customHeight="1">
      <c r="B926" s="186"/>
    </row>
    <row r="927" ht="14.25" customHeight="1">
      <c r="B927" s="186"/>
    </row>
    <row r="928" ht="14.25" customHeight="1">
      <c r="B928" s="186"/>
    </row>
    <row r="929" ht="14.25" customHeight="1">
      <c r="B929" s="186"/>
    </row>
    <row r="930" ht="14.25" customHeight="1">
      <c r="B930" s="186"/>
    </row>
    <row r="931" ht="14.25" customHeight="1">
      <c r="B931" s="186"/>
    </row>
    <row r="932" ht="14.25" customHeight="1">
      <c r="B932" s="186"/>
    </row>
    <row r="933" ht="14.25" customHeight="1">
      <c r="B933" s="186"/>
    </row>
    <row r="934" ht="14.25" customHeight="1">
      <c r="B934" s="186"/>
    </row>
    <row r="935" ht="14.25" customHeight="1">
      <c r="B935" s="186"/>
    </row>
    <row r="936" ht="14.25" customHeight="1">
      <c r="B936" s="186"/>
    </row>
    <row r="937" ht="14.25" customHeight="1">
      <c r="B937" s="186"/>
    </row>
    <row r="938" ht="14.25" customHeight="1">
      <c r="B938" s="186"/>
    </row>
    <row r="939" ht="14.25" customHeight="1">
      <c r="B939" s="186"/>
    </row>
    <row r="940" ht="14.25" customHeight="1">
      <c r="B940" s="186"/>
    </row>
    <row r="941" ht="14.25" customHeight="1">
      <c r="B941" s="186"/>
    </row>
    <row r="942" ht="14.25" customHeight="1">
      <c r="B942" s="186"/>
    </row>
    <row r="943" ht="14.25" customHeight="1">
      <c r="B943" s="186"/>
    </row>
    <row r="944" ht="14.25" customHeight="1">
      <c r="B944" s="186"/>
    </row>
    <row r="945" ht="14.25" customHeight="1">
      <c r="B945" s="186"/>
    </row>
    <row r="946" ht="14.25" customHeight="1">
      <c r="B946" s="186"/>
    </row>
    <row r="947" ht="14.25" customHeight="1">
      <c r="B947" s="186"/>
    </row>
    <row r="948" ht="14.25" customHeight="1">
      <c r="B948" s="186"/>
    </row>
    <row r="949" ht="14.25" customHeight="1">
      <c r="B949" s="186"/>
    </row>
    <row r="950" ht="14.25" customHeight="1">
      <c r="B950" s="186"/>
    </row>
    <row r="951" ht="14.25" customHeight="1">
      <c r="B951" s="186"/>
    </row>
    <row r="952" ht="14.25" customHeight="1">
      <c r="B952" s="186"/>
    </row>
    <row r="953" ht="14.25" customHeight="1">
      <c r="B953" s="186"/>
    </row>
    <row r="954" ht="14.25" customHeight="1">
      <c r="B954" s="186"/>
    </row>
    <row r="955" ht="14.25" customHeight="1">
      <c r="B955" s="186"/>
    </row>
    <row r="956" ht="14.25" customHeight="1">
      <c r="B956" s="186"/>
    </row>
    <row r="957" ht="14.25" customHeight="1">
      <c r="B957" s="186"/>
    </row>
    <row r="958" ht="14.25" customHeight="1">
      <c r="B958" s="186"/>
    </row>
    <row r="959" ht="14.25" customHeight="1">
      <c r="B959" s="186"/>
    </row>
    <row r="960" ht="14.25" customHeight="1">
      <c r="B960" s="186"/>
    </row>
    <row r="961" ht="14.25" customHeight="1">
      <c r="B961" s="186"/>
    </row>
    <row r="962" ht="14.25" customHeight="1">
      <c r="B962" s="186"/>
    </row>
    <row r="963" ht="14.25" customHeight="1">
      <c r="B963" s="186"/>
    </row>
    <row r="964" ht="14.25" customHeight="1">
      <c r="B964" s="186"/>
    </row>
    <row r="965" ht="14.25" customHeight="1">
      <c r="B965" s="186"/>
    </row>
    <row r="966" ht="14.25" customHeight="1">
      <c r="B966" s="186"/>
    </row>
    <row r="967" ht="14.25" customHeight="1">
      <c r="B967" s="186"/>
    </row>
    <row r="968" ht="14.25" customHeight="1">
      <c r="B968" s="186"/>
    </row>
    <row r="969" ht="14.25" customHeight="1">
      <c r="B969" s="186"/>
    </row>
    <row r="970" ht="14.25" customHeight="1">
      <c r="B970" s="186"/>
    </row>
    <row r="971" ht="14.25" customHeight="1">
      <c r="B971" s="186"/>
    </row>
    <row r="972" ht="14.25" customHeight="1">
      <c r="B972" s="186"/>
    </row>
    <row r="973" ht="14.25" customHeight="1">
      <c r="B973" s="186"/>
    </row>
    <row r="974" ht="14.25" customHeight="1">
      <c r="B974" s="186"/>
    </row>
    <row r="975" ht="14.25" customHeight="1">
      <c r="B975" s="186"/>
    </row>
    <row r="976" ht="14.25" customHeight="1">
      <c r="B976" s="186"/>
    </row>
    <row r="977" ht="14.25" customHeight="1">
      <c r="B977" s="186"/>
    </row>
    <row r="978" ht="14.25" customHeight="1">
      <c r="B978" s="186"/>
    </row>
    <row r="979" ht="14.25" customHeight="1">
      <c r="B979" s="186"/>
    </row>
    <row r="980" ht="14.25" customHeight="1">
      <c r="B980" s="186"/>
    </row>
    <row r="981" ht="14.25" customHeight="1">
      <c r="B981" s="186"/>
    </row>
    <row r="982" ht="14.25" customHeight="1">
      <c r="B982" s="186"/>
    </row>
    <row r="983" ht="14.25" customHeight="1">
      <c r="B983" s="186"/>
    </row>
    <row r="984" ht="14.25" customHeight="1">
      <c r="B984" s="186"/>
    </row>
    <row r="985" ht="14.25" customHeight="1">
      <c r="B985" s="186"/>
    </row>
    <row r="986" ht="14.25" customHeight="1">
      <c r="B986" s="186"/>
    </row>
    <row r="987" ht="14.25" customHeight="1">
      <c r="B987" s="186"/>
    </row>
    <row r="988" ht="14.25" customHeight="1">
      <c r="B988" s="186"/>
    </row>
    <row r="989" ht="14.25" customHeight="1">
      <c r="B989" s="186"/>
    </row>
    <row r="990" ht="14.25" customHeight="1">
      <c r="B990" s="186"/>
    </row>
    <row r="991" ht="14.25" customHeight="1">
      <c r="B991" s="186"/>
    </row>
    <row r="992" ht="14.25" customHeight="1">
      <c r="B992" s="186"/>
    </row>
    <row r="993" ht="14.25" customHeight="1">
      <c r="B993" s="186"/>
    </row>
    <row r="994" ht="14.25" customHeight="1">
      <c r="B994" s="186"/>
    </row>
    <row r="995" ht="14.25" customHeight="1">
      <c r="B995" s="186"/>
    </row>
    <row r="996" ht="14.25" customHeight="1">
      <c r="B996" s="186"/>
    </row>
    <row r="997" ht="14.25" customHeight="1">
      <c r="B997" s="186"/>
    </row>
    <row r="998" ht="14.25" customHeight="1">
      <c r="B998" s="186"/>
    </row>
    <row r="999" ht="14.25" customHeight="1">
      <c r="B999" s="186"/>
    </row>
    <row r="1000" ht="14.25" customHeight="1">
      <c r="B1000" s="186"/>
    </row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2.14"/>
    <col customWidth="1" min="3" max="3" width="18.0"/>
    <col customWidth="1" min="4" max="4" width="8.71"/>
    <col customWidth="1" min="5" max="5" width="13.86"/>
    <col customWidth="1" min="6" max="6" width="18.0"/>
    <col customWidth="1" min="7" max="26" width="8.71"/>
  </cols>
  <sheetData>
    <row r="1" ht="14.25" customHeight="1">
      <c r="A1" s="179" t="s">
        <v>1602</v>
      </c>
      <c r="B1" s="185"/>
      <c r="C1" s="180"/>
      <c r="D1" s="179"/>
      <c r="E1" s="179"/>
      <c r="F1" s="179"/>
    </row>
    <row r="2" ht="14.25" customHeight="1">
      <c r="A2" s="192"/>
    </row>
    <row r="3" ht="14.25" customHeight="1">
      <c r="A3" s="192"/>
    </row>
    <row r="4" ht="14.25" customHeight="1">
      <c r="A4" s="193" t="s">
        <v>1603</v>
      </c>
      <c r="B4" s="193" t="s">
        <v>1604</v>
      </c>
      <c r="C4" s="193" t="s">
        <v>1605</v>
      </c>
      <c r="E4" s="193" t="s">
        <v>1606</v>
      </c>
      <c r="F4" s="193" t="s">
        <v>1605</v>
      </c>
    </row>
    <row r="5" ht="14.25" customHeight="1">
      <c r="A5" s="194">
        <v>0.0</v>
      </c>
      <c r="B5" s="194">
        <v>8699.99</v>
      </c>
      <c r="C5" s="195">
        <v>0.1</v>
      </c>
      <c r="E5" s="196">
        <v>55000.0</v>
      </c>
      <c r="F5" s="195">
        <f>VLOOKUP(E5,Tax_Rate_V,3,TRUE)</f>
        <v>0.25</v>
      </c>
    </row>
    <row r="6" ht="14.25" customHeight="1">
      <c r="A6" s="194">
        <v>8700.0</v>
      </c>
      <c r="B6" s="194">
        <v>35349.99</v>
      </c>
      <c r="C6" s="195">
        <v>0.15</v>
      </c>
      <c r="E6" s="196">
        <v>8699.0</v>
      </c>
      <c r="F6" s="195">
        <f>VLOOKUP(E6,Tax_Rate_V,3,TRUE)</f>
        <v>0.1</v>
      </c>
    </row>
    <row r="7" ht="14.25" customHeight="1">
      <c r="A7" s="194">
        <v>35350.0</v>
      </c>
      <c r="B7" s="194">
        <v>85648.99</v>
      </c>
      <c r="C7" s="195">
        <v>0.25</v>
      </c>
      <c r="E7" s="196">
        <v>90000.0</v>
      </c>
      <c r="F7" s="195">
        <f>VLOOKUP(E7,Tax_Rate_V,3,TRUE)</f>
        <v>0.28</v>
      </c>
    </row>
    <row r="8" ht="14.25" customHeight="1">
      <c r="A8" s="194">
        <v>85650.0</v>
      </c>
      <c r="B8" s="194">
        <v>178649.99</v>
      </c>
      <c r="C8" s="195">
        <v>0.28</v>
      </c>
    </row>
    <row r="9" ht="14.25" customHeight="1">
      <c r="A9" s="194">
        <v>178650.0</v>
      </c>
      <c r="B9" s="194">
        <v>388349.99</v>
      </c>
      <c r="C9" s="195">
        <v>0.33</v>
      </c>
      <c r="D9" s="192"/>
    </row>
    <row r="10" ht="14.25" customHeight="1">
      <c r="A10" s="194">
        <v>388350.0</v>
      </c>
      <c r="B10" s="197" t="s">
        <v>1607</v>
      </c>
      <c r="C10" s="195">
        <v>0.35</v>
      </c>
      <c r="D10" s="192"/>
    </row>
    <row r="11" ht="14.25" customHeight="1">
      <c r="A11" s="192"/>
      <c r="C11" s="198"/>
      <c r="D11" s="192"/>
    </row>
    <row r="12" ht="14.25" customHeight="1">
      <c r="A12" s="192"/>
      <c r="C12" s="198"/>
      <c r="D12" s="192"/>
    </row>
    <row r="13" ht="14.25" customHeight="1">
      <c r="A13" s="192"/>
      <c r="C13" s="198"/>
      <c r="D13" s="192"/>
    </row>
    <row r="14" ht="14.25" customHeight="1">
      <c r="C14" s="198"/>
      <c r="D14" s="192"/>
    </row>
    <row r="15" ht="14.25" customHeight="1">
      <c r="C15" s="198"/>
      <c r="D15" s="192"/>
    </row>
    <row r="16" ht="14.25" customHeight="1">
      <c r="C16" s="198"/>
      <c r="D16" s="192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5.0"/>
    <col customWidth="1" min="3" max="3" width="10.57"/>
    <col customWidth="1" min="4" max="4" width="14.0"/>
    <col customWidth="1" min="5" max="5" width="9.29"/>
    <col customWidth="1" min="6" max="6" width="14.0"/>
    <col customWidth="1" min="7" max="7" width="19.86"/>
    <col customWidth="1" min="8" max="8" width="10.57"/>
    <col customWidth="1" min="9" max="9" width="19.71"/>
    <col customWidth="1" min="10" max="10" width="22.43"/>
    <col customWidth="1" min="11" max="11" width="14.14"/>
    <col customWidth="1" min="12" max="12" width="19.57"/>
    <col customWidth="1" min="13" max="13" width="24.71"/>
    <col customWidth="1" min="14" max="14" width="12.43"/>
    <col customWidth="1" min="15" max="15" width="19.29"/>
    <col customWidth="1" min="16" max="16" width="18.86"/>
    <col customWidth="1" min="17" max="17" width="22.14"/>
    <col customWidth="1" min="18" max="18" width="26.0"/>
    <col customWidth="1" min="19" max="19" width="22.71"/>
    <col customWidth="1" min="20" max="20" width="10.71"/>
    <col customWidth="1" min="21" max="21" width="19.86"/>
    <col customWidth="1" min="22" max="22" width="23.29"/>
    <col customWidth="1" min="23" max="23" width="19.0"/>
    <col customWidth="1" min="24" max="24" width="19.86"/>
    <col customWidth="1" min="25" max="25" width="22.43"/>
    <col customWidth="1" min="26" max="26" width="20.71"/>
    <col customWidth="1" min="27" max="27" width="20.86"/>
    <col customWidth="1" min="28" max="28" width="20.71"/>
    <col customWidth="1" min="29" max="29" width="22.86"/>
  </cols>
  <sheetData>
    <row r="1" ht="14.25" customHeight="1">
      <c r="A1" s="199" t="s">
        <v>1608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</row>
    <row r="2" ht="14.25" customHeight="1"/>
    <row r="3" ht="14.25" customHeight="1"/>
    <row r="4" ht="14.25" customHeight="1">
      <c r="F4" s="25" t="s">
        <v>208</v>
      </c>
      <c r="G4" s="28" t="s">
        <v>214</v>
      </c>
      <c r="H4" s="28" t="s">
        <v>218</v>
      </c>
      <c r="I4" s="28" t="s">
        <v>219</v>
      </c>
      <c r="J4" s="28" t="s">
        <v>220</v>
      </c>
      <c r="K4" s="28" t="s">
        <v>221</v>
      </c>
      <c r="L4" s="28" t="s">
        <v>222</v>
      </c>
      <c r="M4" s="28" t="s">
        <v>223</v>
      </c>
      <c r="N4" s="28" t="s">
        <v>224</v>
      </c>
      <c r="O4" s="28" t="s">
        <v>225</v>
      </c>
      <c r="P4" s="28" t="s">
        <v>226</v>
      </c>
      <c r="Q4" s="28" t="s">
        <v>227</v>
      </c>
      <c r="R4" s="28" t="s">
        <v>228</v>
      </c>
      <c r="S4" s="28" t="s">
        <v>229</v>
      </c>
      <c r="T4" s="28" t="s">
        <v>230</v>
      </c>
      <c r="U4" s="28" t="s">
        <v>231</v>
      </c>
      <c r="V4" s="28" t="s">
        <v>232</v>
      </c>
      <c r="W4" s="28" t="s">
        <v>233</v>
      </c>
      <c r="X4" s="28" t="s">
        <v>234</v>
      </c>
      <c r="Y4" s="28" t="s">
        <v>235</v>
      </c>
      <c r="Z4" s="28" t="s">
        <v>236</v>
      </c>
      <c r="AA4" s="28" t="s">
        <v>237</v>
      </c>
      <c r="AB4" s="28" t="s">
        <v>238</v>
      </c>
      <c r="AC4" s="28" t="s">
        <v>239</v>
      </c>
    </row>
    <row r="5" ht="14.25" customHeight="1">
      <c r="A5" s="200" t="s">
        <v>1609</v>
      </c>
      <c r="B5" s="201" t="s">
        <v>232</v>
      </c>
      <c r="F5" s="26" t="s">
        <v>209</v>
      </c>
      <c r="G5" s="29">
        <v>2016.0</v>
      </c>
      <c r="H5" s="29">
        <v>2016.0</v>
      </c>
      <c r="I5" s="29">
        <v>2016.0</v>
      </c>
      <c r="J5" s="29">
        <v>2016.0</v>
      </c>
      <c r="K5" s="29">
        <v>2016.0</v>
      </c>
      <c r="L5" s="29">
        <v>2016.0</v>
      </c>
      <c r="M5" s="29">
        <v>2016.0</v>
      </c>
      <c r="N5" s="29">
        <v>2016.0</v>
      </c>
      <c r="O5" s="29">
        <v>2016.0</v>
      </c>
      <c r="P5" s="29">
        <v>2016.0</v>
      </c>
      <c r="Q5" s="29">
        <v>2016.0</v>
      </c>
      <c r="R5" s="29">
        <v>2015.0</v>
      </c>
      <c r="S5" s="29">
        <v>2015.0</v>
      </c>
      <c r="T5" s="29">
        <v>2015.0</v>
      </c>
      <c r="U5" s="29">
        <v>2015.0</v>
      </c>
      <c r="V5" s="29">
        <v>2015.0</v>
      </c>
      <c r="W5" s="29">
        <v>2015.0</v>
      </c>
      <c r="X5" s="29">
        <v>2015.0</v>
      </c>
      <c r="Y5" s="29">
        <v>2015.0</v>
      </c>
      <c r="Z5" s="29">
        <v>2015.0</v>
      </c>
      <c r="AA5" s="29">
        <v>2015.0</v>
      </c>
      <c r="AB5" s="29">
        <v>2014.0</v>
      </c>
      <c r="AC5" s="29">
        <v>2014.0</v>
      </c>
    </row>
    <row r="6" ht="14.25" customHeight="1">
      <c r="F6" s="25" t="s">
        <v>210</v>
      </c>
      <c r="G6" s="28" t="s">
        <v>215</v>
      </c>
      <c r="H6" s="28" t="s">
        <v>240</v>
      </c>
      <c r="I6" s="28" t="s">
        <v>240</v>
      </c>
      <c r="J6" s="28" t="s">
        <v>240</v>
      </c>
      <c r="K6" s="28" t="s">
        <v>240</v>
      </c>
      <c r="L6" s="28" t="s">
        <v>215</v>
      </c>
      <c r="M6" s="28" t="s">
        <v>244</v>
      </c>
      <c r="N6" s="28" t="s">
        <v>240</v>
      </c>
      <c r="O6" s="28" t="s">
        <v>215</v>
      </c>
      <c r="P6" s="28" t="s">
        <v>240</v>
      </c>
      <c r="Q6" s="28" t="s">
        <v>245</v>
      </c>
      <c r="R6" s="28" t="s">
        <v>215</v>
      </c>
      <c r="S6" s="28" t="s">
        <v>240</v>
      </c>
      <c r="T6" s="28" t="s">
        <v>240</v>
      </c>
      <c r="U6" s="28" t="s">
        <v>215</v>
      </c>
      <c r="V6" s="28" t="s">
        <v>240</v>
      </c>
      <c r="W6" s="28" t="s">
        <v>240</v>
      </c>
      <c r="X6" s="28" t="s">
        <v>240</v>
      </c>
      <c r="Y6" s="28" t="s">
        <v>240</v>
      </c>
      <c r="Z6" s="28" t="s">
        <v>240</v>
      </c>
      <c r="AA6" s="28" t="s">
        <v>246</v>
      </c>
      <c r="AB6" s="28" t="s">
        <v>215</v>
      </c>
      <c r="AC6" s="28" t="s">
        <v>240</v>
      </c>
    </row>
    <row r="7" ht="14.25" customHeight="1">
      <c r="A7" s="200" t="s">
        <v>209</v>
      </c>
      <c r="B7" s="201">
        <f>HLOOKUP(B5,Movie_List,2)</f>
        <v>2015</v>
      </c>
      <c r="F7" s="27" t="s">
        <v>211</v>
      </c>
      <c r="G7" s="30">
        <v>42729.0</v>
      </c>
      <c r="H7" s="30">
        <v>42692.0</v>
      </c>
      <c r="I7" s="30">
        <v>42720.0</v>
      </c>
      <c r="J7" s="30">
        <v>42706.0</v>
      </c>
      <c r="K7" s="30">
        <v>42729.0</v>
      </c>
      <c r="L7" s="30">
        <v>42650.0</v>
      </c>
      <c r="M7" s="30">
        <v>42650.0</v>
      </c>
      <c r="N7" s="30">
        <v>42895.0</v>
      </c>
      <c r="O7" s="30">
        <v>42685.0</v>
      </c>
      <c r="P7" s="30">
        <v>42608.0</v>
      </c>
      <c r="Q7" s="30">
        <v>42475.0</v>
      </c>
      <c r="R7" s="30">
        <v>42356.0</v>
      </c>
      <c r="S7" s="30">
        <v>42377.0</v>
      </c>
      <c r="T7" s="30">
        <v>42166.0</v>
      </c>
      <c r="U7" s="30">
        <v>42293.0</v>
      </c>
      <c r="V7" s="30">
        <v>42361.0</v>
      </c>
      <c r="W7" s="30">
        <v>42328.0</v>
      </c>
      <c r="X7" s="30">
        <v>42195.0</v>
      </c>
      <c r="Y7" s="30">
        <v>42230.0</v>
      </c>
      <c r="Z7" s="30">
        <v>42139.0</v>
      </c>
      <c r="AA7" s="30">
        <v>42166.0</v>
      </c>
      <c r="AB7" s="30">
        <v>41852.0</v>
      </c>
      <c r="AC7" s="30">
        <v>41726.0</v>
      </c>
    </row>
    <row r="8" ht="14.25" customHeight="1">
      <c r="A8" s="200" t="s">
        <v>210</v>
      </c>
      <c r="B8" s="202" t="str">
        <f>HLOOKUP(B5,Movie_List,3,0)</f>
        <v>R</v>
      </c>
      <c r="F8" s="26" t="s">
        <v>212</v>
      </c>
      <c r="G8" s="29" t="s">
        <v>216</v>
      </c>
      <c r="H8" s="29" t="s">
        <v>241</v>
      </c>
      <c r="I8" s="29" t="s">
        <v>243</v>
      </c>
      <c r="J8" s="29" t="s">
        <v>247</v>
      </c>
      <c r="K8" s="29" t="s">
        <v>249</v>
      </c>
      <c r="L8" s="29" t="s">
        <v>251</v>
      </c>
      <c r="M8" s="29" t="s">
        <v>247</v>
      </c>
      <c r="N8" s="29" t="s">
        <v>247</v>
      </c>
      <c r="O8" s="29" t="s">
        <v>252</v>
      </c>
      <c r="P8" s="29" t="s">
        <v>253</v>
      </c>
      <c r="Q8" s="29" t="s">
        <v>254</v>
      </c>
      <c r="R8" s="29" t="s">
        <v>255</v>
      </c>
      <c r="S8" s="29" t="s">
        <v>256</v>
      </c>
      <c r="T8" s="29" t="s">
        <v>257</v>
      </c>
      <c r="U8" s="29" t="s">
        <v>258</v>
      </c>
      <c r="V8" s="29" t="s">
        <v>259</v>
      </c>
      <c r="W8" s="29" t="s">
        <v>216</v>
      </c>
      <c r="X8" s="29" t="s">
        <v>260</v>
      </c>
      <c r="Y8" s="29" t="s">
        <v>261</v>
      </c>
      <c r="Z8" s="29" t="s">
        <v>262</v>
      </c>
      <c r="AA8" s="29" t="s">
        <v>263</v>
      </c>
      <c r="AB8" s="29" t="s">
        <v>264</v>
      </c>
      <c r="AC8" s="29" t="s">
        <v>265</v>
      </c>
    </row>
    <row r="9" ht="14.25" customHeight="1">
      <c r="A9" s="200" t="s">
        <v>213</v>
      </c>
      <c r="B9" s="201" t="str">
        <f>HLOOKUP(B5,Movie_List,6,0)</f>
        <v>Biography, Comedy, Drama</v>
      </c>
      <c r="F9" s="26" t="s">
        <v>213</v>
      </c>
      <c r="G9" s="29" t="s">
        <v>217</v>
      </c>
      <c r="H9" s="29" t="s">
        <v>242</v>
      </c>
      <c r="I9" s="29" t="s">
        <v>242</v>
      </c>
      <c r="J9" s="29" t="s">
        <v>248</v>
      </c>
      <c r="K9" s="29" t="s">
        <v>250</v>
      </c>
      <c r="L9" s="29" t="s">
        <v>266</v>
      </c>
      <c r="M9" s="29" t="s">
        <v>267</v>
      </c>
      <c r="N9" s="29" t="s">
        <v>242</v>
      </c>
      <c r="O9" s="29" t="s">
        <v>268</v>
      </c>
      <c r="P9" s="29" t="s">
        <v>269</v>
      </c>
      <c r="Q9" s="29" t="s">
        <v>270</v>
      </c>
      <c r="R9" s="29" t="s">
        <v>271</v>
      </c>
      <c r="S9" s="29" t="s">
        <v>272</v>
      </c>
      <c r="T9" s="29" t="s">
        <v>273</v>
      </c>
      <c r="U9" s="29" t="s">
        <v>274</v>
      </c>
      <c r="V9" s="29" t="s">
        <v>275</v>
      </c>
      <c r="W9" s="29" t="s">
        <v>276</v>
      </c>
      <c r="X9" s="29" t="s">
        <v>277</v>
      </c>
      <c r="Y9" s="29" t="s">
        <v>248</v>
      </c>
      <c r="Z9" s="29" t="s">
        <v>278</v>
      </c>
      <c r="AA9" s="29" t="s">
        <v>279</v>
      </c>
      <c r="AB9" s="29" t="s">
        <v>278</v>
      </c>
      <c r="AC9" s="29" t="s">
        <v>280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A19" s="203" t="s">
        <v>208</v>
      </c>
      <c r="B19" s="204" t="s">
        <v>209</v>
      </c>
      <c r="C19" s="203" t="s">
        <v>210</v>
      </c>
      <c r="D19" s="205" t="s">
        <v>211</v>
      </c>
      <c r="E19" s="204" t="s">
        <v>212</v>
      </c>
      <c r="F19" s="204" t="s">
        <v>213</v>
      </c>
    </row>
    <row r="20" ht="14.25" customHeight="1">
      <c r="A20" s="206" t="s">
        <v>214</v>
      </c>
      <c r="B20" s="207">
        <v>2016.0</v>
      </c>
      <c r="C20" s="206" t="s">
        <v>215</v>
      </c>
      <c r="D20" s="208">
        <v>42729.0</v>
      </c>
      <c r="E20" s="207" t="s">
        <v>216</v>
      </c>
      <c r="F20" s="207" t="s">
        <v>217</v>
      </c>
    </row>
    <row r="21" ht="14.25" customHeight="1">
      <c r="A21" s="206" t="s">
        <v>218</v>
      </c>
      <c r="B21" s="207">
        <v>2016.0</v>
      </c>
      <c r="C21" s="206" t="s">
        <v>240</v>
      </c>
      <c r="D21" s="208">
        <v>42692.0</v>
      </c>
      <c r="E21" s="207" t="s">
        <v>241</v>
      </c>
      <c r="F21" s="207" t="s">
        <v>242</v>
      </c>
    </row>
    <row r="22" ht="14.25" customHeight="1">
      <c r="A22" s="206" t="s">
        <v>219</v>
      </c>
      <c r="B22" s="207">
        <v>2016.0</v>
      </c>
      <c r="C22" s="206" t="s">
        <v>240</v>
      </c>
      <c r="D22" s="208">
        <v>42720.0</v>
      </c>
      <c r="E22" s="207" t="s">
        <v>243</v>
      </c>
      <c r="F22" s="207" t="s">
        <v>242</v>
      </c>
    </row>
    <row r="23" ht="14.25" customHeight="1">
      <c r="A23" s="206" t="s">
        <v>220</v>
      </c>
      <c r="B23" s="207">
        <v>2016.0</v>
      </c>
      <c r="C23" s="206" t="s">
        <v>240</v>
      </c>
      <c r="D23" s="208">
        <v>42706.0</v>
      </c>
      <c r="E23" s="207" t="s">
        <v>247</v>
      </c>
      <c r="F23" s="207" t="s">
        <v>248</v>
      </c>
    </row>
    <row r="24" ht="14.25" customHeight="1">
      <c r="A24" s="206" t="s">
        <v>221</v>
      </c>
      <c r="B24" s="207">
        <v>2016.0</v>
      </c>
      <c r="C24" s="206" t="s">
        <v>240</v>
      </c>
      <c r="D24" s="208">
        <v>42729.0</v>
      </c>
      <c r="E24" s="207" t="s">
        <v>249</v>
      </c>
      <c r="F24" s="207" t="s">
        <v>250</v>
      </c>
    </row>
    <row r="25" ht="14.25" customHeight="1">
      <c r="A25" s="206" t="s">
        <v>222</v>
      </c>
      <c r="B25" s="207">
        <v>2016.0</v>
      </c>
      <c r="C25" s="206" t="s">
        <v>215</v>
      </c>
      <c r="D25" s="208">
        <v>42650.0</v>
      </c>
      <c r="E25" s="207" t="s">
        <v>251</v>
      </c>
      <c r="F25" s="207" t="s">
        <v>266</v>
      </c>
    </row>
    <row r="26" ht="14.25" customHeight="1">
      <c r="A26" s="206" t="s">
        <v>223</v>
      </c>
      <c r="B26" s="207">
        <v>2016.0</v>
      </c>
      <c r="C26" s="206" t="s">
        <v>244</v>
      </c>
      <c r="D26" s="208">
        <v>42650.0</v>
      </c>
      <c r="E26" s="207" t="s">
        <v>247</v>
      </c>
      <c r="F26" s="207" t="s">
        <v>267</v>
      </c>
    </row>
    <row r="27" ht="14.25" customHeight="1">
      <c r="A27" s="206" t="s">
        <v>224</v>
      </c>
      <c r="B27" s="207">
        <v>2016.0</v>
      </c>
      <c r="C27" s="206" t="s">
        <v>240</v>
      </c>
      <c r="D27" s="208">
        <v>42895.0</v>
      </c>
      <c r="E27" s="207" t="s">
        <v>247</v>
      </c>
      <c r="F27" s="207" t="s">
        <v>242</v>
      </c>
    </row>
    <row r="28" ht="14.25" customHeight="1">
      <c r="A28" s="206" t="s">
        <v>225</v>
      </c>
      <c r="B28" s="207">
        <v>2016.0</v>
      </c>
      <c r="C28" s="206" t="s">
        <v>215</v>
      </c>
      <c r="D28" s="208">
        <v>42685.0</v>
      </c>
      <c r="E28" s="207" t="s">
        <v>252</v>
      </c>
      <c r="F28" s="207" t="s">
        <v>268</v>
      </c>
    </row>
    <row r="29" ht="14.25" customHeight="1">
      <c r="A29" s="206" t="s">
        <v>226</v>
      </c>
      <c r="B29" s="207">
        <v>2016.0</v>
      </c>
      <c r="C29" s="206" t="s">
        <v>240</v>
      </c>
      <c r="D29" s="208">
        <v>42608.0</v>
      </c>
      <c r="E29" s="207" t="s">
        <v>253</v>
      </c>
      <c r="F29" s="207" t="s">
        <v>269</v>
      </c>
    </row>
    <row r="30" ht="14.25" customHeight="1">
      <c r="A30" s="206" t="s">
        <v>227</v>
      </c>
      <c r="B30" s="207">
        <v>2016.0</v>
      </c>
      <c r="C30" s="206" t="s">
        <v>245</v>
      </c>
      <c r="D30" s="208">
        <v>42475.0</v>
      </c>
      <c r="E30" s="207" t="s">
        <v>254</v>
      </c>
      <c r="F30" s="207" t="s">
        <v>270</v>
      </c>
    </row>
    <row r="31" ht="14.25" customHeight="1">
      <c r="A31" s="206" t="s">
        <v>228</v>
      </c>
      <c r="B31" s="207">
        <v>2015.0</v>
      </c>
      <c r="C31" s="206" t="s">
        <v>215</v>
      </c>
      <c r="D31" s="208">
        <v>42356.0</v>
      </c>
      <c r="E31" s="207" t="s">
        <v>255</v>
      </c>
      <c r="F31" s="207" t="s">
        <v>271</v>
      </c>
    </row>
    <row r="32" ht="14.25" customHeight="1">
      <c r="A32" s="206" t="s">
        <v>229</v>
      </c>
      <c r="B32" s="207">
        <v>2015.0</v>
      </c>
      <c r="C32" s="206" t="s">
        <v>240</v>
      </c>
      <c r="D32" s="208">
        <v>42377.0</v>
      </c>
      <c r="E32" s="207" t="s">
        <v>256</v>
      </c>
      <c r="F32" s="207" t="s">
        <v>272</v>
      </c>
    </row>
    <row r="33" ht="14.25" customHeight="1">
      <c r="A33" s="206" t="s">
        <v>230</v>
      </c>
      <c r="B33" s="207">
        <v>2015.0</v>
      </c>
      <c r="C33" s="206" t="s">
        <v>240</v>
      </c>
      <c r="D33" s="208">
        <v>42166.0</v>
      </c>
      <c r="E33" s="207" t="s">
        <v>257</v>
      </c>
      <c r="F33" s="207" t="s">
        <v>273</v>
      </c>
    </row>
    <row r="34" ht="14.25" customHeight="1">
      <c r="A34" s="206" t="s">
        <v>231</v>
      </c>
      <c r="B34" s="207">
        <v>2015.0</v>
      </c>
      <c r="C34" s="206" t="s">
        <v>215</v>
      </c>
      <c r="D34" s="208">
        <v>42293.0</v>
      </c>
      <c r="E34" s="207" t="s">
        <v>258</v>
      </c>
      <c r="F34" s="207" t="s">
        <v>274</v>
      </c>
    </row>
    <row r="35" ht="14.25" customHeight="1">
      <c r="A35" s="206" t="s">
        <v>232</v>
      </c>
      <c r="B35" s="207">
        <v>2015.0</v>
      </c>
      <c r="C35" s="206" t="s">
        <v>240</v>
      </c>
      <c r="D35" s="208">
        <v>42361.0</v>
      </c>
      <c r="E35" s="207" t="s">
        <v>259</v>
      </c>
      <c r="F35" s="207" t="s">
        <v>275</v>
      </c>
    </row>
    <row r="36" ht="14.25" customHeight="1">
      <c r="A36" s="206" t="s">
        <v>233</v>
      </c>
      <c r="B36" s="207">
        <v>2015.0</v>
      </c>
      <c r="C36" s="206" t="s">
        <v>240</v>
      </c>
      <c r="D36" s="208">
        <v>42328.0</v>
      </c>
      <c r="E36" s="207" t="s">
        <v>216</v>
      </c>
      <c r="F36" s="207" t="s">
        <v>276</v>
      </c>
    </row>
    <row r="37" ht="14.25" customHeight="1">
      <c r="A37" s="206" t="s">
        <v>234</v>
      </c>
      <c r="B37" s="207">
        <v>2015.0</v>
      </c>
      <c r="C37" s="206" t="s">
        <v>240</v>
      </c>
      <c r="D37" s="208">
        <v>42195.0</v>
      </c>
      <c r="E37" s="207" t="s">
        <v>260</v>
      </c>
      <c r="F37" s="207" t="s">
        <v>277</v>
      </c>
    </row>
    <row r="38" ht="14.25" customHeight="1">
      <c r="A38" s="206" t="s">
        <v>235</v>
      </c>
      <c r="B38" s="207">
        <v>2015.0</v>
      </c>
      <c r="C38" s="206" t="s">
        <v>240</v>
      </c>
      <c r="D38" s="208">
        <v>42230.0</v>
      </c>
      <c r="E38" s="207" t="s">
        <v>261</v>
      </c>
      <c r="F38" s="207" t="s">
        <v>248</v>
      </c>
    </row>
    <row r="39" ht="14.25" customHeight="1">
      <c r="A39" s="206" t="s">
        <v>236</v>
      </c>
      <c r="B39" s="207">
        <v>2015.0</v>
      </c>
      <c r="C39" s="206" t="s">
        <v>240</v>
      </c>
      <c r="D39" s="208">
        <v>42139.0</v>
      </c>
      <c r="E39" s="207" t="s">
        <v>262</v>
      </c>
      <c r="F39" s="207" t="s">
        <v>278</v>
      </c>
    </row>
    <row r="40" ht="14.25" customHeight="1">
      <c r="A40" s="206" t="s">
        <v>237</v>
      </c>
      <c r="B40" s="207">
        <v>2015.0</v>
      </c>
      <c r="C40" s="206" t="s">
        <v>246</v>
      </c>
      <c r="D40" s="208">
        <v>42166.0</v>
      </c>
      <c r="E40" s="207" t="s">
        <v>263</v>
      </c>
      <c r="F40" s="207" t="s">
        <v>279</v>
      </c>
    </row>
    <row r="41" ht="14.25" customHeight="1">
      <c r="A41" s="206" t="s">
        <v>238</v>
      </c>
      <c r="B41" s="207">
        <v>2014.0</v>
      </c>
      <c r="C41" s="206" t="s">
        <v>215</v>
      </c>
      <c r="D41" s="208">
        <v>41852.0</v>
      </c>
      <c r="E41" s="207" t="s">
        <v>264</v>
      </c>
      <c r="F41" s="207" t="s">
        <v>278</v>
      </c>
    </row>
    <row r="42" ht="14.25" customHeight="1">
      <c r="A42" s="206" t="s">
        <v>239</v>
      </c>
      <c r="B42" s="207">
        <v>2014.0</v>
      </c>
      <c r="C42" s="206" t="s">
        <v>240</v>
      </c>
      <c r="D42" s="208">
        <v>41726.0</v>
      </c>
      <c r="E42" s="207" t="s">
        <v>265</v>
      </c>
      <c r="F42" s="207" t="s">
        <v>280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5">
      <formula1>$A$20:$A$42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3.71"/>
    <col customWidth="1" min="3" max="3" width="14.57"/>
    <col customWidth="1" min="4" max="4" width="11.57"/>
    <col customWidth="1" min="5" max="5" width="15.29"/>
    <col customWidth="1" min="6" max="6" width="12.29"/>
    <col customWidth="1" min="7" max="7" width="14.29"/>
    <col customWidth="1" min="8" max="8" width="21.57"/>
    <col customWidth="1" min="9" max="26" width="8.71"/>
  </cols>
  <sheetData>
    <row r="1" ht="14.25" customHeight="1">
      <c r="A1" s="179" t="s">
        <v>1610</v>
      </c>
      <c r="B1" s="185"/>
      <c r="C1" s="180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ht="14.25" customHeight="1"/>
    <row r="3" ht="14.25" customHeight="1">
      <c r="A3" s="209" t="s">
        <v>1611</v>
      </c>
      <c r="B3" s="210"/>
      <c r="C3" s="210"/>
      <c r="D3" s="210"/>
      <c r="E3" s="210"/>
      <c r="F3" s="210"/>
      <c r="G3" s="210"/>
      <c r="H3" s="210"/>
    </row>
    <row r="4" ht="14.25" customHeight="1"/>
    <row r="5" ht="14.25" customHeight="1">
      <c r="A5" s="211" t="s">
        <v>193</v>
      </c>
      <c r="B5" s="212" t="s">
        <v>1612</v>
      </c>
      <c r="C5" s="211" t="s">
        <v>1613</v>
      </c>
      <c r="D5" s="211" t="s">
        <v>1614</v>
      </c>
      <c r="G5" s="213" t="s">
        <v>1615</v>
      </c>
      <c r="H5" s="211" t="s">
        <v>1616</v>
      </c>
    </row>
    <row r="6" ht="14.25" customHeight="1">
      <c r="A6" s="214" t="s">
        <v>1617</v>
      </c>
      <c r="B6" s="214" t="s">
        <v>1618</v>
      </c>
      <c r="C6" s="215">
        <v>11649.0</v>
      </c>
      <c r="D6" s="215">
        <v>802.0</v>
      </c>
      <c r="G6" s="216" t="s">
        <v>193</v>
      </c>
      <c r="H6" s="217" t="str">
        <f t="array" ref="H6">INDEX(A6:A16,MATCH(H5,B6:B16,0))</f>
        <v>Productivity</v>
      </c>
    </row>
    <row r="7" ht="14.25" customHeight="1">
      <c r="A7" s="214" t="s">
        <v>1617</v>
      </c>
      <c r="B7" s="214" t="s">
        <v>1619</v>
      </c>
      <c r="C7" s="215">
        <v>7718.0</v>
      </c>
      <c r="D7" s="215">
        <v>876.0</v>
      </c>
      <c r="G7" s="216" t="s">
        <v>1614</v>
      </c>
      <c r="H7" s="215">
        <f t="array" ref="H7">INDEX(D6:D16,MATCH(H5,B6:B16,0))</f>
        <v>240</v>
      </c>
    </row>
    <row r="8" ht="14.25" customHeight="1">
      <c r="A8" s="214" t="s">
        <v>1617</v>
      </c>
      <c r="B8" s="214" t="s">
        <v>1620</v>
      </c>
      <c r="C8" s="215">
        <v>15033.0</v>
      </c>
      <c r="D8" s="215">
        <v>469.0</v>
      </c>
      <c r="G8" s="216"/>
    </row>
    <row r="9" ht="14.25" customHeight="1">
      <c r="A9" s="214" t="s">
        <v>1617</v>
      </c>
      <c r="B9" s="214" t="s">
        <v>1621</v>
      </c>
      <c r="C9" s="215">
        <v>18700.5</v>
      </c>
      <c r="D9" s="215">
        <v>984.9000000000001</v>
      </c>
      <c r="G9" s="216" t="s">
        <v>1613</v>
      </c>
      <c r="H9" s="215">
        <f t="array" ref="H9">INDEX(C6:C16,MATCH(H5,B6:B16,0))</f>
        <v>14432</v>
      </c>
    </row>
    <row r="10" ht="14.25" customHeight="1">
      <c r="A10" s="214" t="s">
        <v>1622</v>
      </c>
      <c r="B10" s="214" t="s">
        <v>1616</v>
      </c>
      <c r="C10" s="215">
        <v>14432.0</v>
      </c>
      <c r="D10" s="215">
        <v>240.0</v>
      </c>
    </row>
    <row r="11" ht="14.25" customHeight="1">
      <c r="A11" s="214" t="s">
        <v>1622</v>
      </c>
      <c r="B11" s="214" t="s">
        <v>1623</v>
      </c>
      <c r="C11" s="215">
        <v>17990.0</v>
      </c>
      <c r="D11" s="215">
        <v>1166.0</v>
      </c>
    </row>
    <row r="12" ht="14.25" customHeight="1">
      <c r="A12" s="214" t="s">
        <v>1622</v>
      </c>
      <c r="B12" s="214" t="s">
        <v>1624</v>
      </c>
      <c r="C12" s="215">
        <v>11022.0</v>
      </c>
      <c r="D12" s="215">
        <v>550.0</v>
      </c>
    </row>
    <row r="13" ht="14.25" customHeight="1">
      <c r="A13" s="214" t="s">
        <v>1625</v>
      </c>
      <c r="B13" s="214" t="s">
        <v>1626</v>
      </c>
      <c r="C13" s="215">
        <v>17760.0</v>
      </c>
      <c r="D13" s="215">
        <v>800.0</v>
      </c>
      <c r="F13" s="211" t="s">
        <v>1627</v>
      </c>
      <c r="G13" s="16" t="str">
        <f t="array" ref="G13">INDEX(A6:A16,7)</f>
        <v>Productivity</v>
      </c>
    </row>
    <row r="14" ht="14.25" customHeight="1">
      <c r="A14" s="214" t="s">
        <v>1625</v>
      </c>
      <c r="B14" s="214" t="s">
        <v>1628</v>
      </c>
      <c r="C14" s="215">
        <v>30399.6</v>
      </c>
      <c r="D14" s="215">
        <v>786.8</v>
      </c>
      <c r="F14" s="211" t="s">
        <v>1629</v>
      </c>
      <c r="G14" s="16">
        <f>MATCH(B12,B6:B16,0)</f>
        <v>7</v>
      </c>
    </row>
    <row r="15" ht="14.25" customHeight="1">
      <c r="A15" s="214" t="s">
        <v>1625</v>
      </c>
      <c r="B15" s="214" t="s">
        <v>1630</v>
      </c>
      <c r="C15" s="215">
        <v>20400.0</v>
      </c>
      <c r="D15" s="215">
        <v>614.4000000000001</v>
      </c>
    </row>
    <row r="16" ht="14.25" customHeight="1">
      <c r="A16" s="214" t="s">
        <v>1625</v>
      </c>
      <c r="B16" s="214" t="s">
        <v>1631</v>
      </c>
      <c r="C16" s="215">
        <v>60000.0</v>
      </c>
      <c r="D16" s="215">
        <v>10000.0</v>
      </c>
    </row>
    <row r="17" ht="14.25" customHeight="1"/>
    <row r="18" ht="14.25" hidden="1" customHeight="1">
      <c r="A18" s="209" t="s">
        <v>1632</v>
      </c>
      <c r="B18" s="210"/>
      <c r="C18" s="210"/>
      <c r="D18" s="210"/>
      <c r="E18" s="210"/>
      <c r="F18" s="210"/>
      <c r="G18" s="210"/>
      <c r="H18" s="210"/>
    </row>
    <row r="19" ht="14.25" hidden="1" customHeight="1">
      <c r="A19" s="179"/>
      <c r="B19" s="218"/>
      <c r="C19" s="218"/>
      <c r="D19" s="218"/>
      <c r="E19" s="218"/>
      <c r="F19" s="218"/>
      <c r="G19" s="218"/>
      <c r="H19" s="218"/>
    </row>
    <row r="20" ht="14.25" hidden="1" customHeight="1">
      <c r="C20" s="16" t="str">
        <f t="shared" ref="C20:F20" si="1">C21&amp;C22</f>
        <v>ActualRevenue</v>
      </c>
      <c r="D20" s="16" t="str">
        <f t="shared" si="1"/>
        <v>ActualProfit</v>
      </c>
      <c r="E20" s="16" t="str">
        <f t="shared" si="1"/>
        <v>BudgetRevenue</v>
      </c>
      <c r="F20" s="16" t="str">
        <f t="shared" si="1"/>
        <v>BudgetProfit</v>
      </c>
    </row>
    <row r="21" ht="14.25" hidden="1" customHeight="1">
      <c r="C21" s="219" t="s">
        <v>1633</v>
      </c>
      <c r="D21" s="219" t="s">
        <v>1633</v>
      </c>
      <c r="E21" s="219" t="s">
        <v>1634</v>
      </c>
      <c r="F21" s="219" t="s">
        <v>1634</v>
      </c>
      <c r="H21" s="220" t="s">
        <v>1635</v>
      </c>
      <c r="I21" s="220" t="s">
        <v>1633</v>
      </c>
    </row>
    <row r="22" ht="14.25" hidden="1" customHeight="1">
      <c r="A22" s="219" t="s">
        <v>1636</v>
      </c>
      <c r="B22" s="219" t="s">
        <v>1637</v>
      </c>
      <c r="C22" s="219" t="s">
        <v>1613</v>
      </c>
      <c r="D22" s="219" t="s">
        <v>1614</v>
      </c>
      <c r="E22" s="219" t="s">
        <v>1613</v>
      </c>
      <c r="F22" s="219" t="s">
        <v>1614</v>
      </c>
      <c r="I22" s="221" t="s">
        <v>1613</v>
      </c>
    </row>
    <row r="23" ht="14.25" hidden="1" customHeight="1">
      <c r="A23" s="16" t="s">
        <v>1617</v>
      </c>
      <c r="B23" s="16" t="s">
        <v>1638</v>
      </c>
      <c r="C23" s="222">
        <v>11649.0</v>
      </c>
      <c r="D23" s="222">
        <v>802.0</v>
      </c>
      <c r="E23" s="222">
        <v>10593.0</v>
      </c>
      <c r="F23" s="222">
        <v>554.0</v>
      </c>
      <c r="H23" s="24" t="s">
        <v>1639</v>
      </c>
      <c r="I23" s="223"/>
    </row>
    <row r="24" ht="14.25" hidden="1" customHeight="1">
      <c r="A24" s="16" t="s">
        <v>1617</v>
      </c>
      <c r="B24" s="16" t="s">
        <v>1640</v>
      </c>
      <c r="C24" s="222">
        <v>7718.0</v>
      </c>
      <c r="D24" s="222">
        <v>876.0</v>
      </c>
      <c r="E24" s="222">
        <v>6409.0</v>
      </c>
      <c r="F24" s="222">
        <v>654.0</v>
      </c>
    </row>
    <row r="25" ht="14.25" hidden="1" customHeight="1">
      <c r="A25" s="16" t="s">
        <v>1617</v>
      </c>
      <c r="B25" s="16" t="s">
        <v>1641</v>
      </c>
      <c r="C25" s="222">
        <v>15033.0</v>
      </c>
      <c r="D25" s="222">
        <v>469.0</v>
      </c>
      <c r="E25" s="222">
        <v>12724.0</v>
      </c>
      <c r="F25" s="222">
        <v>530.0</v>
      </c>
    </row>
    <row r="26" ht="14.25" hidden="1" customHeight="1">
      <c r="A26" s="16" t="s">
        <v>1617</v>
      </c>
      <c r="B26" s="16" t="s">
        <v>1642</v>
      </c>
      <c r="C26" s="222">
        <v>18700.5</v>
      </c>
      <c r="D26" s="222">
        <v>984.9000000000001</v>
      </c>
      <c r="E26" s="222">
        <v>19101.600000000002</v>
      </c>
      <c r="F26" s="222">
        <v>1302.0</v>
      </c>
      <c r="H26" s="220" t="s">
        <v>1643</v>
      </c>
      <c r="I26" s="39"/>
    </row>
    <row r="27" ht="14.25" hidden="1" customHeight="1">
      <c r="A27" s="16" t="s">
        <v>1622</v>
      </c>
      <c r="B27" s="16" t="s">
        <v>1639</v>
      </c>
      <c r="C27" s="222">
        <v>14432.0</v>
      </c>
      <c r="D27" s="222">
        <v>240.0</v>
      </c>
      <c r="E27" s="222">
        <v>15113.0</v>
      </c>
      <c r="F27" s="222">
        <v>363.0</v>
      </c>
      <c r="I27" s="223"/>
    </row>
    <row r="28" ht="14.25" hidden="1" customHeight="1">
      <c r="A28" s="16" t="s">
        <v>1622</v>
      </c>
      <c r="B28" s="16" t="s">
        <v>1644</v>
      </c>
      <c r="C28" s="222">
        <v>17990.0</v>
      </c>
      <c r="D28" s="222">
        <v>1166.0</v>
      </c>
      <c r="E28" s="222">
        <v>18181.0</v>
      </c>
      <c r="F28" s="222">
        <v>1223.0</v>
      </c>
    </row>
    <row r="29" ht="14.25" hidden="1" customHeight="1">
      <c r="A29" s="16" t="s">
        <v>1622</v>
      </c>
      <c r="B29" s="16" t="s">
        <v>1645</v>
      </c>
      <c r="C29" s="222">
        <v>11022.0</v>
      </c>
      <c r="D29" s="222">
        <v>550.0</v>
      </c>
      <c r="E29" s="222">
        <v>13112.0</v>
      </c>
      <c r="F29" s="222">
        <v>474.0</v>
      </c>
    </row>
    <row r="30" ht="14.25" hidden="1" customHeight="1">
      <c r="A30" s="16" t="s">
        <v>1646</v>
      </c>
      <c r="B30" s="16" t="s">
        <v>1647</v>
      </c>
      <c r="C30" s="222">
        <v>17760.0</v>
      </c>
      <c r="D30" s="222">
        <v>800.0</v>
      </c>
      <c r="E30" s="222">
        <v>16854.0</v>
      </c>
      <c r="F30" s="222">
        <v>572.0</v>
      </c>
    </row>
    <row r="31" ht="14.25" hidden="1" customHeight="1">
      <c r="A31" s="16" t="s">
        <v>1646</v>
      </c>
      <c r="B31" s="16" t="s">
        <v>1648</v>
      </c>
      <c r="C31" s="222">
        <v>30399.6</v>
      </c>
      <c r="D31" s="222">
        <v>786.8</v>
      </c>
      <c r="E31" s="222">
        <v>30237.199999999997</v>
      </c>
      <c r="F31" s="222">
        <v>932.4</v>
      </c>
    </row>
    <row r="32" ht="14.25" hidden="1" customHeight="1">
      <c r="A32" s="16" t="s">
        <v>1646</v>
      </c>
      <c r="B32" s="16" t="s">
        <v>1649</v>
      </c>
      <c r="C32" s="222">
        <v>20400.0</v>
      </c>
      <c r="D32" s="222">
        <v>614.4000000000001</v>
      </c>
      <c r="E32" s="222">
        <v>18476.8</v>
      </c>
      <c r="F32" s="222">
        <v>1120.0</v>
      </c>
    </row>
    <row r="33" ht="14.25" hidden="1" customHeight="1"/>
    <row r="34" ht="14.25" hidden="1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H23">
      <formula1>$B$22:$B$31</formula1>
    </dataValidation>
    <dataValidation type="list" allowBlank="1" showErrorMessage="1" sqref="H5">
      <formula1>$B$6:$B$16</formula1>
    </dataValidation>
    <dataValidation type="list" allowBlank="1" showErrorMessage="1" sqref="I22">
      <formula1>$C$22:$D$22</formula1>
    </dataValidation>
    <dataValidation type="list" allowBlank="1" showErrorMessage="1" sqref="I21">
      <formula1>$D$21:$E$21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3.71"/>
    <col customWidth="1" min="3" max="3" width="14.57"/>
    <col customWidth="1" min="4" max="4" width="11.57"/>
    <col customWidth="1" min="5" max="5" width="15.29"/>
    <col customWidth="1" min="6" max="6" width="12.29"/>
    <col customWidth="1" min="7" max="7" width="14.29"/>
    <col customWidth="1" min="8" max="8" width="21.57"/>
    <col customWidth="1" min="9" max="26" width="8.71"/>
  </cols>
  <sheetData>
    <row r="1" ht="14.25" customHeight="1">
      <c r="A1" s="179" t="s">
        <v>1650</v>
      </c>
      <c r="B1" s="185"/>
      <c r="C1" s="180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</row>
    <row r="2" ht="14.25" customHeight="1"/>
    <row r="3" ht="14.25" customHeight="1">
      <c r="A3" s="209" t="s">
        <v>1611</v>
      </c>
      <c r="B3" s="210"/>
      <c r="C3" s="210"/>
      <c r="D3" s="210"/>
      <c r="E3" s="210"/>
      <c r="F3" s="210"/>
      <c r="G3" s="210"/>
      <c r="H3" s="210"/>
    </row>
    <row r="4" ht="14.25" customHeight="1"/>
    <row r="5" ht="14.25" customHeight="1">
      <c r="A5" s="224" t="s">
        <v>193</v>
      </c>
      <c r="B5" s="225" t="s">
        <v>1612</v>
      </c>
      <c r="C5" s="226" t="s">
        <v>1613</v>
      </c>
      <c r="D5" s="227" t="s">
        <v>1614</v>
      </c>
      <c r="G5" s="213" t="s">
        <v>1615</v>
      </c>
      <c r="H5" s="211" t="s">
        <v>1623</v>
      </c>
    </row>
    <row r="6" ht="14.25" customHeight="1">
      <c r="A6" s="228" t="s">
        <v>1617</v>
      </c>
      <c r="B6" s="229" t="s">
        <v>1618</v>
      </c>
      <c r="C6" s="230">
        <v>11649.0</v>
      </c>
      <c r="D6" s="231">
        <v>802.0</v>
      </c>
      <c r="G6" s="216" t="s">
        <v>193</v>
      </c>
      <c r="H6" s="217" t="str">
        <f t="array" ref="H6">XLOOKUP(H5,B6:B16,A6:A16)</f>
        <v>Productivity</v>
      </c>
    </row>
    <row r="7" ht="14.25" customHeight="1">
      <c r="A7" s="228" t="s">
        <v>1617</v>
      </c>
      <c r="B7" s="229" t="s">
        <v>1619</v>
      </c>
      <c r="C7" s="230">
        <v>7718.0</v>
      </c>
      <c r="D7" s="231">
        <v>876.0</v>
      </c>
      <c r="G7" s="216" t="s">
        <v>1614</v>
      </c>
      <c r="H7" s="215" t="str">
        <f>_xlfn.XLOOKUP(H5,APP_Table[App],APP_Table[Profit],,0,1)</f>
        <v>#ERROR!</v>
      </c>
    </row>
    <row r="8" ht="14.25" customHeight="1">
      <c r="A8" s="228" t="s">
        <v>1617</v>
      </c>
      <c r="B8" s="229" t="s">
        <v>1620</v>
      </c>
      <c r="C8" s="230">
        <v>15033.0</v>
      </c>
      <c r="D8" s="231">
        <v>469.0</v>
      </c>
      <c r="G8" s="216"/>
    </row>
    <row r="9" ht="14.25" customHeight="1">
      <c r="A9" s="228" t="s">
        <v>1617</v>
      </c>
      <c r="B9" s="229" t="s">
        <v>1621</v>
      </c>
      <c r="C9" s="230">
        <v>18700.5</v>
      </c>
      <c r="D9" s="231">
        <v>984.9000000000001</v>
      </c>
      <c r="G9" s="216" t="s">
        <v>1613</v>
      </c>
      <c r="H9" s="215">
        <f t="array" ref="H9">XLOOKUP(H5,B6:B16,C6:C16)</f>
        <v>17990</v>
      </c>
    </row>
    <row r="10" ht="14.25" customHeight="1">
      <c r="A10" s="228" t="s">
        <v>1622</v>
      </c>
      <c r="B10" s="229" t="s">
        <v>1616</v>
      </c>
      <c r="C10" s="230">
        <v>14432.0</v>
      </c>
      <c r="D10" s="231">
        <v>240.0</v>
      </c>
    </row>
    <row r="11" ht="14.25" customHeight="1">
      <c r="A11" s="228" t="s">
        <v>1622</v>
      </c>
      <c r="B11" s="229" t="s">
        <v>1623</v>
      </c>
      <c r="C11" s="230">
        <v>17990.0</v>
      </c>
      <c r="D11" s="231">
        <v>1166.0</v>
      </c>
    </row>
    <row r="12" ht="14.25" customHeight="1">
      <c r="A12" s="228" t="s">
        <v>1622</v>
      </c>
      <c r="B12" s="229" t="s">
        <v>1624</v>
      </c>
      <c r="C12" s="230">
        <v>11022.0</v>
      </c>
      <c r="D12" s="231">
        <v>550.0</v>
      </c>
    </row>
    <row r="13" ht="14.25" customHeight="1">
      <c r="A13" s="228" t="s">
        <v>1625</v>
      </c>
      <c r="B13" s="229" t="s">
        <v>1626</v>
      </c>
      <c r="C13" s="230">
        <v>17760.0</v>
      </c>
      <c r="D13" s="231">
        <v>800.0</v>
      </c>
    </row>
    <row r="14" ht="14.25" customHeight="1">
      <c r="A14" s="228" t="s">
        <v>1625</v>
      </c>
      <c r="B14" s="229" t="s">
        <v>1628</v>
      </c>
      <c r="C14" s="230">
        <v>30399.6</v>
      </c>
      <c r="D14" s="231">
        <v>786.8</v>
      </c>
    </row>
    <row r="15" ht="14.25" customHeight="1">
      <c r="A15" s="228" t="s">
        <v>1625</v>
      </c>
      <c r="B15" s="229" t="s">
        <v>1630</v>
      </c>
      <c r="C15" s="230">
        <v>20400.0</v>
      </c>
      <c r="D15" s="231">
        <v>614.4000000000001</v>
      </c>
    </row>
    <row r="16" ht="14.25" customHeight="1">
      <c r="A16" s="232" t="s">
        <v>1625</v>
      </c>
      <c r="B16" s="233" t="s">
        <v>1631</v>
      </c>
      <c r="C16" s="234">
        <v>60000.0</v>
      </c>
      <c r="D16" s="235">
        <v>10000.0</v>
      </c>
    </row>
    <row r="17" ht="14.25" customHeight="1"/>
    <row r="18" ht="14.25" hidden="1" customHeight="1">
      <c r="A18" s="209" t="s">
        <v>1632</v>
      </c>
      <c r="B18" s="210"/>
      <c r="C18" s="210"/>
      <c r="D18" s="210"/>
      <c r="E18" s="210"/>
      <c r="F18" s="210"/>
      <c r="G18" s="210"/>
      <c r="H18" s="210"/>
    </row>
    <row r="19" ht="14.25" hidden="1" customHeight="1">
      <c r="A19" s="179"/>
      <c r="B19" s="218"/>
      <c r="C19" s="218"/>
      <c r="D19" s="218"/>
      <c r="E19" s="218"/>
      <c r="F19" s="218"/>
      <c r="G19" s="218"/>
      <c r="H19" s="218"/>
    </row>
    <row r="20" ht="14.25" hidden="1" customHeight="1">
      <c r="C20" s="16" t="str">
        <f t="shared" ref="C20:F20" si="1">C21&amp;C22</f>
        <v>ActualRevenue</v>
      </c>
      <c r="D20" s="16" t="str">
        <f t="shared" si="1"/>
        <v>ActualProfit</v>
      </c>
      <c r="E20" s="16" t="str">
        <f t="shared" si="1"/>
        <v>BudgetRevenue</v>
      </c>
      <c r="F20" s="16" t="str">
        <f t="shared" si="1"/>
        <v>BudgetProfit</v>
      </c>
    </row>
    <row r="21" ht="14.25" hidden="1" customHeight="1">
      <c r="C21" s="219" t="s">
        <v>1633</v>
      </c>
      <c r="D21" s="219" t="s">
        <v>1633</v>
      </c>
      <c r="E21" s="219" t="s">
        <v>1634</v>
      </c>
      <c r="F21" s="219" t="s">
        <v>1634</v>
      </c>
      <c r="H21" s="220" t="s">
        <v>1635</v>
      </c>
      <c r="I21" s="220" t="s">
        <v>1633</v>
      </c>
    </row>
    <row r="22" ht="14.25" hidden="1" customHeight="1">
      <c r="A22" s="219" t="s">
        <v>1636</v>
      </c>
      <c r="B22" s="219" t="s">
        <v>1637</v>
      </c>
      <c r="C22" s="219" t="s">
        <v>1613</v>
      </c>
      <c r="D22" s="219" t="s">
        <v>1614</v>
      </c>
      <c r="E22" s="219" t="s">
        <v>1613</v>
      </c>
      <c r="F22" s="219" t="s">
        <v>1614</v>
      </c>
      <c r="I22" s="221" t="s">
        <v>1613</v>
      </c>
    </row>
    <row r="23" ht="14.25" hidden="1" customHeight="1">
      <c r="A23" s="16" t="s">
        <v>1617</v>
      </c>
      <c r="B23" s="16" t="s">
        <v>1638</v>
      </c>
      <c r="C23" s="222">
        <v>11649.0</v>
      </c>
      <c r="D23" s="222">
        <v>802.0</v>
      </c>
      <c r="E23" s="222">
        <v>10593.0</v>
      </c>
      <c r="F23" s="222">
        <v>554.0</v>
      </c>
      <c r="H23" s="24" t="s">
        <v>1639</v>
      </c>
      <c r="I23" s="223"/>
    </row>
    <row r="24" ht="14.25" hidden="1" customHeight="1">
      <c r="A24" s="16" t="s">
        <v>1617</v>
      </c>
      <c r="B24" s="16" t="s">
        <v>1640</v>
      </c>
      <c r="C24" s="222">
        <v>7718.0</v>
      </c>
      <c r="D24" s="222">
        <v>876.0</v>
      </c>
      <c r="E24" s="222">
        <v>6409.0</v>
      </c>
      <c r="F24" s="222">
        <v>654.0</v>
      </c>
    </row>
    <row r="25" ht="14.25" hidden="1" customHeight="1">
      <c r="A25" s="16" t="s">
        <v>1617</v>
      </c>
      <c r="B25" s="16" t="s">
        <v>1641</v>
      </c>
      <c r="C25" s="222">
        <v>15033.0</v>
      </c>
      <c r="D25" s="222">
        <v>469.0</v>
      </c>
      <c r="E25" s="222">
        <v>12724.0</v>
      </c>
      <c r="F25" s="222">
        <v>530.0</v>
      </c>
    </row>
    <row r="26" ht="14.25" hidden="1" customHeight="1">
      <c r="A26" s="16" t="s">
        <v>1617</v>
      </c>
      <c r="B26" s="16" t="s">
        <v>1642</v>
      </c>
      <c r="C26" s="222">
        <v>18700.5</v>
      </c>
      <c r="D26" s="222">
        <v>984.9000000000001</v>
      </c>
      <c r="E26" s="222">
        <v>19101.600000000002</v>
      </c>
      <c r="F26" s="222">
        <v>1302.0</v>
      </c>
      <c r="H26" s="220" t="s">
        <v>1643</v>
      </c>
      <c r="I26" s="39"/>
    </row>
    <row r="27" ht="14.25" hidden="1" customHeight="1">
      <c r="A27" s="16" t="s">
        <v>1622</v>
      </c>
      <c r="B27" s="16" t="s">
        <v>1639</v>
      </c>
      <c r="C27" s="222">
        <v>14432.0</v>
      </c>
      <c r="D27" s="222">
        <v>240.0</v>
      </c>
      <c r="E27" s="222">
        <v>15113.0</v>
      </c>
      <c r="F27" s="222">
        <v>363.0</v>
      </c>
      <c r="I27" s="223"/>
    </row>
    <row r="28" ht="14.25" hidden="1" customHeight="1">
      <c r="A28" s="16" t="s">
        <v>1622</v>
      </c>
      <c r="B28" s="16" t="s">
        <v>1644</v>
      </c>
      <c r="C28" s="222">
        <v>17990.0</v>
      </c>
      <c r="D28" s="222">
        <v>1166.0</v>
      </c>
      <c r="E28" s="222">
        <v>18181.0</v>
      </c>
      <c r="F28" s="222">
        <v>1223.0</v>
      </c>
    </row>
    <row r="29" ht="14.25" hidden="1" customHeight="1">
      <c r="A29" s="16" t="s">
        <v>1622</v>
      </c>
      <c r="B29" s="16" t="s">
        <v>1645</v>
      </c>
      <c r="C29" s="222">
        <v>11022.0</v>
      </c>
      <c r="D29" s="222">
        <v>550.0</v>
      </c>
      <c r="E29" s="222">
        <v>13112.0</v>
      </c>
      <c r="F29" s="222">
        <v>474.0</v>
      </c>
    </row>
    <row r="30" ht="14.25" hidden="1" customHeight="1">
      <c r="A30" s="16" t="s">
        <v>1646</v>
      </c>
      <c r="B30" s="16" t="s">
        <v>1647</v>
      </c>
      <c r="C30" s="222">
        <v>17760.0</v>
      </c>
      <c r="D30" s="222">
        <v>800.0</v>
      </c>
      <c r="E30" s="222">
        <v>16854.0</v>
      </c>
      <c r="F30" s="222">
        <v>572.0</v>
      </c>
    </row>
    <row r="31" ht="14.25" hidden="1" customHeight="1">
      <c r="A31" s="16" t="s">
        <v>1646</v>
      </c>
      <c r="B31" s="16" t="s">
        <v>1648</v>
      </c>
      <c r="C31" s="222">
        <v>30399.6</v>
      </c>
      <c r="D31" s="222">
        <v>786.8</v>
      </c>
      <c r="E31" s="222">
        <v>30237.199999999997</v>
      </c>
      <c r="F31" s="222">
        <v>932.4</v>
      </c>
    </row>
    <row r="32" ht="14.25" hidden="1" customHeight="1">
      <c r="A32" s="16" t="s">
        <v>1646</v>
      </c>
      <c r="B32" s="16" t="s">
        <v>1649</v>
      </c>
      <c r="C32" s="222">
        <v>20400.0</v>
      </c>
      <c r="D32" s="222">
        <v>614.4000000000001</v>
      </c>
      <c r="E32" s="222">
        <v>18476.8</v>
      </c>
      <c r="F32" s="222">
        <v>1120.0</v>
      </c>
    </row>
    <row r="33" ht="14.25" hidden="1" customHeight="1"/>
    <row r="34" ht="14.25" hidden="1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H23">
      <formula1>$B$22:$B$31</formula1>
    </dataValidation>
    <dataValidation type="list" allowBlank="1" showErrorMessage="1" sqref="H5">
      <formula1>$B$6:$B$16</formula1>
    </dataValidation>
    <dataValidation type="list" allowBlank="1" showErrorMessage="1" sqref="I22">
      <formula1>$C$22:$D$22</formula1>
    </dataValidation>
    <dataValidation type="list" allowBlank="1" showErrorMessage="1" sqref="I21">
      <formula1>$D$21:$E$21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0.86"/>
    <col customWidth="1" min="3" max="3" width="10.71"/>
    <col customWidth="1" min="4" max="4" width="10.29"/>
    <col customWidth="1" min="5" max="5" width="21.57"/>
    <col customWidth="1" min="6" max="6" width="8.71"/>
    <col customWidth="1" min="7" max="7" width="14.29"/>
    <col customWidth="1" min="8" max="8" width="11.86"/>
    <col customWidth="1" min="9" max="26" width="8.71"/>
  </cols>
  <sheetData>
    <row r="1" ht="14.25" customHeight="1">
      <c r="A1" s="199" t="s">
        <v>1651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4.25" customHeight="1"/>
    <row r="3" ht="14.25" customHeight="1">
      <c r="A3" s="236" t="s">
        <v>1652</v>
      </c>
      <c r="B3" s="236" t="s">
        <v>728</v>
      </c>
      <c r="C3" s="236" t="s">
        <v>740</v>
      </c>
      <c r="D3" s="236" t="s">
        <v>1653</v>
      </c>
      <c r="E3" s="236" t="s">
        <v>720</v>
      </c>
    </row>
    <row r="4" ht="14.25" customHeight="1">
      <c r="A4" s="237" t="s">
        <v>76</v>
      </c>
      <c r="B4" s="237">
        <v>903.0</v>
      </c>
      <c r="C4" s="237">
        <v>819.0</v>
      </c>
      <c r="D4" s="237">
        <v>456.0</v>
      </c>
      <c r="E4" s="237">
        <v>376.0</v>
      </c>
    </row>
    <row r="5" ht="14.25" customHeight="1">
      <c r="A5" s="237" t="s">
        <v>318</v>
      </c>
      <c r="B5" s="237">
        <v>1396.0</v>
      </c>
      <c r="C5" s="237">
        <v>938.0</v>
      </c>
      <c r="D5" s="237">
        <v>1537.0</v>
      </c>
      <c r="E5" s="237">
        <v>972.0</v>
      </c>
      <c r="G5" s="16" t="s">
        <v>542</v>
      </c>
    </row>
    <row r="6" ht="14.25" customHeight="1">
      <c r="A6" s="237" t="s">
        <v>78</v>
      </c>
      <c r="B6" s="237">
        <v>1165.0</v>
      </c>
      <c r="C6" s="237">
        <v>919.0</v>
      </c>
      <c r="D6" s="237">
        <v>1626.0</v>
      </c>
      <c r="E6" s="237">
        <v>599.0</v>
      </c>
    </row>
    <row r="7" ht="14.25" customHeight="1">
      <c r="A7" s="237" t="s">
        <v>319</v>
      </c>
      <c r="B7" s="237">
        <v>735.0</v>
      </c>
      <c r="C7" s="237">
        <v>1510.0</v>
      </c>
      <c r="D7" s="237">
        <v>1053.0</v>
      </c>
      <c r="E7" s="237">
        <v>1487.0</v>
      </c>
      <c r="G7" s="122" t="s">
        <v>1654</v>
      </c>
      <c r="H7" s="122">
        <f>OFFSET(C3,6,0)</f>
        <v>813</v>
      </c>
    </row>
    <row r="8" ht="14.25" customHeight="1">
      <c r="A8" s="237" t="s">
        <v>320</v>
      </c>
      <c r="B8" s="237">
        <v>468.0</v>
      </c>
      <c r="C8" s="237">
        <v>636.0</v>
      </c>
      <c r="D8" s="237">
        <v>1878.0</v>
      </c>
      <c r="E8" s="237">
        <v>776.0</v>
      </c>
      <c r="G8" s="238" t="s">
        <v>1655</v>
      </c>
      <c r="H8" s="238">
        <f t="array" ref="H8:H13">OFFSET(D3,7,1,6,1)</f>
        <v>679</v>
      </c>
    </row>
    <row r="9" ht="14.25" customHeight="1">
      <c r="A9" s="237" t="s">
        <v>321</v>
      </c>
      <c r="B9" s="237">
        <v>353.0</v>
      </c>
      <c r="C9" s="237">
        <v>813.0</v>
      </c>
      <c r="D9" s="237">
        <v>1169.0</v>
      </c>
      <c r="E9" s="237">
        <v>1248.0</v>
      </c>
      <c r="G9" s="238"/>
      <c r="H9" s="238">
        <v>810.0</v>
      </c>
    </row>
    <row r="10" ht="14.25" customHeight="1">
      <c r="A10" s="237" t="s">
        <v>322</v>
      </c>
      <c r="B10" s="237">
        <v>618.0</v>
      </c>
      <c r="C10" s="237">
        <v>481.0</v>
      </c>
      <c r="D10" s="237">
        <v>1408.0</v>
      </c>
      <c r="E10" s="237">
        <v>679.0</v>
      </c>
      <c r="G10" s="238"/>
      <c r="H10" s="238">
        <v>585.0</v>
      </c>
    </row>
    <row r="11" ht="14.25" customHeight="1">
      <c r="A11" s="237" t="s">
        <v>323</v>
      </c>
      <c r="B11" s="237">
        <v>1614.0</v>
      </c>
      <c r="C11" s="237">
        <v>1184.0</v>
      </c>
      <c r="D11" s="237">
        <v>920.0</v>
      </c>
      <c r="E11" s="237">
        <v>810.0</v>
      </c>
      <c r="G11" s="238"/>
      <c r="H11" s="238">
        <v>1389.0</v>
      </c>
    </row>
    <row r="12" ht="14.25" customHeight="1">
      <c r="A12" s="237" t="s">
        <v>324</v>
      </c>
      <c r="B12" s="237">
        <v>1896.0</v>
      </c>
      <c r="C12" s="237">
        <v>1938.0</v>
      </c>
      <c r="D12" s="237">
        <v>694.0</v>
      </c>
      <c r="E12" s="237">
        <v>585.0</v>
      </c>
      <c r="G12" s="238"/>
      <c r="H12" s="238">
        <v>1629.0</v>
      </c>
    </row>
    <row r="13" ht="14.25" customHeight="1">
      <c r="A13" s="237" t="s">
        <v>325</v>
      </c>
      <c r="B13" s="237">
        <v>450.0</v>
      </c>
      <c r="C13" s="237">
        <v>907.0</v>
      </c>
      <c r="D13" s="237">
        <v>1093.0</v>
      </c>
      <c r="E13" s="237">
        <v>1389.0</v>
      </c>
      <c r="G13" s="238"/>
      <c r="H13" s="238">
        <v>542.0</v>
      </c>
    </row>
    <row r="14" ht="14.25" customHeight="1">
      <c r="A14" s="237" t="s">
        <v>326</v>
      </c>
      <c r="B14" s="237">
        <v>1148.0</v>
      </c>
      <c r="C14" s="237">
        <v>770.0</v>
      </c>
      <c r="D14" s="237">
        <v>1251.0</v>
      </c>
      <c r="E14" s="237">
        <v>1629.0</v>
      </c>
    </row>
    <row r="15" ht="14.25" customHeight="1">
      <c r="A15" s="237" t="s">
        <v>327</v>
      </c>
      <c r="B15" s="237">
        <v>1002.0</v>
      </c>
      <c r="C15" s="237">
        <v>1300.0</v>
      </c>
      <c r="D15" s="237">
        <v>1272.0</v>
      </c>
      <c r="E15" s="237">
        <v>542.0</v>
      </c>
    </row>
    <row r="16" ht="14.25" customHeight="1"/>
    <row r="17" ht="14.25" customHeight="1"/>
    <row r="18" ht="14.25" customHeight="1">
      <c r="A18" s="199" t="s">
        <v>1656</v>
      </c>
      <c r="B18" s="199"/>
      <c r="C18" s="199"/>
      <c r="D18" s="199"/>
      <c r="E18" s="199"/>
    </row>
    <row r="19" ht="14.25" customHeight="1">
      <c r="A19" s="34"/>
      <c r="B19" s="34"/>
      <c r="C19" s="34"/>
      <c r="D19" s="34"/>
      <c r="E19" s="34"/>
    </row>
    <row r="20" ht="14.25" customHeight="1">
      <c r="A20" s="236" t="s">
        <v>1652</v>
      </c>
      <c r="B20" s="236" t="s">
        <v>194</v>
      </c>
      <c r="C20" s="34"/>
      <c r="D20" s="34"/>
      <c r="E20" s="239" t="s">
        <v>1657</v>
      </c>
    </row>
    <row r="21" ht="14.25" customHeight="1">
      <c r="A21" s="240">
        <v>43831.0</v>
      </c>
      <c r="B21" s="241">
        <v>200.0</v>
      </c>
      <c r="C21" s="34"/>
      <c r="D21" s="34"/>
      <c r="E21" s="241" t="str">
        <f>SUM(OFFSET(B20,COUNTA(B21:B34),0,-3,1))</f>
        <v>#VALUE!</v>
      </c>
    </row>
    <row r="22" ht="14.25" customHeight="1">
      <c r="A22" s="240">
        <v>43862.0</v>
      </c>
      <c r="B22" s="241">
        <v>300.0</v>
      </c>
      <c r="C22" s="34"/>
      <c r="D22" s="34"/>
    </row>
    <row r="23" ht="14.25" customHeight="1">
      <c r="A23" s="240">
        <v>43891.0</v>
      </c>
      <c r="B23" s="241">
        <v>400.0</v>
      </c>
      <c r="C23" s="34"/>
      <c r="D23" s="34"/>
    </row>
    <row r="24" ht="14.25" customHeight="1">
      <c r="A24" s="240">
        <v>43922.0</v>
      </c>
      <c r="B24" s="241">
        <v>500.0</v>
      </c>
      <c r="C24" s="34"/>
      <c r="D24" s="34"/>
    </row>
    <row r="25" ht="14.25" customHeight="1">
      <c r="A25" s="240">
        <v>43952.0</v>
      </c>
      <c r="B25" s="241">
        <v>600.0</v>
      </c>
      <c r="C25" s="34"/>
      <c r="D25" s="34"/>
    </row>
    <row r="26" ht="14.25" customHeight="1">
      <c r="A26" s="240">
        <v>43983.0</v>
      </c>
      <c r="B26" s="241">
        <v>700.0</v>
      </c>
      <c r="C26" s="34"/>
      <c r="D26" s="34"/>
    </row>
    <row r="27" ht="14.25" customHeight="1">
      <c r="A27" s="240">
        <v>44013.0</v>
      </c>
      <c r="B27" s="241">
        <v>800.0</v>
      </c>
      <c r="C27" s="34"/>
      <c r="D27" s="34"/>
    </row>
    <row r="28" ht="14.25" customHeight="1">
      <c r="A28" s="240">
        <v>44044.0</v>
      </c>
      <c r="B28" s="241">
        <v>900.0</v>
      </c>
      <c r="C28" s="34"/>
      <c r="D28" s="34"/>
    </row>
    <row r="29" ht="14.25" customHeight="1">
      <c r="A29" s="240">
        <v>44075.0</v>
      </c>
      <c r="B29" s="241">
        <v>1000.0</v>
      </c>
      <c r="C29" s="34"/>
      <c r="D29" s="34"/>
    </row>
    <row r="30" ht="14.25" customHeight="1">
      <c r="A30" s="240">
        <v>44105.0</v>
      </c>
      <c r="B30" s="241">
        <v>1100.0</v>
      </c>
      <c r="C30" s="34"/>
      <c r="D30" s="34"/>
    </row>
    <row r="31" ht="14.25" customHeight="1">
      <c r="A31" s="240">
        <v>44136.0</v>
      </c>
      <c r="B31" s="241">
        <v>1200.0</v>
      </c>
      <c r="C31" s="34"/>
      <c r="D31" s="34"/>
    </row>
    <row r="32" ht="14.25" customHeight="1">
      <c r="A32" s="240">
        <v>44166.0</v>
      </c>
      <c r="B32" s="241">
        <v>1300.0</v>
      </c>
      <c r="C32" s="34"/>
      <c r="D32" s="34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9" width="11.71"/>
    <col customWidth="1" min="10" max="10" width="13.86"/>
    <col customWidth="1" min="11" max="11" width="11.71"/>
    <col customWidth="1" min="12" max="26" width="8.71"/>
  </cols>
  <sheetData>
    <row r="1" ht="14.25" customHeight="1">
      <c r="A1" s="242" t="s">
        <v>1658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</row>
    <row r="2" ht="14.25" customHeight="1">
      <c r="J2" s="16" t="s">
        <v>1611</v>
      </c>
    </row>
    <row r="3" ht="14.25" customHeight="1">
      <c r="B3" s="243" t="s">
        <v>728</v>
      </c>
      <c r="C3" s="244" t="s">
        <v>740</v>
      </c>
      <c r="D3" s="244" t="s">
        <v>1653</v>
      </c>
      <c r="E3" s="245" t="s">
        <v>720</v>
      </c>
      <c r="H3" s="246" t="s">
        <v>352</v>
      </c>
    </row>
    <row r="4" ht="14.25" customHeight="1">
      <c r="A4" s="247" t="s">
        <v>1659</v>
      </c>
      <c r="B4" s="248">
        <v>646.0</v>
      </c>
      <c r="C4" s="249">
        <v>694.0</v>
      </c>
      <c r="D4" s="249">
        <v>558.0</v>
      </c>
      <c r="E4" s="250">
        <v>521.0</v>
      </c>
      <c r="G4" s="251" t="s">
        <v>1653</v>
      </c>
      <c r="H4" s="252" t="str">
        <f>SUM(INDIRECT(G4))</f>
        <v>#REF!</v>
      </c>
      <c r="J4" s="16">
        <f t="array" ref="J4">INDIRECT(L4)</f>
        <v>300</v>
      </c>
      <c r="L4" s="16" t="s">
        <v>1660</v>
      </c>
      <c r="N4" s="16">
        <v>300.0</v>
      </c>
    </row>
    <row r="5" ht="14.25" customHeight="1">
      <c r="A5" s="253" t="s">
        <v>452</v>
      </c>
      <c r="B5" s="254">
        <v>429.0</v>
      </c>
      <c r="C5" s="81">
        <v>451.0</v>
      </c>
      <c r="D5" s="81">
        <v>556.0</v>
      </c>
      <c r="E5" s="255">
        <v>748.0</v>
      </c>
    </row>
    <row r="6" ht="14.25" customHeight="1">
      <c r="A6" s="253" t="s">
        <v>676</v>
      </c>
      <c r="B6" s="254">
        <v>742.0</v>
      </c>
      <c r="C6" s="81">
        <v>582.0</v>
      </c>
      <c r="D6" s="81">
        <v>427.0</v>
      </c>
      <c r="E6" s="255">
        <v>623.0</v>
      </c>
    </row>
    <row r="7" ht="14.25" customHeight="1">
      <c r="A7" s="253" t="s">
        <v>297</v>
      </c>
      <c r="B7" s="254">
        <v>758.0</v>
      </c>
      <c r="C7" s="81">
        <v>304.0</v>
      </c>
      <c r="D7" s="81">
        <v>513.0</v>
      </c>
      <c r="E7" s="255">
        <v>627.0</v>
      </c>
    </row>
    <row r="8" ht="14.25" customHeight="1">
      <c r="A8" s="253" t="s">
        <v>1661</v>
      </c>
      <c r="B8" s="254">
        <v>517.0</v>
      </c>
      <c r="C8" s="81">
        <v>432.0</v>
      </c>
      <c r="D8" s="81">
        <v>488.0</v>
      </c>
      <c r="E8" s="255">
        <v>304.0</v>
      </c>
    </row>
    <row r="9" ht="14.25" customHeight="1">
      <c r="A9" s="253" t="s">
        <v>1662</v>
      </c>
      <c r="B9" s="254">
        <v>657.0</v>
      </c>
      <c r="C9" s="81">
        <v>636.0</v>
      </c>
      <c r="D9" s="81">
        <v>668.0</v>
      </c>
      <c r="E9" s="255">
        <v>443.0</v>
      </c>
    </row>
    <row r="10" ht="14.25" customHeight="1">
      <c r="A10" s="253" t="s">
        <v>1663</v>
      </c>
      <c r="B10" s="254">
        <v>397.0</v>
      </c>
      <c r="C10" s="81">
        <v>710.0</v>
      </c>
      <c r="D10" s="81">
        <v>632.0</v>
      </c>
      <c r="E10" s="255">
        <v>618.0</v>
      </c>
    </row>
    <row r="11" ht="14.25" customHeight="1">
      <c r="A11" s="253" t="s">
        <v>1664</v>
      </c>
      <c r="B11" s="254">
        <v>654.0</v>
      </c>
      <c r="C11" s="81">
        <v>690.0</v>
      </c>
      <c r="D11" s="81">
        <v>603.0</v>
      </c>
      <c r="E11" s="255">
        <v>454.0</v>
      </c>
    </row>
    <row r="12" ht="14.25" customHeight="1">
      <c r="A12" s="253" t="s">
        <v>312</v>
      </c>
      <c r="B12" s="254">
        <v>623.0</v>
      </c>
      <c r="C12" s="81">
        <v>367.0</v>
      </c>
      <c r="D12" s="81">
        <v>473.0</v>
      </c>
      <c r="E12" s="255">
        <v>426.0</v>
      </c>
    </row>
    <row r="13" ht="14.25" customHeight="1">
      <c r="A13" s="256" t="s">
        <v>693</v>
      </c>
      <c r="B13" s="257">
        <v>615.0</v>
      </c>
      <c r="C13" s="258">
        <v>611.0</v>
      </c>
      <c r="D13" s="258">
        <v>561.0</v>
      </c>
      <c r="E13" s="259">
        <v>568.0</v>
      </c>
    </row>
    <row r="14" ht="14.25" customHeight="1"/>
    <row r="15" ht="14.25" customHeight="1"/>
    <row r="16" ht="14.25" customHeight="1">
      <c r="A16" s="242" t="s">
        <v>1665</v>
      </c>
      <c r="B16" s="242"/>
      <c r="C16" s="242"/>
      <c r="D16" s="242"/>
      <c r="E16" s="242"/>
      <c r="F16" s="242"/>
      <c r="G16" s="242"/>
      <c r="H16" s="242"/>
      <c r="I16" s="242"/>
      <c r="J16" s="242"/>
      <c r="K16" s="242"/>
      <c r="L16" s="242"/>
    </row>
    <row r="17" ht="14.25" customHeight="1"/>
    <row r="18" ht="14.25" customHeight="1">
      <c r="A18" s="260"/>
      <c r="B18" s="261" t="s">
        <v>76</v>
      </c>
      <c r="C18" s="262" t="s">
        <v>318</v>
      </c>
      <c r="D18" s="262" t="s">
        <v>78</v>
      </c>
      <c r="E18" s="262" t="s">
        <v>319</v>
      </c>
      <c r="F18" s="262" t="s">
        <v>320</v>
      </c>
      <c r="G18" s="262" t="s">
        <v>321</v>
      </c>
      <c r="H18" s="263" t="s">
        <v>322</v>
      </c>
      <c r="I18" s="56" t="s">
        <v>1666</v>
      </c>
      <c r="K18" s="264" t="s">
        <v>1667</v>
      </c>
    </row>
    <row r="19" ht="14.25" customHeight="1">
      <c r="A19" s="265" t="s">
        <v>1668</v>
      </c>
      <c r="B19" s="81">
        <v>6089.0</v>
      </c>
      <c r="C19" s="81">
        <v>7564.0</v>
      </c>
      <c r="D19" s="81">
        <v>4565.0</v>
      </c>
      <c r="E19" s="81">
        <v>6596.0</v>
      </c>
      <c r="F19" s="81">
        <v>4953.0</v>
      </c>
      <c r="G19" s="81">
        <v>9265.0</v>
      </c>
      <c r="H19" s="255">
        <v>6274.0</v>
      </c>
      <c r="I19" s="266">
        <v>6274.0</v>
      </c>
      <c r="K19" s="184">
        <f t="array" ref="K19">INDIRECT("R30C"&amp;COUNTA(30:30),FALSE)</f>
        <v>77832</v>
      </c>
    </row>
    <row r="20" ht="14.25" customHeight="1">
      <c r="A20" s="267" t="s">
        <v>1669</v>
      </c>
      <c r="B20" s="81">
        <v>5408.0</v>
      </c>
      <c r="C20" s="81">
        <v>5524.0</v>
      </c>
      <c r="D20" s="81">
        <v>6698.0</v>
      </c>
      <c r="E20" s="81">
        <v>8569.0</v>
      </c>
      <c r="F20" s="81">
        <v>5654.0</v>
      </c>
      <c r="G20" s="81">
        <v>6508.0</v>
      </c>
      <c r="H20" s="255">
        <v>8876.0</v>
      </c>
      <c r="I20" s="266">
        <v>8876.0</v>
      </c>
    </row>
    <row r="21" ht="14.25" customHeight="1">
      <c r="A21" s="267" t="s">
        <v>1670</v>
      </c>
      <c r="B21" s="81">
        <v>9076.0</v>
      </c>
      <c r="C21" s="81">
        <v>8683.0</v>
      </c>
      <c r="D21" s="81">
        <v>7529.0</v>
      </c>
      <c r="E21" s="81">
        <v>6584.0</v>
      </c>
      <c r="F21" s="81">
        <v>6186.0</v>
      </c>
      <c r="G21" s="81">
        <v>6951.0</v>
      </c>
      <c r="H21" s="255">
        <v>4804.0</v>
      </c>
      <c r="I21" s="266">
        <v>4804.0</v>
      </c>
    </row>
    <row r="22" ht="14.25" customHeight="1">
      <c r="A22" s="267" t="s">
        <v>1671</v>
      </c>
      <c r="B22" s="81">
        <v>8015.0</v>
      </c>
      <c r="C22" s="81">
        <v>5216.0</v>
      </c>
      <c r="D22" s="81">
        <v>8934.0</v>
      </c>
      <c r="E22" s="81">
        <v>8778.0</v>
      </c>
      <c r="F22" s="81">
        <v>7988.0</v>
      </c>
      <c r="G22" s="81">
        <v>7949.0</v>
      </c>
      <c r="H22" s="255">
        <v>4581.0</v>
      </c>
      <c r="I22" s="266">
        <v>4581.0</v>
      </c>
    </row>
    <row r="23" ht="14.25" customHeight="1">
      <c r="A23" s="267" t="s">
        <v>118</v>
      </c>
      <c r="B23" s="81">
        <v>7057.0</v>
      </c>
      <c r="C23" s="81">
        <v>8899.0</v>
      </c>
      <c r="D23" s="81">
        <v>4619.0</v>
      </c>
      <c r="E23" s="81">
        <v>6156.0</v>
      </c>
      <c r="F23" s="81">
        <v>5973.0</v>
      </c>
      <c r="G23" s="81">
        <v>7012.0</v>
      </c>
      <c r="H23" s="255">
        <v>8557.0</v>
      </c>
      <c r="I23" s="266">
        <v>8557.0</v>
      </c>
    </row>
    <row r="24" ht="14.25" customHeight="1">
      <c r="A24" s="267" t="s">
        <v>137</v>
      </c>
      <c r="B24" s="81">
        <v>4686.0</v>
      </c>
      <c r="C24" s="81">
        <v>9081.0</v>
      </c>
      <c r="D24" s="81">
        <v>4776.0</v>
      </c>
      <c r="E24" s="81">
        <v>9843.0</v>
      </c>
      <c r="F24" s="81">
        <v>9236.0</v>
      </c>
      <c r="G24" s="81">
        <v>9173.0</v>
      </c>
      <c r="H24" s="255">
        <v>5695.0</v>
      </c>
      <c r="I24" s="266">
        <v>5695.0</v>
      </c>
    </row>
    <row r="25" ht="14.25" customHeight="1">
      <c r="A25" s="267" t="s">
        <v>1672</v>
      </c>
      <c r="B25" s="81">
        <v>7502.0</v>
      </c>
      <c r="C25" s="81">
        <v>7955.0</v>
      </c>
      <c r="D25" s="81">
        <v>7986.0</v>
      </c>
      <c r="E25" s="81">
        <v>5954.0</v>
      </c>
      <c r="F25" s="81">
        <v>8580.0</v>
      </c>
      <c r="G25" s="81">
        <v>8591.0</v>
      </c>
      <c r="H25" s="255">
        <v>9596.0</v>
      </c>
      <c r="I25" s="266">
        <v>9596.0</v>
      </c>
    </row>
    <row r="26" ht="14.25" customHeight="1">
      <c r="A26" s="267" t="s">
        <v>1673</v>
      </c>
      <c r="B26" s="81">
        <v>5885.0</v>
      </c>
      <c r="C26" s="81">
        <v>6256.0</v>
      </c>
      <c r="D26" s="81">
        <v>6038.0</v>
      </c>
      <c r="E26" s="81">
        <v>5618.0</v>
      </c>
      <c r="F26" s="81">
        <v>8193.0</v>
      </c>
      <c r="G26" s="81">
        <v>8882.0</v>
      </c>
      <c r="H26" s="255">
        <v>5037.0</v>
      </c>
      <c r="I26" s="266">
        <v>5037.0</v>
      </c>
    </row>
    <row r="27" ht="14.25" customHeight="1">
      <c r="A27" s="267" t="s">
        <v>1674</v>
      </c>
      <c r="B27" s="81">
        <v>7754.0</v>
      </c>
      <c r="C27" s="81">
        <v>7789.0</v>
      </c>
      <c r="D27" s="81">
        <v>8708.0</v>
      </c>
      <c r="E27" s="81">
        <v>5786.0</v>
      </c>
      <c r="F27" s="81">
        <v>4685.0</v>
      </c>
      <c r="G27" s="81">
        <v>7727.0</v>
      </c>
      <c r="H27" s="255">
        <v>5854.0</v>
      </c>
      <c r="I27" s="266">
        <v>5854.0</v>
      </c>
    </row>
    <row r="28" ht="14.25" customHeight="1">
      <c r="A28" s="267" t="s">
        <v>1675</v>
      </c>
      <c r="B28" s="81">
        <v>4618.0</v>
      </c>
      <c r="C28" s="81">
        <v>8390.0</v>
      </c>
      <c r="D28" s="81">
        <v>8240.0</v>
      </c>
      <c r="E28" s="81">
        <v>4732.0</v>
      </c>
      <c r="F28" s="81">
        <v>9806.0</v>
      </c>
      <c r="G28" s="81">
        <v>7961.0</v>
      </c>
      <c r="H28" s="255">
        <v>6662.0</v>
      </c>
      <c r="I28" s="266">
        <v>10000.0</v>
      </c>
    </row>
    <row r="29" ht="14.25" customHeight="1">
      <c r="A29" s="268" t="s">
        <v>1676</v>
      </c>
      <c r="B29" s="258">
        <v>6926.0</v>
      </c>
      <c r="C29" s="258">
        <v>9014.0</v>
      </c>
      <c r="D29" s="258">
        <v>8330.0</v>
      </c>
      <c r="E29" s="258">
        <v>6898.0</v>
      </c>
      <c r="F29" s="258">
        <v>5156.0</v>
      </c>
      <c r="G29" s="258">
        <v>6487.0</v>
      </c>
      <c r="H29" s="259">
        <v>8558.0</v>
      </c>
      <c r="I29" s="269">
        <v>8558.0</v>
      </c>
    </row>
    <row r="30" ht="14.25" customHeight="1">
      <c r="A30" s="270" t="s">
        <v>1677</v>
      </c>
      <c r="B30" s="271">
        <f t="shared" ref="B30:I30" si="1">SUM(B19:B29)</f>
        <v>73016</v>
      </c>
      <c r="C30" s="271">
        <f t="shared" si="1"/>
        <v>84371</v>
      </c>
      <c r="D30" s="271">
        <f t="shared" si="1"/>
        <v>76423</v>
      </c>
      <c r="E30" s="271">
        <f t="shared" si="1"/>
        <v>75514</v>
      </c>
      <c r="F30" s="271">
        <f t="shared" si="1"/>
        <v>76410</v>
      </c>
      <c r="G30" s="271">
        <f t="shared" si="1"/>
        <v>86506</v>
      </c>
      <c r="H30" s="271">
        <f t="shared" si="1"/>
        <v>74494</v>
      </c>
      <c r="I30" s="272">
        <f t="shared" si="1"/>
        <v>77832</v>
      </c>
      <c r="J30" s="24"/>
      <c r="K30" s="24"/>
      <c r="L30" s="24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11.57"/>
    <col customWidth="1" min="3" max="3" width="11.29"/>
    <col customWidth="1" min="4" max="4" width="8.71"/>
    <col customWidth="1" min="5" max="5" width="17.29"/>
    <col customWidth="1" min="6" max="6" width="11.0"/>
    <col customWidth="1" min="7" max="7" width="15.14"/>
    <col customWidth="1" min="8" max="8" width="15.0"/>
    <col customWidth="1" min="9" max="9" width="36.71"/>
    <col customWidth="1" min="10" max="26" width="8.71"/>
  </cols>
  <sheetData>
    <row r="1" ht="14.25" customHeight="1">
      <c r="A1" s="199" t="s">
        <v>1678</v>
      </c>
      <c r="B1" s="199"/>
      <c r="C1" s="199"/>
      <c r="D1" s="199"/>
      <c r="E1" s="199"/>
      <c r="F1" s="199"/>
      <c r="G1" s="199"/>
      <c r="H1" s="199"/>
      <c r="I1" s="199"/>
    </row>
    <row r="2" ht="14.25" customHeight="1"/>
    <row r="3" ht="14.25" customHeight="1">
      <c r="A3" s="273" t="s">
        <v>208</v>
      </c>
      <c r="B3" s="273" t="s">
        <v>281</v>
      </c>
      <c r="C3" s="273" t="s">
        <v>103</v>
      </c>
      <c r="D3" s="273" t="s">
        <v>1679</v>
      </c>
      <c r="E3" s="273" t="s">
        <v>1680</v>
      </c>
      <c r="F3" s="273" t="s">
        <v>190</v>
      </c>
      <c r="G3" s="273" t="s">
        <v>1681</v>
      </c>
      <c r="H3" s="273" t="s">
        <v>1682</v>
      </c>
      <c r="I3" s="273" t="s">
        <v>104</v>
      </c>
    </row>
    <row r="4" ht="14.25" customHeight="1">
      <c r="A4" s="274" t="s">
        <v>1683</v>
      </c>
      <c r="B4" s="274" t="s">
        <v>1684</v>
      </c>
      <c r="C4" s="274" t="s">
        <v>1685</v>
      </c>
      <c r="D4" s="274">
        <v>82.0</v>
      </c>
      <c r="E4" s="274" t="s">
        <v>1686</v>
      </c>
      <c r="F4" s="274" t="s">
        <v>1687</v>
      </c>
      <c r="G4" s="274" t="s">
        <v>1688</v>
      </c>
      <c r="H4" s="274" t="s">
        <v>1689</v>
      </c>
      <c r="I4" s="275" t="s">
        <v>1690</v>
      </c>
    </row>
    <row r="5" ht="14.25" customHeight="1">
      <c r="A5" s="274" t="s">
        <v>1691</v>
      </c>
      <c r="B5" s="274" t="s">
        <v>1692</v>
      </c>
      <c r="C5" s="274" t="s">
        <v>1693</v>
      </c>
      <c r="D5" s="274">
        <v>65.0</v>
      </c>
      <c r="E5" s="274" t="s">
        <v>1694</v>
      </c>
      <c r="F5" s="274" t="s">
        <v>1695</v>
      </c>
      <c r="G5" s="274" t="s">
        <v>1695</v>
      </c>
      <c r="H5" s="274" t="s">
        <v>1696</v>
      </c>
      <c r="I5" s="275" t="s">
        <v>1697</v>
      </c>
    </row>
    <row r="6" ht="14.25" customHeight="1">
      <c r="A6" s="34" t="s">
        <v>1698</v>
      </c>
      <c r="B6" s="34" t="s">
        <v>460</v>
      </c>
      <c r="C6" s="34" t="s">
        <v>1699</v>
      </c>
      <c r="D6" s="34">
        <v>64.0</v>
      </c>
      <c r="E6" s="34" t="s">
        <v>1700</v>
      </c>
      <c r="F6" s="34" t="s">
        <v>1701</v>
      </c>
      <c r="G6" s="34" t="s">
        <v>1702</v>
      </c>
      <c r="H6" s="34" t="s">
        <v>1703</v>
      </c>
      <c r="I6" s="276" t="s">
        <v>1704</v>
      </c>
    </row>
    <row r="7" ht="14.25" customHeight="1">
      <c r="A7" s="34" t="s">
        <v>1698</v>
      </c>
      <c r="B7" s="34" t="s">
        <v>1705</v>
      </c>
      <c r="C7" s="34" t="s">
        <v>1706</v>
      </c>
      <c r="D7" s="34">
        <v>12.0</v>
      </c>
      <c r="E7" s="34" t="s">
        <v>1707</v>
      </c>
      <c r="F7" s="34" t="s">
        <v>1708</v>
      </c>
      <c r="G7" s="34" t="s">
        <v>1709</v>
      </c>
      <c r="H7" s="34" t="s">
        <v>1710</v>
      </c>
      <c r="I7" s="276" t="s">
        <v>1711</v>
      </c>
    </row>
    <row r="8" ht="14.25" customHeight="1">
      <c r="A8" s="34" t="s">
        <v>1698</v>
      </c>
      <c r="B8" s="34" t="s">
        <v>677</v>
      </c>
      <c r="C8" s="34" t="s">
        <v>1712</v>
      </c>
      <c r="D8" s="34">
        <v>103.0</v>
      </c>
      <c r="E8" s="34" t="s">
        <v>1713</v>
      </c>
      <c r="F8" s="34" t="s">
        <v>1714</v>
      </c>
      <c r="G8" s="34" t="s">
        <v>1715</v>
      </c>
      <c r="H8" s="34" t="s">
        <v>1716</v>
      </c>
      <c r="I8" s="276" t="s">
        <v>1717</v>
      </c>
    </row>
    <row r="9" ht="14.25" customHeight="1">
      <c r="A9" s="34" t="s">
        <v>1691</v>
      </c>
      <c r="B9" s="34" t="s">
        <v>1718</v>
      </c>
      <c r="C9" s="34" t="s">
        <v>1719</v>
      </c>
      <c r="D9" s="34">
        <v>45.0</v>
      </c>
      <c r="E9" s="34" t="s">
        <v>1720</v>
      </c>
      <c r="F9" s="34" t="s">
        <v>1721</v>
      </c>
      <c r="G9" s="34" t="s">
        <v>1722</v>
      </c>
      <c r="H9" s="34" t="s">
        <v>1723</v>
      </c>
      <c r="I9" s="276" t="s">
        <v>1724</v>
      </c>
    </row>
    <row r="10" ht="14.25" customHeight="1">
      <c r="A10" s="34" t="s">
        <v>1683</v>
      </c>
      <c r="B10" s="34" t="s">
        <v>1725</v>
      </c>
      <c r="C10" s="34" t="s">
        <v>1726</v>
      </c>
      <c r="D10" s="34">
        <v>56.0</v>
      </c>
      <c r="E10" s="34" t="s">
        <v>1727</v>
      </c>
      <c r="F10" s="34" t="s">
        <v>1728</v>
      </c>
      <c r="G10" s="34" t="s">
        <v>1722</v>
      </c>
      <c r="H10" s="34" t="s">
        <v>1729</v>
      </c>
      <c r="I10" s="276" t="s">
        <v>1730</v>
      </c>
    </row>
    <row r="11" ht="14.25" customHeight="1">
      <c r="A11" s="34" t="s">
        <v>1691</v>
      </c>
      <c r="B11" s="34" t="s">
        <v>445</v>
      </c>
      <c r="C11" s="34" t="s">
        <v>446</v>
      </c>
      <c r="D11" s="34">
        <v>12.0</v>
      </c>
      <c r="E11" s="34" t="s">
        <v>1731</v>
      </c>
      <c r="F11" s="34" t="s">
        <v>1732</v>
      </c>
      <c r="G11" s="34" t="s">
        <v>1733</v>
      </c>
      <c r="H11" s="34" t="s">
        <v>1734</v>
      </c>
      <c r="I11" s="276" t="s">
        <v>1735</v>
      </c>
    </row>
    <row r="12" ht="14.25" customHeight="1">
      <c r="A12" s="34" t="s">
        <v>1698</v>
      </c>
      <c r="B12" s="34" t="s">
        <v>452</v>
      </c>
      <c r="C12" s="34" t="s">
        <v>453</v>
      </c>
      <c r="D12" s="34">
        <v>100.0</v>
      </c>
      <c r="E12" s="34" t="s">
        <v>1736</v>
      </c>
      <c r="F12" s="34" t="s">
        <v>1737</v>
      </c>
      <c r="G12" s="34" t="s">
        <v>1733</v>
      </c>
      <c r="H12" s="34" t="s">
        <v>1738</v>
      </c>
      <c r="I12" s="276" t="s">
        <v>1739</v>
      </c>
    </row>
    <row r="13" ht="14.25" customHeight="1">
      <c r="A13" s="34" t="s">
        <v>1683</v>
      </c>
      <c r="B13" s="34" t="s">
        <v>500</v>
      </c>
      <c r="C13" s="34" t="s">
        <v>1740</v>
      </c>
      <c r="D13" s="34">
        <v>98.0</v>
      </c>
      <c r="E13" s="34" t="s">
        <v>1741</v>
      </c>
      <c r="F13" s="34" t="s">
        <v>1742</v>
      </c>
      <c r="G13" s="34" t="s">
        <v>1733</v>
      </c>
      <c r="H13" s="34" t="s">
        <v>1743</v>
      </c>
      <c r="I13" s="276" t="s">
        <v>1744</v>
      </c>
    </row>
    <row r="14" ht="14.25" customHeight="1">
      <c r="A14" s="34" t="s">
        <v>1698</v>
      </c>
      <c r="B14" s="34" t="s">
        <v>312</v>
      </c>
      <c r="C14" s="34" t="s">
        <v>1745</v>
      </c>
      <c r="D14" s="34">
        <v>25.0</v>
      </c>
      <c r="E14" s="34" t="s">
        <v>1746</v>
      </c>
      <c r="F14" s="34" t="s">
        <v>1747</v>
      </c>
      <c r="G14" s="34" t="s">
        <v>1733</v>
      </c>
      <c r="H14" s="34" t="s">
        <v>1748</v>
      </c>
      <c r="I14" s="276" t="s">
        <v>1749</v>
      </c>
    </row>
    <row r="15" ht="14.25" customHeight="1">
      <c r="A15" s="34" t="s">
        <v>1698</v>
      </c>
      <c r="B15" s="34" t="s">
        <v>1750</v>
      </c>
      <c r="C15" s="34" t="s">
        <v>1751</v>
      </c>
      <c r="D15" s="34">
        <v>209.0</v>
      </c>
      <c r="E15" s="34" t="s">
        <v>1752</v>
      </c>
      <c r="F15" s="34" t="s">
        <v>1753</v>
      </c>
      <c r="G15" s="34" t="s">
        <v>1754</v>
      </c>
      <c r="H15" s="34" t="s">
        <v>1755</v>
      </c>
      <c r="I15" s="276" t="s">
        <v>1756</v>
      </c>
    </row>
    <row r="16" ht="14.25" customHeight="1">
      <c r="A16" s="34" t="s">
        <v>1683</v>
      </c>
      <c r="B16" s="34" t="s">
        <v>693</v>
      </c>
      <c r="C16" s="34" t="s">
        <v>1757</v>
      </c>
      <c r="D16" s="34">
        <v>32.0</v>
      </c>
      <c r="E16" s="34" t="s">
        <v>1758</v>
      </c>
      <c r="F16" s="34" t="s">
        <v>1759</v>
      </c>
      <c r="G16" s="34" t="s">
        <v>1760</v>
      </c>
      <c r="H16" s="34" t="s">
        <v>1761</v>
      </c>
      <c r="I16" s="276" t="s">
        <v>1762</v>
      </c>
      <c r="J16" s="238"/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</row>
    <row r="17" ht="14.25" customHeight="1">
      <c r="A17" s="34" t="s">
        <v>1683</v>
      </c>
      <c r="B17" s="34" t="s">
        <v>1763</v>
      </c>
      <c r="C17" s="34" t="s">
        <v>1764</v>
      </c>
      <c r="D17" s="34">
        <v>84.0</v>
      </c>
      <c r="E17" s="34" t="s">
        <v>1765</v>
      </c>
      <c r="F17" s="34" t="s">
        <v>1766</v>
      </c>
      <c r="G17" s="34" t="s">
        <v>1767</v>
      </c>
      <c r="H17" s="34" t="s">
        <v>1768</v>
      </c>
      <c r="I17" s="276" t="s">
        <v>1769</v>
      </c>
      <c r="J17" s="238"/>
      <c r="K17" s="238"/>
      <c r="L17" s="238"/>
      <c r="M17" s="238"/>
      <c r="N17" s="238"/>
      <c r="O17" s="238"/>
      <c r="P17" s="238"/>
      <c r="Q17" s="238"/>
      <c r="R17" s="238"/>
      <c r="S17" s="238"/>
      <c r="T17" s="238"/>
      <c r="U17" s="238"/>
      <c r="V17" s="238"/>
      <c r="W17" s="238"/>
      <c r="X17" s="238"/>
      <c r="Y17" s="238"/>
      <c r="Z17" s="238"/>
    </row>
    <row r="18" ht="14.25" customHeight="1">
      <c r="A18" s="34" t="s">
        <v>1691</v>
      </c>
      <c r="B18" s="34" t="s">
        <v>1770</v>
      </c>
      <c r="C18" s="34" t="s">
        <v>1771</v>
      </c>
      <c r="D18" s="34">
        <v>36.0</v>
      </c>
      <c r="E18" s="34" t="s">
        <v>1772</v>
      </c>
      <c r="F18" s="34" t="s">
        <v>1773</v>
      </c>
      <c r="G18" s="34" t="s">
        <v>1767</v>
      </c>
      <c r="H18" s="34" t="s">
        <v>1774</v>
      </c>
      <c r="I18" s="276" t="s">
        <v>1775</v>
      </c>
    </row>
    <row r="19" ht="14.25" customHeight="1"/>
    <row r="20" ht="14.25" customHeight="1"/>
    <row r="21" ht="14.25" customHeight="1"/>
    <row r="22" ht="14.25" customHeight="1">
      <c r="A22" s="55"/>
    </row>
    <row r="23" ht="14.25" customHeight="1">
      <c r="A23" s="55"/>
    </row>
    <row r="24" ht="14.25" customHeight="1">
      <c r="A24" s="55"/>
    </row>
    <row r="25" ht="14.25" customHeight="1">
      <c r="A25" s="55"/>
    </row>
    <row r="26" ht="14.25" customHeight="1">
      <c r="A26" s="55"/>
    </row>
    <row r="27" ht="14.25" customHeight="1">
      <c r="A27" s="55"/>
    </row>
    <row r="28" ht="14.25" customHeight="1">
      <c r="A28" s="55"/>
    </row>
    <row r="29" ht="14.25" customHeight="1">
      <c r="A29" s="55"/>
    </row>
    <row r="30" ht="14.25" customHeight="1">
      <c r="A30" s="55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I4"/>
    <hyperlink r:id="rId2" ref="I5"/>
    <hyperlink r:id="rId3" ref="I6"/>
    <hyperlink r:id="rId4" ref="I7"/>
    <hyperlink r:id="rId5" ref="I8"/>
    <hyperlink r:id="rId6" ref="I9"/>
    <hyperlink r:id="rId7" ref="I10"/>
    <hyperlink r:id="rId8" ref="I11"/>
    <hyperlink r:id="rId9" ref="I12"/>
    <hyperlink r:id="rId10" ref="I13"/>
    <hyperlink r:id="rId11" ref="I14"/>
    <hyperlink r:id="rId12" ref="I15"/>
    <hyperlink r:id="rId13" ref="I16"/>
    <hyperlink r:id="rId14" ref="I17"/>
    <hyperlink r:id="rId15" ref="I18"/>
  </hyperlinks>
  <printOptions/>
  <pageMargins bottom="0.75" footer="0.0" header="0.0" left="0.7" right="0.7" top="0.75"/>
  <pageSetup orientation="landscape"/>
  <drawing r:id="rId16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11.57"/>
    <col customWidth="1" min="3" max="3" width="11.29"/>
    <col customWidth="1" min="4" max="4" width="8.71"/>
    <col customWidth="1" min="5" max="5" width="17.29"/>
    <col customWidth="1" min="6" max="6" width="11.0"/>
    <col customWidth="1" min="7" max="7" width="15.14"/>
    <col customWidth="1" min="8" max="8" width="15.0"/>
    <col customWidth="1" min="9" max="9" width="36.71"/>
    <col customWidth="1" min="10" max="26" width="8.71"/>
  </cols>
  <sheetData>
    <row r="1" ht="14.25" customHeight="1">
      <c r="A1" s="199" t="s">
        <v>1776</v>
      </c>
      <c r="B1" s="199"/>
      <c r="C1" s="199"/>
      <c r="D1" s="199"/>
      <c r="E1" s="199"/>
      <c r="F1" s="199"/>
      <c r="G1" s="199"/>
      <c r="H1" s="199"/>
      <c r="I1" s="199"/>
    </row>
    <row r="2" ht="14.25" customHeight="1"/>
    <row r="3" ht="14.25" customHeight="1">
      <c r="A3" s="273" t="s">
        <v>208</v>
      </c>
      <c r="B3" s="273" t="s">
        <v>281</v>
      </c>
      <c r="C3" s="273" t="s">
        <v>103</v>
      </c>
      <c r="D3" s="273" t="s">
        <v>1679</v>
      </c>
      <c r="E3" s="273" t="s">
        <v>1680</v>
      </c>
      <c r="F3" s="273" t="s">
        <v>190</v>
      </c>
      <c r="G3" s="273" t="s">
        <v>1681</v>
      </c>
      <c r="H3" s="273" t="s">
        <v>1682</v>
      </c>
      <c r="I3" s="273" t="s">
        <v>104</v>
      </c>
    </row>
    <row r="4" ht="14.25" customHeight="1">
      <c r="A4" s="34" t="s">
        <v>1698</v>
      </c>
      <c r="B4" s="34" t="s">
        <v>1750</v>
      </c>
      <c r="C4" s="34" t="s">
        <v>1751</v>
      </c>
      <c r="D4" s="34">
        <v>209.0</v>
      </c>
      <c r="E4" s="34" t="s">
        <v>1752</v>
      </c>
      <c r="F4" s="34" t="s">
        <v>1753</v>
      </c>
      <c r="G4" s="34" t="s">
        <v>1754</v>
      </c>
      <c r="H4" s="34" t="s">
        <v>1755</v>
      </c>
      <c r="I4" s="276" t="s">
        <v>1756</v>
      </c>
    </row>
    <row r="5" ht="14.25" customHeight="1">
      <c r="A5" s="34" t="s">
        <v>1698</v>
      </c>
      <c r="B5" s="34" t="s">
        <v>1705</v>
      </c>
      <c r="C5" s="34" t="s">
        <v>1706</v>
      </c>
      <c r="D5" s="34">
        <v>12.0</v>
      </c>
      <c r="E5" s="34" t="s">
        <v>1707</v>
      </c>
      <c r="F5" s="34" t="s">
        <v>1708</v>
      </c>
      <c r="G5" s="34" t="s">
        <v>1709</v>
      </c>
      <c r="H5" s="34" t="s">
        <v>1710</v>
      </c>
      <c r="I5" s="276" t="s">
        <v>1711</v>
      </c>
    </row>
    <row r="6" ht="14.25" customHeight="1">
      <c r="A6" s="34" t="s">
        <v>1698</v>
      </c>
      <c r="B6" s="34" t="s">
        <v>312</v>
      </c>
      <c r="C6" s="34" t="s">
        <v>1745</v>
      </c>
      <c r="D6" s="34">
        <v>25.0</v>
      </c>
      <c r="E6" s="34" t="s">
        <v>1746</v>
      </c>
      <c r="F6" s="34" t="s">
        <v>1747</v>
      </c>
      <c r="G6" s="34" t="s">
        <v>1733</v>
      </c>
      <c r="H6" s="34" t="s">
        <v>1748</v>
      </c>
      <c r="I6" s="276" t="s">
        <v>1749</v>
      </c>
    </row>
    <row r="7" ht="14.25" customHeight="1">
      <c r="A7" s="34" t="s">
        <v>1698</v>
      </c>
      <c r="B7" s="34" t="s">
        <v>452</v>
      </c>
      <c r="C7" s="34" t="s">
        <v>453</v>
      </c>
      <c r="D7" s="34">
        <v>100.0</v>
      </c>
      <c r="E7" s="34" t="s">
        <v>1736</v>
      </c>
      <c r="F7" s="34" t="s">
        <v>1737</v>
      </c>
      <c r="G7" s="34" t="s">
        <v>1733</v>
      </c>
      <c r="H7" s="34" t="s">
        <v>1738</v>
      </c>
      <c r="I7" s="276" t="s">
        <v>1739</v>
      </c>
    </row>
    <row r="8" ht="14.25" customHeight="1">
      <c r="A8" s="34" t="s">
        <v>1698</v>
      </c>
      <c r="B8" s="34" t="s">
        <v>460</v>
      </c>
      <c r="C8" s="34" t="s">
        <v>1699</v>
      </c>
      <c r="D8" s="34">
        <v>64.0</v>
      </c>
      <c r="E8" s="34" t="s">
        <v>1700</v>
      </c>
      <c r="F8" s="34" t="s">
        <v>1701</v>
      </c>
      <c r="G8" s="34" t="s">
        <v>1702</v>
      </c>
      <c r="H8" s="34" t="s">
        <v>1703</v>
      </c>
      <c r="I8" s="276" t="s">
        <v>1704</v>
      </c>
    </row>
    <row r="9" ht="14.25" customHeight="1">
      <c r="A9" s="34" t="s">
        <v>1698</v>
      </c>
      <c r="B9" s="34" t="s">
        <v>677</v>
      </c>
      <c r="C9" s="34" t="s">
        <v>1712</v>
      </c>
      <c r="D9" s="34">
        <v>103.0</v>
      </c>
      <c r="E9" s="34" t="s">
        <v>1713</v>
      </c>
      <c r="F9" s="34" t="s">
        <v>1714</v>
      </c>
      <c r="G9" s="34" t="s">
        <v>1715</v>
      </c>
      <c r="H9" s="34" t="s">
        <v>1716</v>
      </c>
      <c r="I9" s="276" t="s">
        <v>1717</v>
      </c>
    </row>
    <row r="10" ht="14.25" customHeight="1">
      <c r="A10" s="34" t="s">
        <v>1691</v>
      </c>
      <c r="B10" s="34" t="s">
        <v>445</v>
      </c>
      <c r="C10" s="34" t="s">
        <v>446</v>
      </c>
      <c r="D10" s="34">
        <v>12.0</v>
      </c>
      <c r="E10" s="34" t="s">
        <v>1731</v>
      </c>
      <c r="F10" s="34" t="s">
        <v>1732</v>
      </c>
      <c r="G10" s="34" t="s">
        <v>1733</v>
      </c>
      <c r="H10" s="34" t="s">
        <v>1734</v>
      </c>
      <c r="I10" s="276" t="s">
        <v>1735</v>
      </c>
    </row>
    <row r="11" ht="14.25" customHeight="1">
      <c r="A11" s="34" t="s">
        <v>1691</v>
      </c>
      <c r="B11" s="34" t="s">
        <v>1718</v>
      </c>
      <c r="C11" s="34" t="s">
        <v>1719</v>
      </c>
      <c r="D11" s="34">
        <v>45.0</v>
      </c>
      <c r="E11" s="34" t="s">
        <v>1720</v>
      </c>
      <c r="F11" s="34" t="s">
        <v>1721</v>
      </c>
      <c r="G11" s="34" t="s">
        <v>1722</v>
      </c>
      <c r="H11" s="34" t="s">
        <v>1723</v>
      </c>
      <c r="I11" s="276" t="s">
        <v>1724</v>
      </c>
    </row>
    <row r="12" ht="14.25" customHeight="1">
      <c r="A12" s="34" t="s">
        <v>1691</v>
      </c>
      <c r="B12" s="34" t="s">
        <v>1692</v>
      </c>
      <c r="C12" s="34" t="s">
        <v>1693</v>
      </c>
      <c r="D12" s="34">
        <v>65.0</v>
      </c>
      <c r="E12" s="34" t="s">
        <v>1694</v>
      </c>
      <c r="F12" s="34" t="s">
        <v>1695</v>
      </c>
      <c r="G12" s="34" t="s">
        <v>1695</v>
      </c>
      <c r="H12" s="34" t="s">
        <v>1696</v>
      </c>
      <c r="I12" s="276" t="s">
        <v>1697</v>
      </c>
    </row>
    <row r="13" ht="14.25" customHeight="1">
      <c r="A13" s="34" t="s">
        <v>1691</v>
      </c>
      <c r="B13" s="34" t="s">
        <v>1770</v>
      </c>
      <c r="C13" s="34" t="s">
        <v>1771</v>
      </c>
      <c r="D13" s="34">
        <v>36.0</v>
      </c>
      <c r="E13" s="34" t="s">
        <v>1772</v>
      </c>
      <c r="F13" s="34" t="s">
        <v>1773</v>
      </c>
      <c r="G13" s="34" t="s">
        <v>1767</v>
      </c>
      <c r="H13" s="34" t="s">
        <v>1774</v>
      </c>
      <c r="I13" s="276" t="s">
        <v>1775</v>
      </c>
    </row>
    <row r="14" ht="14.25" customHeight="1">
      <c r="A14" s="34" t="s">
        <v>1683</v>
      </c>
      <c r="B14" s="34" t="s">
        <v>500</v>
      </c>
      <c r="C14" s="34" t="s">
        <v>1740</v>
      </c>
      <c r="D14" s="34">
        <v>98.0</v>
      </c>
      <c r="E14" s="34" t="s">
        <v>1741</v>
      </c>
      <c r="F14" s="34" t="s">
        <v>1742</v>
      </c>
      <c r="G14" s="34" t="s">
        <v>1733</v>
      </c>
      <c r="H14" s="34" t="s">
        <v>1743</v>
      </c>
      <c r="I14" s="276" t="s">
        <v>1744</v>
      </c>
    </row>
    <row r="15" ht="14.25" customHeight="1">
      <c r="A15" s="34" t="s">
        <v>1683</v>
      </c>
      <c r="B15" s="34" t="s">
        <v>1763</v>
      </c>
      <c r="C15" s="34" t="s">
        <v>1764</v>
      </c>
      <c r="D15" s="34">
        <v>84.0</v>
      </c>
      <c r="E15" s="34" t="s">
        <v>1765</v>
      </c>
      <c r="F15" s="34" t="s">
        <v>1766</v>
      </c>
      <c r="G15" s="34" t="s">
        <v>1767</v>
      </c>
      <c r="H15" s="34" t="s">
        <v>1768</v>
      </c>
      <c r="I15" s="276" t="s">
        <v>1769</v>
      </c>
    </row>
    <row r="16" ht="14.25" customHeight="1">
      <c r="A16" s="34" t="s">
        <v>1683</v>
      </c>
      <c r="B16" s="34" t="s">
        <v>693</v>
      </c>
      <c r="C16" s="34" t="s">
        <v>1757</v>
      </c>
      <c r="D16" s="34">
        <v>32.0</v>
      </c>
      <c r="E16" s="34" t="s">
        <v>1758</v>
      </c>
      <c r="F16" s="34" t="s">
        <v>1759</v>
      </c>
      <c r="G16" s="34" t="s">
        <v>1760</v>
      </c>
      <c r="H16" s="34" t="s">
        <v>1761</v>
      </c>
      <c r="I16" s="276" t="s">
        <v>1762</v>
      </c>
    </row>
    <row r="17" ht="14.25" customHeight="1">
      <c r="A17" s="34" t="s">
        <v>1683</v>
      </c>
      <c r="B17" s="34" t="s">
        <v>1725</v>
      </c>
      <c r="C17" s="34" t="s">
        <v>1726</v>
      </c>
      <c r="D17" s="34">
        <v>56.0</v>
      </c>
      <c r="E17" s="34" t="s">
        <v>1727</v>
      </c>
      <c r="F17" s="34" t="s">
        <v>1728</v>
      </c>
      <c r="G17" s="34" t="s">
        <v>1722</v>
      </c>
      <c r="H17" s="34" t="s">
        <v>1729</v>
      </c>
      <c r="I17" s="276" t="s">
        <v>1730</v>
      </c>
    </row>
    <row r="18" ht="14.25" customHeight="1">
      <c r="A18" s="34" t="s">
        <v>1683</v>
      </c>
      <c r="B18" s="34" t="s">
        <v>1684</v>
      </c>
      <c r="C18" s="34" t="s">
        <v>1685</v>
      </c>
      <c r="D18" s="34">
        <v>82.0</v>
      </c>
      <c r="E18" s="34" t="s">
        <v>1686</v>
      </c>
      <c r="F18" s="34" t="s">
        <v>1687</v>
      </c>
      <c r="G18" s="34" t="s">
        <v>1688</v>
      </c>
      <c r="H18" s="34" t="s">
        <v>1689</v>
      </c>
      <c r="I18" s="276" t="s">
        <v>1690</v>
      </c>
    </row>
    <row r="19" ht="14.25" customHeight="1"/>
    <row r="20" ht="14.25" customHeight="1"/>
    <row r="21" ht="14.25" customHeight="1"/>
    <row r="22" ht="14.25" customHeight="1">
      <c r="A22" s="55"/>
    </row>
    <row r="23" ht="14.25" customHeight="1">
      <c r="A23" s="55"/>
    </row>
    <row r="24" ht="14.25" customHeight="1">
      <c r="A24" s="55"/>
    </row>
    <row r="25" ht="14.25" customHeight="1">
      <c r="A25" s="55"/>
    </row>
    <row r="26" ht="14.25" customHeight="1">
      <c r="A26" s="55"/>
    </row>
    <row r="27" ht="14.25" customHeight="1">
      <c r="A27" s="55"/>
    </row>
    <row r="28" ht="14.25" customHeight="1">
      <c r="A28" s="55"/>
    </row>
    <row r="29" ht="14.25" customHeight="1">
      <c r="A29" s="55"/>
    </row>
    <row r="30" ht="14.25" customHeight="1">
      <c r="A30" s="55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I4"/>
    <hyperlink r:id="rId2" ref="I5"/>
    <hyperlink r:id="rId3" ref="I6"/>
    <hyperlink r:id="rId4" ref="I7"/>
    <hyperlink r:id="rId5" ref="I8"/>
    <hyperlink r:id="rId6" ref="I9"/>
    <hyperlink r:id="rId7" ref="I10"/>
    <hyperlink r:id="rId8" ref="I11"/>
    <hyperlink r:id="rId9" ref="I12"/>
    <hyperlink r:id="rId10" ref="I13"/>
    <hyperlink r:id="rId11" ref="I14"/>
    <hyperlink r:id="rId12" ref="I15"/>
    <hyperlink r:id="rId13" ref="I16"/>
    <hyperlink r:id="rId14" ref="I17"/>
    <hyperlink r:id="rId15" ref="I18"/>
  </hyperlinks>
  <printOptions/>
  <pageMargins bottom="0.75" footer="0.0" header="0.0" left="0.7" right="0.7" top="0.75"/>
  <pageSetup orientation="landscape"/>
  <drawing r:id="rId1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0.43"/>
    <col customWidth="1" min="3" max="5" width="8.71"/>
    <col customWidth="1" min="6" max="6" width="10.71"/>
    <col customWidth="1" min="7" max="13" width="8.71"/>
    <col customWidth="1" min="14" max="14" width="10.29"/>
    <col customWidth="1" min="15" max="15" width="8.29"/>
    <col customWidth="1" min="16" max="16" width="7.57"/>
    <col customWidth="1" min="17" max="17" width="5.71"/>
    <col customWidth="1" min="18" max="26" width="8.71"/>
  </cols>
  <sheetData>
    <row r="1" ht="14.25" customHeight="1">
      <c r="A1" s="199" t="s">
        <v>1777</v>
      </c>
      <c r="B1" s="199"/>
      <c r="C1" s="199"/>
      <c r="D1" s="199"/>
      <c r="E1" s="199"/>
      <c r="F1" s="199"/>
      <c r="G1" s="199"/>
      <c r="H1" s="199"/>
      <c r="I1" s="199"/>
    </row>
    <row r="2" ht="14.25" customHeight="1">
      <c r="G2" s="76" t="s">
        <v>1778</v>
      </c>
    </row>
    <row r="3" ht="14.25" customHeight="1">
      <c r="O3" s="76" t="s">
        <v>1779</v>
      </c>
    </row>
    <row r="4" ht="14.25" customHeight="1">
      <c r="A4" s="277" t="s">
        <v>1780</v>
      </c>
      <c r="B4" s="277" t="s">
        <v>328</v>
      </c>
      <c r="C4" s="277" t="s">
        <v>1781</v>
      </c>
      <c r="D4" s="277" t="s">
        <v>1662</v>
      </c>
      <c r="E4" s="34"/>
      <c r="F4" s="278" t="s">
        <v>1780</v>
      </c>
      <c r="G4" s="278" t="s">
        <v>328</v>
      </c>
      <c r="H4" s="278" t="s">
        <v>1781</v>
      </c>
      <c r="I4" s="278" t="s">
        <v>1662</v>
      </c>
    </row>
    <row r="5" ht="14.25" customHeight="1">
      <c r="A5" s="279" t="s">
        <v>720</v>
      </c>
      <c r="B5" s="279" t="s">
        <v>1659</v>
      </c>
      <c r="C5" s="279" t="s">
        <v>1782</v>
      </c>
      <c r="D5" s="279">
        <v>60.0</v>
      </c>
      <c r="E5" s="34"/>
      <c r="F5" s="21" t="str">
        <f>ARRAY_CONSTRAIN(ARRAYFORMULA(_xlfn._xlws.SORT(Sort_Table[],4,-1,FALSE)), 27, 4)</f>
        <v>#ERROR!</v>
      </c>
      <c r="G5" s="21"/>
      <c r="H5" s="21"/>
      <c r="I5" s="21"/>
      <c r="N5" s="280" t="s">
        <v>1780</v>
      </c>
      <c r="O5" s="280" t="s">
        <v>328</v>
      </c>
      <c r="P5" s="280" t="s">
        <v>1781</v>
      </c>
      <c r="Q5" s="280" t="s">
        <v>1662</v>
      </c>
    </row>
    <row r="6" ht="14.25" customHeight="1">
      <c r="A6" s="279" t="s">
        <v>728</v>
      </c>
      <c r="B6" s="279" t="s">
        <v>452</v>
      </c>
      <c r="C6" s="279" t="s">
        <v>1783</v>
      </c>
      <c r="D6" s="279">
        <v>25.0</v>
      </c>
      <c r="E6" s="34"/>
      <c r="F6" s="21"/>
      <c r="G6" s="21"/>
      <c r="H6" s="21"/>
      <c r="I6" s="21"/>
      <c r="N6" s="16" t="str">
        <f>ARRAY_CONSTRAIN(ARRAYFORMULA(_xlfn.SORTBY(Sort_Table[],Sort_Table[Block],-1,Sort_Table[Student],-1,Sort_Table[Exam],-1)), 27, 4)</f>
        <v>#ERROR!</v>
      </c>
      <c r="P6" s="34"/>
      <c r="U6" s="34"/>
    </row>
    <row r="7" ht="14.25" customHeight="1">
      <c r="A7" s="279" t="s">
        <v>740</v>
      </c>
      <c r="B7" s="279" t="s">
        <v>1784</v>
      </c>
      <c r="C7" s="279" t="s">
        <v>1785</v>
      </c>
      <c r="D7" s="279">
        <v>40.0</v>
      </c>
      <c r="E7" s="34"/>
      <c r="F7" s="21"/>
      <c r="G7" s="21"/>
      <c r="H7" s="21"/>
      <c r="I7" s="21"/>
      <c r="U7" s="34"/>
    </row>
    <row r="8" ht="14.25" customHeight="1">
      <c r="A8" s="279" t="s">
        <v>728</v>
      </c>
      <c r="B8" s="279" t="s">
        <v>693</v>
      </c>
      <c r="C8" s="279" t="s">
        <v>1785</v>
      </c>
      <c r="D8" s="279">
        <v>80.0</v>
      </c>
      <c r="E8" s="34"/>
      <c r="F8" s="21"/>
      <c r="G8" s="21"/>
      <c r="H8" s="21"/>
      <c r="I8" s="21"/>
      <c r="U8" s="34"/>
    </row>
    <row r="9" ht="14.25" customHeight="1">
      <c r="A9" s="279" t="s">
        <v>720</v>
      </c>
      <c r="B9" s="279" t="s">
        <v>495</v>
      </c>
      <c r="C9" s="279" t="s">
        <v>1785</v>
      </c>
      <c r="D9" s="279">
        <v>90.0</v>
      </c>
      <c r="E9" s="34"/>
      <c r="F9" s="21"/>
      <c r="G9" s="21"/>
      <c r="H9" s="21"/>
      <c r="I9" s="21"/>
      <c r="U9" s="34"/>
    </row>
    <row r="10" ht="14.25" customHeight="1">
      <c r="A10" s="279" t="s">
        <v>1653</v>
      </c>
      <c r="B10" s="279" t="s">
        <v>1786</v>
      </c>
      <c r="C10" s="279" t="s">
        <v>1785</v>
      </c>
      <c r="D10" s="279">
        <v>100.0</v>
      </c>
      <c r="E10" s="34"/>
      <c r="F10" s="21"/>
      <c r="G10" s="21"/>
      <c r="H10" s="21"/>
      <c r="I10" s="21"/>
      <c r="U10" s="34"/>
    </row>
    <row r="11" ht="14.25" customHeight="1">
      <c r="A11" s="279" t="s">
        <v>740</v>
      </c>
      <c r="B11" s="279" t="s">
        <v>500</v>
      </c>
      <c r="C11" s="279" t="s">
        <v>1783</v>
      </c>
      <c r="D11" s="279">
        <v>35.0</v>
      </c>
      <c r="E11" s="34"/>
      <c r="F11" s="21"/>
      <c r="G11" s="21"/>
      <c r="H11" s="21"/>
      <c r="I11" s="21"/>
      <c r="U11" s="34"/>
    </row>
    <row r="12" ht="14.25" customHeight="1">
      <c r="A12" s="279" t="s">
        <v>1653</v>
      </c>
      <c r="B12" s="279" t="s">
        <v>288</v>
      </c>
      <c r="C12" s="279" t="s">
        <v>1783</v>
      </c>
      <c r="D12" s="279">
        <v>64.0</v>
      </c>
      <c r="E12" s="34"/>
      <c r="F12" s="21"/>
      <c r="G12" s="21"/>
      <c r="H12" s="21"/>
      <c r="I12" s="21"/>
      <c r="U12" s="34"/>
    </row>
    <row r="13" ht="14.25" customHeight="1">
      <c r="A13" s="279" t="s">
        <v>720</v>
      </c>
      <c r="B13" s="279" t="s">
        <v>1787</v>
      </c>
      <c r="C13" s="279" t="s">
        <v>1783</v>
      </c>
      <c r="D13" s="279">
        <v>73.0</v>
      </c>
      <c r="E13" s="34"/>
      <c r="F13" s="21"/>
      <c r="G13" s="21"/>
      <c r="H13" s="21"/>
      <c r="I13" s="21"/>
      <c r="U13" s="34"/>
    </row>
    <row r="14" ht="14.25" customHeight="1">
      <c r="A14" s="279" t="s">
        <v>740</v>
      </c>
      <c r="B14" s="279" t="s">
        <v>480</v>
      </c>
      <c r="C14" s="279" t="s">
        <v>1782</v>
      </c>
      <c r="D14" s="279">
        <v>87.0</v>
      </c>
      <c r="E14" s="34"/>
      <c r="F14" s="21"/>
      <c r="G14" s="21"/>
      <c r="H14" s="21"/>
      <c r="I14" s="21"/>
      <c r="U14" s="34"/>
    </row>
    <row r="15" ht="14.25" customHeight="1">
      <c r="A15" s="279" t="s">
        <v>728</v>
      </c>
      <c r="B15" s="279" t="s">
        <v>1788</v>
      </c>
      <c r="C15" s="279" t="s">
        <v>1782</v>
      </c>
      <c r="D15" s="279">
        <v>28.0</v>
      </c>
      <c r="E15" s="34"/>
      <c r="F15" s="21"/>
      <c r="G15" s="21"/>
      <c r="H15" s="21"/>
      <c r="I15" s="21"/>
      <c r="U15" s="34"/>
    </row>
    <row r="16" ht="14.25" customHeight="1">
      <c r="A16" s="279" t="s">
        <v>740</v>
      </c>
      <c r="B16" s="279" t="s">
        <v>1789</v>
      </c>
      <c r="C16" s="279" t="s">
        <v>1783</v>
      </c>
      <c r="D16" s="279">
        <v>97.0</v>
      </c>
      <c r="E16" s="34"/>
      <c r="F16" s="21"/>
      <c r="G16" s="21"/>
      <c r="H16" s="21"/>
      <c r="I16" s="21"/>
      <c r="U16" s="34"/>
    </row>
    <row r="17" ht="14.25" customHeight="1">
      <c r="A17" s="279" t="s">
        <v>720</v>
      </c>
      <c r="B17" s="279" t="s">
        <v>1790</v>
      </c>
      <c r="C17" s="279" t="s">
        <v>1783</v>
      </c>
      <c r="D17" s="279">
        <v>99.0</v>
      </c>
      <c r="F17" s="21"/>
      <c r="G17" s="21"/>
      <c r="H17" s="21"/>
      <c r="I17" s="21"/>
    </row>
    <row r="18" ht="14.25" customHeight="1">
      <c r="A18" s="279" t="s">
        <v>1653</v>
      </c>
      <c r="B18" s="279" t="s">
        <v>309</v>
      </c>
      <c r="C18" s="279" t="s">
        <v>1791</v>
      </c>
      <c r="D18" s="279">
        <v>58.0</v>
      </c>
      <c r="F18" s="21"/>
      <c r="G18" s="21"/>
      <c r="H18" s="21"/>
      <c r="I18" s="21"/>
    </row>
    <row r="19" ht="14.25" customHeight="1">
      <c r="A19" s="279" t="s">
        <v>1653</v>
      </c>
      <c r="B19" s="279" t="s">
        <v>1792</v>
      </c>
      <c r="C19" s="279" t="s">
        <v>1785</v>
      </c>
      <c r="D19" s="279">
        <v>46.0</v>
      </c>
      <c r="F19" s="21"/>
      <c r="G19" s="21"/>
      <c r="H19" s="21"/>
      <c r="I19" s="21"/>
    </row>
    <row r="20" ht="14.25" customHeight="1">
      <c r="A20" s="279" t="s">
        <v>720</v>
      </c>
      <c r="B20" s="279" t="s">
        <v>1793</v>
      </c>
      <c r="C20" s="279" t="s">
        <v>1785</v>
      </c>
      <c r="D20" s="279">
        <v>78.0</v>
      </c>
      <c r="F20" s="21"/>
      <c r="G20" s="21"/>
      <c r="H20" s="21"/>
      <c r="I20" s="21"/>
    </row>
    <row r="21" ht="14.25" customHeight="1">
      <c r="A21" s="279" t="s">
        <v>740</v>
      </c>
      <c r="B21" s="279" t="s">
        <v>1770</v>
      </c>
      <c r="C21" s="279" t="s">
        <v>1791</v>
      </c>
      <c r="D21" s="279">
        <v>77.0</v>
      </c>
      <c r="F21" s="21"/>
      <c r="G21" s="21"/>
      <c r="H21" s="21"/>
      <c r="I21" s="21"/>
    </row>
    <row r="22" ht="14.25" customHeight="1">
      <c r="A22" s="279" t="s">
        <v>740</v>
      </c>
      <c r="B22" s="279" t="s">
        <v>1794</v>
      </c>
      <c r="C22" s="279" t="s">
        <v>1791</v>
      </c>
      <c r="D22" s="279">
        <v>100.0</v>
      </c>
      <c r="F22" s="21"/>
      <c r="G22" s="21"/>
      <c r="H22" s="21"/>
      <c r="I22" s="21"/>
    </row>
    <row r="23" ht="14.25" customHeight="1">
      <c r="A23" s="279" t="s">
        <v>740</v>
      </c>
      <c r="B23" s="279" t="s">
        <v>1795</v>
      </c>
      <c r="C23" s="279" t="s">
        <v>1791</v>
      </c>
      <c r="D23" s="279">
        <v>45.0</v>
      </c>
      <c r="F23" s="21"/>
      <c r="G23" s="21"/>
      <c r="H23" s="21"/>
      <c r="I23" s="21"/>
    </row>
    <row r="24" ht="14.25" customHeight="1">
      <c r="A24" s="279" t="s">
        <v>1653</v>
      </c>
      <c r="B24" s="279" t="s">
        <v>1796</v>
      </c>
      <c r="C24" s="279" t="s">
        <v>1785</v>
      </c>
      <c r="D24" s="279">
        <v>85.0</v>
      </c>
      <c r="F24" s="21"/>
      <c r="G24" s="21"/>
      <c r="H24" s="21"/>
      <c r="I24" s="21"/>
    </row>
    <row r="25" ht="14.25" customHeight="1">
      <c r="A25" s="279" t="s">
        <v>728</v>
      </c>
      <c r="B25" s="279" t="s">
        <v>1797</v>
      </c>
      <c r="C25" s="279" t="s">
        <v>1782</v>
      </c>
      <c r="D25" s="279">
        <v>75.0</v>
      </c>
      <c r="F25" s="21"/>
      <c r="G25" s="21"/>
      <c r="H25" s="21"/>
      <c r="I25" s="21"/>
    </row>
    <row r="26" ht="14.25" customHeight="1">
      <c r="A26" s="279" t="s">
        <v>1653</v>
      </c>
      <c r="B26" s="279" t="s">
        <v>1798</v>
      </c>
      <c r="C26" s="279" t="s">
        <v>1785</v>
      </c>
      <c r="D26" s="279">
        <v>76.0</v>
      </c>
      <c r="F26" s="21"/>
      <c r="G26" s="21"/>
      <c r="H26" s="21"/>
      <c r="I26" s="21"/>
    </row>
    <row r="27" ht="14.25" customHeight="1">
      <c r="A27" s="279" t="s">
        <v>740</v>
      </c>
      <c r="B27" s="279" t="s">
        <v>1799</v>
      </c>
      <c r="C27" s="279" t="s">
        <v>1785</v>
      </c>
      <c r="D27" s="279">
        <v>38.0</v>
      </c>
      <c r="F27" s="21"/>
      <c r="G27" s="21"/>
      <c r="H27" s="21"/>
      <c r="I27" s="21"/>
    </row>
    <row r="28" ht="14.25" customHeight="1">
      <c r="A28" s="279" t="s">
        <v>740</v>
      </c>
      <c r="B28" s="279" t="s">
        <v>312</v>
      </c>
      <c r="C28" s="279" t="s">
        <v>1782</v>
      </c>
      <c r="D28" s="279">
        <v>89.0</v>
      </c>
      <c r="F28" s="21"/>
      <c r="G28" s="21"/>
      <c r="H28" s="21"/>
      <c r="I28" s="21"/>
    </row>
    <row r="29" ht="14.25" customHeight="1">
      <c r="A29" s="279" t="s">
        <v>720</v>
      </c>
      <c r="B29" s="279" t="s">
        <v>1800</v>
      </c>
      <c r="C29" s="279" t="s">
        <v>1783</v>
      </c>
      <c r="D29" s="279">
        <v>90.0</v>
      </c>
      <c r="F29" s="21"/>
      <c r="G29" s="21"/>
      <c r="H29" s="21"/>
      <c r="I29" s="21"/>
    </row>
    <row r="30" ht="14.25" customHeight="1">
      <c r="A30" s="279" t="s">
        <v>1801</v>
      </c>
      <c r="B30" s="279" t="s">
        <v>73</v>
      </c>
      <c r="C30" s="279" t="s">
        <v>1783</v>
      </c>
      <c r="D30" s="279">
        <v>100.0</v>
      </c>
      <c r="F30" s="21"/>
      <c r="G30" s="21"/>
      <c r="H30" s="21"/>
      <c r="I30" s="21"/>
    </row>
    <row r="31" ht="14.25" customHeight="1">
      <c r="A31" s="279" t="s">
        <v>1802</v>
      </c>
      <c r="B31" s="279" t="s">
        <v>422</v>
      </c>
      <c r="C31" s="279" t="s">
        <v>1783</v>
      </c>
      <c r="D31" s="279">
        <v>99.0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4.0"/>
    <col customWidth="1" min="3" max="3" width="17.14"/>
    <col customWidth="1" min="4" max="4" width="8.43"/>
    <col customWidth="1" min="5" max="5" width="8.71"/>
    <col customWidth="1" min="6" max="6" width="13.29"/>
    <col customWidth="1" min="7" max="7" width="22.29"/>
    <col customWidth="1" min="8" max="8" width="12.86"/>
    <col customWidth="1" min="9" max="9" width="11.29"/>
    <col customWidth="1" min="10" max="10" width="8.71"/>
    <col customWidth="1" min="11" max="11" width="13.57"/>
    <col customWidth="1" min="12" max="12" width="15.14"/>
    <col customWidth="1" min="13" max="13" width="11.14"/>
    <col customWidth="1" min="14" max="14" width="13.86"/>
    <col customWidth="1" min="15" max="26" width="8.71"/>
  </cols>
  <sheetData>
    <row r="1" ht="14.25" customHeight="1">
      <c r="A1" s="199" t="s">
        <v>1803</v>
      </c>
      <c r="B1" s="199"/>
      <c r="C1" s="199"/>
      <c r="D1" s="199"/>
      <c r="E1" s="199"/>
      <c r="F1" s="199"/>
      <c r="G1" s="199"/>
      <c r="H1" s="199"/>
      <c r="I1" s="199"/>
    </row>
    <row r="2" ht="14.25" customHeight="1"/>
    <row r="3" ht="14.25" customHeight="1"/>
    <row r="4" ht="14.25" customHeight="1">
      <c r="A4" s="281" t="s">
        <v>188</v>
      </c>
      <c r="B4" s="282" t="s">
        <v>1490</v>
      </c>
      <c r="C4" s="282" t="s">
        <v>1804</v>
      </c>
      <c r="D4" s="283" t="s">
        <v>194</v>
      </c>
      <c r="E4" s="34"/>
      <c r="F4" s="34" t="s">
        <v>1805</v>
      </c>
      <c r="G4" s="34"/>
      <c r="H4" s="34"/>
      <c r="I4" s="34"/>
    </row>
    <row r="5" ht="14.25" customHeight="1">
      <c r="A5" s="284">
        <v>43832.0</v>
      </c>
      <c r="B5" s="285" t="s">
        <v>312</v>
      </c>
      <c r="C5" s="285" t="s">
        <v>1806</v>
      </c>
      <c r="D5" s="286">
        <v>8199.0</v>
      </c>
      <c r="E5" s="34"/>
      <c r="F5" s="34"/>
      <c r="G5" s="34"/>
      <c r="H5" s="34"/>
      <c r="I5" s="34"/>
    </row>
    <row r="6" ht="14.25" customHeight="1">
      <c r="A6" s="287">
        <v>43863.0</v>
      </c>
      <c r="B6" s="288" t="s">
        <v>452</v>
      </c>
      <c r="C6" s="288" t="s">
        <v>1807</v>
      </c>
      <c r="D6" s="289">
        <v>6879.0</v>
      </c>
      <c r="E6" s="34"/>
      <c r="F6" s="282" t="s">
        <v>1490</v>
      </c>
      <c r="G6" s="34"/>
      <c r="H6" s="34"/>
      <c r="I6" s="34"/>
    </row>
    <row r="7" ht="14.25" customHeight="1">
      <c r="A7" s="284">
        <v>43892.0</v>
      </c>
      <c r="B7" s="285" t="s">
        <v>1659</v>
      </c>
      <c r="C7" s="285" t="s">
        <v>1807</v>
      </c>
      <c r="D7" s="286">
        <v>8562.0</v>
      </c>
      <c r="E7" s="34"/>
      <c r="F7" s="285" t="s">
        <v>312</v>
      </c>
      <c r="G7" s="34"/>
      <c r="H7" s="34"/>
      <c r="I7" s="34"/>
    </row>
    <row r="8" ht="14.25" customHeight="1">
      <c r="A8" s="287">
        <v>43923.0</v>
      </c>
      <c r="B8" s="288" t="s">
        <v>1770</v>
      </c>
      <c r="C8" s="288" t="s">
        <v>1806</v>
      </c>
      <c r="D8" s="289">
        <v>9715.0</v>
      </c>
      <c r="E8" s="34"/>
      <c r="F8" s="288" t="s">
        <v>452</v>
      </c>
      <c r="G8" s="34"/>
      <c r="H8" s="34"/>
      <c r="I8" s="34"/>
    </row>
    <row r="9" ht="14.25" customHeight="1">
      <c r="A9" s="284">
        <v>43953.0</v>
      </c>
      <c r="B9" s="285" t="s">
        <v>1799</v>
      </c>
      <c r="C9" s="285" t="s">
        <v>1808</v>
      </c>
      <c r="D9" s="286">
        <v>6967.0</v>
      </c>
      <c r="E9" s="34"/>
      <c r="F9" s="285" t="s">
        <v>1659</v>
      </c>
      <c r="G9" s="34"/>
      <c r="H9" s="34"/>
      <c r="I9" s="34"/>
    </row>
    <row r="10" ht="14.25" customHeight="1">
      <c r="A10" s="287">
        <v>43984.0</v>
      </c>
      <c r="B10" s="288" t="s">
        <v>1799</v>
      </c>
      <c r="C10" s="288" t="s">
        <v>1808</v>
      </c>
      <c r="D10" s="289">
        <v>9624.0</v>
      </c>
      <c r="E10" s="34"/>
      <c r="F10" s="288" t="s">
        <v>1770</v>
      </c>
      <c r="G10" s="34"/>
      <c r="H10" s="34"/>
      <c r="I10" s="34"/>
    </row>
    <row r="11" ht="14.25" customHeight="1">
      <c r="A11" s="284">
        <v>44014.0</v>
      </c>
      <c r="B11" s="285" t="s">
        <v>1799</v>
      </c>
      <c r="C11" s="285" t="s">
        <v>1807</v>
      </c>
      <c r="D11" s="286">
        <v>7591.0</v>
      </c>
      <c r="E11" s="34"/>
      <c r="F11" s="285" t="s">
        <v>1799</v>
      </c>
      <c r="G11" s="34"/>
      <c r="H11" s="34"/>
      <c r="I11" s="34"/>
    </row>
    <row r="12" ht="14.25" customHeight="1">
      <c r="A12" s="287">
        <v>44045.0</v>
      </c>
      <c r="B12" s="288" t="s">
        <v>1659</v>
      </c>
      <c r="C12" s="288" t="s">
        <v>1806</v>
      </c>
      <c r="D12" s="289">
        <v>9454.0</v>
      </c>
      <c r="E12" s="34"/>
      <c r="F12" s="34"/>
      <c r="G12" s="34"/>
      <c r="H12" s="34"/>
      <c r="I12" s="34"/>
    </row>
    <row r="13" ht="14.25" customHeight="1">
      <c r="A13" s="284">
        <v>44076.0</v>
      </c>
      <c r="B13" s="285" t="s">
        <v>1770</v>
      </c>
      <c r="C13" s="285" t="s">
        <v>1808</v>
      </c>
      <c r="D13" s="286">
        <v>5279.0</v>
      </c>
      <c r="E13" s="34"/>
      <c r="F13" s="34"/>
      <c r="G13" s="34"/>
      <c r="H13" s="34"/>
      <c r="I13" s="34"/>
    </row>
    <row r="14" ht="14.25" customHeight="1">
      <c r="A14" s="287">
        <v>44106.0</v>
      </c>
      <c r="B14" s="288" t="s">
        <v>452</v>
      </c>
      <c r="C14" s="288" t="s">
        <v>1807</v>
      </c>
      <c r="D14" s="289">
        <v>9283.0</v>
      </c>
      <c r="E14" s="34"/>
      <c r="F14" s="282" t="s">
        <v>188</v>
      </c>
      <c r="G14" s="282" t="s">
        <v>1490</v>
      </c>
      <c r="H14" s="282" t="s">
        <v>1804</v>
      </c>
      <c r="I14" s="282" t="s">
        <v>194</v>
      </c>
      <c r="K14" s="282" t="s">
        <v>188</v>
      </c>
      <c r="L14" s="282" t="s">
        <v>1490</v>
      </c>
      <c r="M14" s="282" t="s">
        <v>1804</v>
      </c>
      <c r="N14" s="282" t="s">
        <v>194</v>
      </c>
    </row>
    <row r="15" ht="14.25" customHeight="1">
      <c r="A15" s="284">
        <v>44137.0</v>
      </c>
      <c r="B15" s="285" t="s">
        <v>452</v>
      </c>
      <c r="C15" s="285" t="s">
        <v>1808</v>
      </c>
      <c r="D15" s="286">
        <v>7139.0</v>
      </c>
      <c r="E15" s="34"/>
      <c r="G15" s="34"/>
      <c r="H15" s="34" t="s">
        <v>1808</v>
      </c>
      <c r="I15" s="34" t="s">
        <v>1496</v>
      </c>
      <c r="L15" s="34" t="s">
        <v>312</v>
      </c>
      <c r="M15" s="34"/>
      <c r="N15" s="34"/>
    </row>
    <row r="16" ht="14.25" customHeight="1">
      <c r="A16" s="287">
        <v>44167.0</v>
      </c>
      <c r="B16" s="288" t="s">
        <v>312</v>
      </c>
      <c r="C16" s="288" t="s">
        <v>1808</v>
      </c>
      <c r="D16" s="289">
        <v>6978.0</v>
      </c>
      <c r="E16" s="34"/>
      <c r="F16" s="34"/>
      <c r="G16" s="34"/>
      <c r="H16" s="34"/>
      <c r="I16" s="290"/>
      <c r="L16" s="34" t="s">
        <v>1799</v>
      </c>
    </row>
    <row r="17" ht="14.25" customHeight="1">
      <c r="A17" s="284">
        <v>44198.0</v>
      </c>
      <c r="B17" s="285" t="s">
        <v>312</v>
      </c>
      <c r="C17" s="285" t="s">
        <v>1806</v>
      </c>
      <c r="D17" s="286">
        <v>7631.0</v>
      </c>
      <c r="E17" s="34"/>
      <c r="F17" s="145"/>
      <c r="G17" s="34"/>
      <c r="H17" s="34"/>
      <c r="I17" s="290"/>
    </row>
    <row r="18" ht="14.25" customHeight="1">
      <c r="A18" s="287">
        <v>44229.0</v>
      </c>
      <c r="B18" s="288" t="s">
        <v>312</v>
      </c>
      <c r="C18" s="288" t="s">
        <v>1808</v>
      </c>
      <c r="D18" s="289">
        <v>9050.0</v>
      </c>
      <c r="E18" s="34"/>
      <c r="F18" s="145"/>
      <c r="G18" s="34"/>
      <c r="H18" s="34"/>
      <c r="I18" s="290"/>
    </row>
    <row r="19" ht="14.25" customHeight="1">
      <c r="A19" s="284">
        <v>44257.0</v>
      </c>
      <c r="B19" s="285" t="s">
        <v>1659</v>
      </c>
      <c r="C19" s="285" t="s">
        <v>1807</v>
      </c>
      <c r="D19" s="286">
        <v>8278.0</v>
      </c>
      <c r="E19" s="34"/>
      <c r="F19" s="281" t="s">
        <v>188</v>
      </c>
      <c r="G19" s="282" t="s">
        <v>1490</v>
      </c>
      <c r="H19" s="282" t="s">
        <v>1804</v>
      </c>
      <c r="I19" s="283" t="s">
        <v>194</v>
      </c>
      <c r="K19" s="281" t="s">
        <v>188</v>
      </c>
      <c r="L19" s="282" t="s">
        <v>1490</v>
      </c>
      <c r="M19" s="282" t="s">
        <v>1804</v>
      </c>
      <c r="N19" s="283" t="s">
        <v>194</v>
      </c>
    </row>
    <row r="20" ht="14.25" customHeight="1">
      <c r="A20" s="287">
        <v>44288.0</v>
      </c>
      <c r="B20" s="288" t="s">
        <v>1770</v>
      </c>
      <c r="C20" s="288" t="s">
        <v>1807</v>
      </c>
      <c r="D20" s="289">
        <v>8351.0</v>
      </c>
      <c r="E20" s="34"/>
      <c r="F20" s="287">
        <v>43984.0</v>
      </c>
      <c r="G20" s="288" t="s">
        <v>1799</v>
      </c>
      <c r="H20" s="288" t="s">
        <v>1808</v>
      </c>
      <c r="I20" s="289">
        <v>9624.0</v>
      </c>
      <c r="K20" s="284">
        <v>43832.0</v>
      </c>
      <c r="L20" s="285" t="s">
        <v>312</v>
      </c>
      <c r="M20" s="285" t="s">
        <v>1806</v>
      </c>
      <c r="N20" s="286">
        <v>8199.0</v>
      </c>
    </row>
    <row r="21" ht="14.25" customHeight="1">
      <c r="A21" s="284">
        <v>44318.0</v>
      </c>
      <c r="B21" s="285" t="s">
        <v>1770</v>
      </c>
      <c r="C21" s="285" t="s">
        <v>1808</v>
      </c>
      <c r="D21" s="286">
        <v>7524.0</v>
      </c>
      <c r="E21" s="34"/>
      <c r="F21" s="284">
        <v>44137.0</v>
      </c>
      <c r="G21" s="285" t="s">
        <v>452</v>
      </c>
      <c r="H21" s="285" t="s">
        <v>1808</v>
      </c>
      <c r="I21" s="286">
        <v>7139.0</v>
      </c>
      <c r="K21" s="284">
        <v>43953.0</v>
      </c>
      <c r="L21" s="285" t="s">
        <v>1799</v>
      </c>
      <c r="M21" s="285" t="s">
        <v>1808</v>
      </c>
      <c r="N21" s="286">
        <v>6967.0</v>
      </c>
    </row>
    <row r="22" ht="14.25" customHeight="1">
      <c r="A22" s="287">
        <v>44349.0</v>
      </c>
      <c r="B22" s="288" t="s">
        <v>1799</v>
      </c>
      <c r="C22" s="288" t="s">
        <v>1806</v>
      </c>
      <c r="D22" s="289">
        <v>6295.0</v>
      </c>
      <c r="E22" s="34"/>
      <c r="F22" s="287">
        <v>44229.0</v>
      </c>
      <c r="G22" s="288" t="s">
        <v>312</v>
      </c>
      <c r="H22" s="288" t="s">
        <v>1808</v>
      </c>
      <c r="I22" s="289">
        <v>9050.0</v>
      </c>
      <c r="K22" s="287">
        <v>43984.0</v>
      </c>
      <c r="L22" s="288" t="s">
        <v>1799</v>
      </c>
      <c r="M22" s="288" t="s">
        <v>1808</v>
      </c>
      <c r="N22" s="289">
        <v>9624.0</v>
      </c>
    </row>
    <row r="23" ht="14.25" customHeight="1">
      <c r="A23" s="284">
        <v>44379.0</v>
      </c>
      <c r="B23" s="285" t="s">
        <v>312</v>
      </c>
      <c r="C23" s="285" t="s">
        <v>1806</v>
      </c>
      <c r="D23" s="286">
        <v>6827.0</v>
      </c>
      <c r="E23" s="34"/>
      <c r="F23" s="284">
        <v>44318.0</v>
      </c>
      <c r="G23" s="285" t="s">
        <v>1770</v>
      </c>
      <c r="H23" s="285" t="s">
        <v>1808</v>
      </c>
      <c r="I23" s="286">
        <v>7524.0</v>
      </c>
      <c r="K23" s="284">
        <v>44014.0</v>
      </c>
      <c r="L23" s="285" t="s">
        <v>1799</v>
      </c>
      <c r="M23" s="285" t="s">
        <v>1807</v>
      </c>
      <c r="N23" s="286">
        <v>7591.0</v>
      </c>
    </row>
    <row r="24" ht="14.25" customHeight="1">
      <c r="A24" s="287">
        <v>44410.0</v>
      </c>
      <c r="B24" s="288" t="s">
        <v>1659</v>
      </c>
      <c r="C24" s="288" t="s">
        <v>1807</v>
      </c>
      <c r="D24" s="289">
        <v>7366.0</v>
      </c>
      <c r="E24" s="34"/>
      <c r="F24" s="284">
        <v>44441.0</v>
      </c>
      <c r="G24" s="285" t="s">
        <v>1799</v>
      </c>
      <c r="H24" s="285" t="s">
        <v>1808</v>
      </c>
      <c r="I24" s="286">
        <v>8738.0</v>
      </c>
      <c r="K24" s="287">
        <v>44167.0</v>
      </c>
      <c r="L24" s="288" t="s">
        <v>312</v>
      </c>
      <c r="M24" s="288" t="s">
        <v>1808</v>
      </c>
      <c r="N24" s="289">
        <v>6978.0</v>
      </c>
    </row>
    <row r="25" ht="14.25" customHeight="1">
      <c r="A25" s="284">
        <v>44441.0</v>
      </c>
      <c r="B25" s="285" t="s">
        <v>1799</v>
      </c>
      <c r="C25" s="285" t="s">
        <v>1808</v>
      </c>
      <c r="D25" s="286">
        <v>8738.0</v>
      </c>
      <c r="E25" s="34"/>
      <c r="F25" s="145"/>
      <c r="G25" s="34"/>
      <c r="H25" s="34"/>
      <c r="I25" s="290"/>
      <c r="K25" s="284">
        <v>44198.0</v>
      </c>
      <c r="L25" s="285" t="s">
        <v>312</v>
      </c>
      <c r="M25" s="285" t="s">
        <v>1806</v>
      </c>
      <c r="N25" s="286">
        <v>7631.0</v>
      </c>
    </row>
    <row r="26" ht="14.25" customHeight="1">
      <c r="A26" s="287">
        <v>44471.0</v>
      </c>
      <c r="B26" s="288" t="s">
        <v>452</v>
      </c>
      <c r="C26" s="288" t="s">
        <v>1808</v>
      </c>
      <c r="D26" s="289">
        <v>6745.0</v>
      </c>
      <c r="E26" s="34"/>
      <c r="F26" s="145"/>
      <c r="G26" s="34"/>
      <c r="H26" s="34"/>
      <c r="I26" s="290"/>
      <c r="K26" s="287">
        <v>44229.0</v>
      </c>
      <c r="L26" s="288" t="s">
        <v>312</v>
      </c>
      <c r="M26" s="288" t="s">
        <v>1808</v>
      </c>
      <c r="N26" s="289">
        <v>9050.0</v>
      </c>
    </row>
    <row r="27" ht="14.25" customHeight="1">
      <c r="A27" s="284">
        <v>44502.0</v>
      </c>
      <c r="B27" s="285" t="s">
        <v>312</v>
      </c>
      <c r="C27" s="285" t="s">
        <v>1806</v>
      </c>
      <c r="D27" s="286">
        <v>8241.0</v>
      </c>
      <c r="E27" s="34"/>
      <c r="F27" s="145"/>
      <c r="G27" s="34"/>
      <c r="H27" s="34"/>
      <c r="I27" s="290"/>
      <c r="K27" s="287">
        <v>44349.0</v>
      </c>
      <c r="L27" s="288" t="s">
        <v>1799</v>
      </c>
      <c r="M27" s="288" t="s">
        <v>1806</v>
      </c>
      <c r="N27" s="289">
        <v>6295.0</v>
      </c>
    </row>
    <row r="28" ht="14.25" customHeight="1">
      <c r="A28" s="291">
        <v>44532.0</v>
      </c>
      <c r="B28" s="292" t="s">
        <v>1770</v>
      </c>
      <c r="C28" s="292" t="s">
        <v>1808</v>
      </c>
      <c r="D28" s="293">
        <v>6017.0</v>
      </c>
      <c r="E28" s="34"/>
      <c r="F28" s="145"/>
      <c r="G28" s="34"/>
      <c r="H28" s="34"/>
      <c r="I28" s="290"/>
      <c r="K28" s="284">
        <v>44379.0</v>
      </c>
      <c r="L28" s="285" t="s">
        <v>312</v>
      </c>
      <c r="M28" s="285" t="s">
        <v>1806</v>
      </c>
      <c r="N28" s="286">
        <v>6827.0</v>
      </c>
    </row>
    <row r="29" ht="14.25" customHeight="1">
      <c r="A29" s="34"/>
      <c r="B29" s="34"/>
      <c r="C29" s="34"/>
      <c r="D29" s="34"/>
      <c r="E29" s="34"/>
      <c r="F29" s="145"/>
      <c r="G29" s="34"/>
      <c r="H29" s="34"/>
      <c r="I29" s="290"/>
      <c r="K29" s="284">
        <v>44441.0</v>
      </c>
      <c r="L29" s="285" t="s">
        <v>1799</v>
      </c>
      <c r="M29" s="285" t="s">
        <v>1808</v>
      </c>
      <c r="N29" s="286">
        <v>8738.0</v>
      </c>
    </row>
    <row r="30" ht="14.25" customHeight="1">
      <c r="A30" s="34"/>
      <c r="B30" s="34"/>
      <c r="C30" s="34"/>
      <c r="D30" s="34"/>
      <c r="E30" s="34"/>
      <c r="F30" s="145"/>
      <c r="G30" s="34"/>
      <c r="H30" s="34"/>
      <c r="I30" s="290"/>
      <c r="K30" s="284">
        <v>44502.0</v>
      </c>
      <c r="L30" s="285" t="s">
        <v>312</v>
      </c>
      <c r="M30" s="285" t="s">
        <v>1806</v>
      </c>
      <c r="N30" s="286">
        <v>8241.0</v>
      </c>
    </row>
    <row r="31" ht="14.25" customHeight="1">
      <c r="A31" s="34"/>
      <c r="B31" s="34"/>
      <c r="C31" s="34"/>
      <c r="D31" s="34"/>
      <c r="E31" s="34"/>
      <c r="F31" s="145"/>
      <c r="G31" s="34"/>
      <c r="H31" s="34"/>
      <c r="I31" s="290"/>
    </row>
    <row r="32" ht="14.25" customHeight="1">
      <c r="A32" s="34"/>
      <c r="B32" s="34"/>
      <c r="C32" s="34"/>
      <c r="D32" s="34"/>
      <c r="E32" s="34"/>
      <c r="F32" s="145"/>
      <c r="G32" s="34"/>
      <c r="H32" s="34"/>
      <c r="I32" s="290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14"/>
    <col customWidth="1" min="3" max="3" width="17.71"/>
    <col customWidth="1" min="4" max="4" width="12.0"/>
    <col customWidth="1" min="5" max="5" width="8.71"/>
    <col customWidth="1" min="6" max="6" width="12.71"/>
    <col customWidth="1" min="7" max="7" width="13.71"/>
    <col customWidth="1" min="8" max="8" width="12.43"/>
    <col customWidth="1" min="9" max="9" width="15.0"/>
    <col customWidth="1" min="10" max="26" width="8.71"/>
  </cols>
  <sheetData>
    <row r="1" ht="14.25" customHeight="1">
      <c r="A1" s="199" t="s">
        <v>1809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ht="14.25" customHeight="1"/>
    <row r="3" ht="14.25" customHeight="1"/>
    <row r="4" ht="14.25" customHeight="1">
      <c r="A4" s="294" t="s">
        <v>188</v>
      </c>
      <c r="B4" s="295" t="s">
        <v>1490</v>
      </c>
      <c r="C4" s="295" t="s">
        <v>1804</v>
      </c>
      <c r="D4" s="296" t="s">
        <v>194</v>
      </c>
      <c r="F4" s="16" t="s">
        <v>1805</v>
      </c>
    </row>
    <row r="5" ht="14.25" customHeight="1">
      <c r="A5" s="297">
        <v>43832.0</v>
      </c>
      <c r="B5" s="10" t="s">
        <v>312</v>
      </c>
      <c r="C5" s="10" t="s">
        <v>1806</v>
      </c>
      <c r="D5" s="10">
        <v>8199.0</v>
      </c>
    </row>
    <row r="6" ht="14.25" customHeight="1">
      <c r="A6" s="297">
        <v>43863.0</v>
      </c>
      <c r="B6" s="10" t="s">
        <v>452</v>
      </c>
      <c r="C6" s="10" t="s">
        <v>1807</v>
      </c>
      <c r="D6" s="10">
        <v>6879.0</v>
      </c>
      <c r="F6" s="298" t="str">
        <f>ARRAY_CONSTRAIN(ARRAYFORMULA(_xlfn.UNIQUE(Sales_unique[Sales Rep])), 9, 1)</f>
        <v>#ERROR!</v>
      </c>
      <c r="I6" s="299" t="str">
        <f>ARRAY_CONSTRAIN(ARRAYFORMULA(_xlfn.UNIQUE(Sales_unique[Sales Rep],FALSE,TRUE)), 4, 1)</f>
        <v>#ERROR!</v>
      </c>
    </row>
    <row r="7" ht="14.25" customHeight="1">
      <c r="A7" s="297">
        <v>43892.0</v>
      </c>
      <c r="B7" s="10" t="s">
        <v>1659</v>
      </c>
      <c r="C7" s="10" t="s">
        <v>1807</v>
      </c>
      <c r="D7" s="10">
        <v>8562.0</v>
      </c>
      <c r="F7" s="298"/>
      <c r="I7" s="299"/>
    </row>
    <row r="8" ht="14.25" customHeight="1">
      <c r="A8" s="297">
        <v>43923.0</v>
      </c>
      <c r="B8" s="10" t="s">
        <v>1770</v>
      </c>
      <c r="C8" s="10" t="s">
        <v>1806</v>
      </c>
      <c r="D8" s="10">
        <v>9715.0</v>
      </c>
      <c r="F8" s="298"/>
      <c r="I8" s="299"/>
    </row>
    <row r="9" ht="14.25" customHeight="1">
      <c r="A9" s="297">
        <v>43953.0</v>
      </c>
      <c r="B9" s="10" t="s">
        <v>1799</v>
      </c>
      <c r="C9" s="10" t="s">
        <v>1808</v>
      </c>
      <c r="D9" s="10">
        <v>6967.0</v>
      </c>
      <c r="F9" s="298"/>
      <c r="I9" s="299"/>
    </row>
    <row r="10" ht="14.25" customHeight="1">
      <c r="A10" s="297">
        <v>43984.0</v>
      </c>
      <c r="B10" s="10" t="s">
        <v>1799</v>
      </c>
      <c r="C10" s="10" t="s">
        <v>1808</v>
      </c>
      <c r="D10" s="10">
        <v>9624.0</v>
      </c>
      <c r="F10" s="298"/>
    </row>
    <row r="11" ht="14.25" customHeight="1">
      <c r="A11" s="297">
        <v>44014.0</v>
      </c>
      <c r="B11" s="10" t="s">
        <v>1799</v>
      </c>
      <c r="C11" s="10" t="s">
        <v>1807</v>
      </c>
      <c r="D11" s="10">
        <v>7591.0</v>
      </c>
      <c r="F11" s="298"/>
    </row>
    <row r="12" ht="14.25" customHeight="1">
      <c r="A12" s="297">
        <v>44045.0</v>
      </c>
      <c r="B12" s="10" t="s">
        <v>1659</v>
      </c>
      <c r="C12" s="10" t="s">
        <v>1806</v>
      </c>
      <c r="D12" s="10">
        <v>9454.0</v>
      </c>
      <c r="F12" s="298"/>
    </row>
    <row r="13" ht="14.25" customHeight="1">
      <c r="A13" s="297">
        <v>44076.0</v>
      </c>
      <c r="B13" s="10" t="s">
        <v>1770</v>
      </c>
      <c r="C13" s="10" t="s">
        <v>1808</v>
      </c>
      <c r="D13" s="10">
        <v>5279.0</v>
      </c>
      <c r="F13" s="298"/>
      <c r="I13" s="16" t="s">
        <v>312</v>
      </c>
    </row>
    <row r="14" ht="14.25" customHeight="1">
      <c r="A14" s="297">
        <v>44106.0</v>
      </c>
      <c r="B14" s="10" t="s">
        <v>452</v>
      </c>
      <c r="C14" s="10" t="s">
        <v>1807</v>
      </c>
      <c r="D14" s="10">
        <v>9283.0</v>
      </c>
      <c r="F14" s="298"/>
      <c r="I14" s="16" t="s">
        <v>452</v>
      </c>
    </row>
    <row r="15" ht="14.25" customHeight="1">
      <c r="A15" s="297">
        <v>44137.0</v>
      </c>
      <c r="B15" s="10" t="s">
        <v>1662</v>
      </c>
      <c r="C15" s="10" t="s">
        <v>1808</v>
      </c>
      <c r="D15" s="10">
        <v>7139.0</v>
      </c>
      <c r="I15" s="16" t="s">
        <v>1659</v>
      </c>
    </row>
    <row r="16" ht="14.25" customHeight="1">
      <c r="A16" s="297">
        <v>44167.0</v>
      </c>
      <c r="B16" s="10" t="s">
        <v>312</v>
      </c>
      <c r="C16" s="10" t="s">
        <v>1808</v>
      </c>
      <c r="D16" s="10">
        <v>6978.0</v>
      </c>
      <c r="I16" s="300" t="s">
        <v>1770</v>
      </c>
    </row>
    <row r="17" ht="14.25" customHeight="1">
      <c r="A17" s="297">
        <v>44198.0</v>
      </c>
      <c r="B17" s="10" t="s">
        <v>312</v>
      </c>
      <c r="C17" s="10" t="s">
        <v>1806</v>
      </c>
      <c r="D17" s="10">
        <v>7631.0</v>
      </c>
      <c r="F17" s="17"/>
      <c r="I17" s="300" t="s">
        <v>1799</v>
      </c>
    </row>
    <row r="18" ht="14.25" customHeight="1">
      <c r="A18" s="297">
        <v>44229.0</v>
      </c>
      <c r="B18" s="10" t="s">
        <v>312</v>
      </c>
      <c r="C18" s="10" t="s">
        <v>1808</v>
      </c>
      <c r="D18" s="10">
        <v>9050.0</v>
      </c>
      <c r="F18" s="17"/>
      <c r="I18" s="300" t="s">
        <v>1662</v>
      </c>
    </row>
    <row r="19" ht="14.25" customHeight="1">
      <c r="A19" s="297">
        <v>44257.0</v>
      </c>
      <c r="B19" s="10" t="s">
        <v>1659</v>
      </c>
      <c r="C19" s="10" t="s">
        <v>1807</v>
      </c>
      <c r="D19" s="10">
        <v>8278.0</v>
      </c>
      <c r="F19" s="17"/>
      <c r="I19" s="300" t="s">
        <v>1810</v>
      </c>
    </row>
    <row r="20" ht="14.25" customHeight="1">
      <c r="A20" s="297">
        <v>44288.0</v>
      </c>
      <c r="B20" s="10" t="s">
        <v>1770</v>
      </c>
      <c r="C20" s="10" t="s">
        <v>1807</v>
      </c>
      <c r="D20" s="10">
        <v>8351.0</v>
      </c>
      <c r="F20" s="17"/>
      <c r="I20" s="300" t="s">
        <v>73</v>
      </c>
    </row>
    <row r="21" ht="14.25" customHeight="1">
      <c r="A21" s="297">
        <v>44318.0</v>
      </c>
      <c r="B21" s="10" t="s">
        <v>1770</v>
      </c>
      <c r="C21" s="10" t="s">
        <v>1808</v>
      </c>
      <c r="D21" s="10">
        <v>7524.0</v>
      </c>
      <c r="F21" s="17"/>
      <c r="I21" s="300" t="s">
        <v>422</v>
      </c>
    </row>
    <row r="22" ht="14.25" customHeight="1">
      <c r="A22" s="297">
        <v>44349.0</v>
      </c>
      <c r="B22" s="10" t="s">
        <v>1799</v>
      </c>
      <c r="C22" s="10" t="s">
        <v>1806</v>
      </c>
      <c r="D22" s="10">
        <v>6295.0</v>
      </c>
      <c r="F22" s="17"/>
      <c r="I22" s="300"/>
    </row>
    <row r="23" ht="14.25" customHeight="1">
      <c r="A23" s="297">
        <v>44379.0</v>
      </c>
      <c r="B23" s="10" t="s">
        <v>312</v>
      </c>
      <c r="C23" s="10" t="s">
        <v>1806</v>
      </c>
      <c r="D23" s="10">
        <v>6827.0</v>
      </c>
      <c r="F23" s="17"/>
      <c r="I23" s="300"/>
    </row>
    <row r="24" ht="14.25" customHeight="1">
      <c r="A24" s="297">
        <v>44410.0</v>
      </c>
      <c r="B24" s="10" t="s">
        <v>1659</v>
      </c>
      <c r="C24" s="10" t="s">
        <v>1807</v>
      </c>
      <c r="D24" s="10">
        <v>7366.0</v>
      </c>
      <c r="F24" s="17"/>
      <c r="I24" s="300"/>
    </row>
    <row r="25" ht="14.25" customHeight="1">
      <c r="A25" s="297">
        <v>44441.0</v>
      </c>
      <c r="B25" s="10" t="s">
        <v>1799</v>
      </c>
      <c r="C25" s="10" t="s">
        <v>1808</v>
      </c>
      <c r="D25" s="10">
        <v>8738.0</v>
      </c>
      <c r="F25" s="17"/>
      <c r="I25" s="300"/>
    </row>
    <row r="26" ht="14.25" customHeight="1">
      <c r="A26" s="297">
        <v>44471.0</v>
      </c>
      <c r="B26" s="10" t="s">
        <v>452</v>
      </c>
      <c r="C26" s="10" t="s">
        <v>1808</v>
      </c>
      <c r="D26" s="10">
        <v>6745.0</v>
      </c>
      <c r="F26" s="17"/>
      <c r="I26" s="300"/>
    </row>
    <row r="27" ht="14.25" customHeight="1">
      <c r="A27" s="297">
        <v>44502.0</v>
      </c>
      <c r="B27" s="10" t="s">
        <v>312</v>
      </c>
      <c r="C27" s="10" t="s">
        <v>1806</v>
      </c>
      <c r="D27" s="10">
        <v>8241.0</v>
      </c>
      <c r="F27" s="17"/>
      <c r="I27" s="300"/>
    </row>
    <row r="28" ht="14.25" customHeight="1">
      <c r="A28" s="297">
        <v>44532.0</v>
      </c>
      <c r="B28" s="10" t="s">
        <v>1770</v>
      </c>
      <c r="C28" s="10" t="s">
        <v>1808</v>
      </c>
      <c r="D28" s="10">
        <v>6017.0</v>
      </c>
      <c r="F28" s="17"/>
      <c r="I28" s="300"/>
    </row>
    <row r="29" ht="14.25" customHeight="1">
      <c r="A29" s="297">
        <v>44533.0</v>
      </c>
      <c r="B29" s="10" t="s">
        <v>1810</v>
      </c>
      <c r="C29" s="10" t="s">
        <v>1808</v>
      </c>
      <c r="D29" s="10">
        <v>5000.0</v>
      </c>
      <c r="F29" s="17"/>
      <c r="I29" s="300"/>
    </row>
    <row r="30" ht="14.25" customHeight="1">
      <c r="A30" s="297">
        <v>44534.0</v>
      </c>
      <c r="B30" s="10" t="s">
        <v>73</v>
      </c>
      <c r="C30" s="10" t="s">
        <v>1807</v>
      </c>
      <c r="D30" s="10">
        <v>1000000.0</v>
      </c>
      <c r="F30" s="17"/>
      <c r="I30" s="300"/>
    </row>
    <row r="31" ht="14.25" customHeight="1">
      <c r="A31" s="297">
        <v>44535.0</v>
      </c>
      <c r="B31" s="10" t="s">
        <v>422</v>
      </c>
      <c r="C31" s="10" t="s">
        <v>1807</v>
      </c>
      <c r="D31" s="10">
        <v>1000000.0</v>
      </c>
      <c r="F31" s="17"/>
      <c r="I31" s="300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5.0"/>
    <col customWidth="1" min="7" max="7" width="8.71"/>
    <col customWidth="1" min="8" max="8" width="9.14"/>
    <col customWidth="1" min="9" max="12" width="8.71"/>
    <col customWidth="1" min="13" max="13" width="13.71"/>
    <col customWidth="1" min="14" max="26" width="8.71"/>
  </cols>
  <sheetData>
    <row r="1" ht="14.25" customHeight="1">
      <c r="A1" s="199" t="s">
        <v>1811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</row>
    <row r="2" ht="14.25" customHeight="1">
      <c r="M2" s="301" t="s">
        <v>1812</v>
      </c>
    </row>
    <row r="3" ht="14.25" customHeight="1"/>
    <row r="4" ht="14.25" customHeight="1">
      <c r="A4" s="302" t="s">
        <v>1780</v>
      </c>
      <c r="B4" s="302" t="s">
        <v>328</v>
      </c>
      <c r="C4" s="302" t="s">
        <v>1781</v>
      </c>
      <c r="D4" s="302" t="s">
        <v>1662</v>
      </c>
      <c r="E4" s="34"/>
      <c r="F4" s="303" t="s">
        <v>1813</v>
      </c>
      <c r="G4" s="34"/>
      <c r="H4" s="302" t="s">
        <v>1780</v>
      </c>
      <c r="I4" s="302" t="s">
        <v>328</v>
      </c>
      <c r="J4" s="302" t="s">
        <v>1781</v>
      </c>
      <c r="K4" s="302" t="s">
        <v>1662</v>
      </c>
      <c r="M4" s="303" t="s">
        <v>1813</v>
      </c>
      <c r="O4" s="302" t="s">
        <v>1780</v>
      </c>
      <c r="P4" s="302" t="s">
        <v>328</v>
      </c>
      <c r="Q4" s="302" t="s">
        <v>1781</v>
      </c>
      <c r="R4" s="302" t="s">
        <v>1662</v>
      </c>
    </row>
    <row r="5" ht="14.25" customHeight="1">
      <c r="A5" s="34" t="s">
        <v>720</v>
      </c>
      <c r="B5" s="34" t="s">
        <v>1659</v>
      </c>
      <c r="C5" s="34" t="s">
        <v>1782</v>
      </c>
      <c r="D5" s="34">
        <v>60.0</v>
      </c>
      <c r="E5" s="34"/>
      <c r="F5" s="34" t="s">
        <v>1783</v>
      </c>
      <c r="G5" s="34"/>
      <c r="H5" s="34" t="str">
        <f t="array" ref="H5">_xlws.FILTER(A5:D29,C5:C29="English","")</f>
        <v>#NAME?</v>
      </c>
      <c r="I5" s="34"/>
      <c r="J5" s="34"/>
      <c r="K5" s="34"/>
      <c r="M5" s="34" t="s">
        <v>1783</v>
      </c>
      <c r="O5" s="16" t="str">
        <f t="array" ref="O5">_xlws.SORT(_xlws.FILTER(A5:D29,(C5:C29=M5)*(A5:A29=M8)*(D5:D29&gt;=M11),"No Data"),4,-1)</f>
        <v>#NAME?</v>
      </c>
    </row>
    <row r="6" ht="14.25" customHeight="1">
      <c r="A6" s="34" t="s">
        <v>728</v>
      </c>
      <c r="B6" s="34" t="s">
        <v>452</v>
      </c>
      <c r="C6" s="34" t="s">
        <v>1783</v>
      </c>
      <c r="D6" s="34">
        <v>25.0</v>
      </c>
      <c r="E6" s="34"/>
      <c r="F6" s="34"/>
      <c r="G6" s="34"/>
      <c r="H6" s="34"/>
      <c r="I6" s="34"/>
      <c r="J6" s="34"/>
      <c r="K6" s="34"/>
    </row>
    <row r="7" ht="14.25" customHeight="1">
      <c r="A7" s="34" t="s">
        <v>740</v>
      </c>
      <c r="B7" s="34" t="s">
        <v>1784</v>
      </c>
      <c r="C7" s="34" t="s">
        <v>1785</v>
      </c>
      <c r="D7" s="34">
        <v>40.0</v>
      </c>
      <c r="E7" s="34"/>
      <c r="F7" s="34"/>
      <c r="G7" s="34"/>
      <c r="H7" s="34"/>
      <c r="I7" s="34"/>
      <c r="J7" s="34"/>
      <c r="K7" s="34"/>
      <c r="M7" s="303" t="s">
        <v>1780</v>
      </c>
    </row>
    <row r="8" ht="14.25" customHeight="1">
      <c r="A8" s="34" t="s">
        <v>728</v>
      </c>
      <c r="B8" s="34" t="s">
        <v>693</v>
      </c>
      <c r="C8" s="34" t="s">
        <v>1785</v>
      </c>
      <c r="D8" s="34">
        <v>80.0</v>
      </c>
      <c r="E8" s="34"/>
      <c r="F8" s="34"/>
      <c r="G8" s="34"/>
      <c r="H8" s="34"/>
      <c r="I8" s="34"/>
      <c r="J8" s="34"/>
      <c r="K8" s="34"/>
      <c r="M8" s="16" t="s">
        <v>720</v>
      </c>
    </row>
    <row r="9" ht="14.25" customHeight="1">
      <c r="A9" s="34" t="s">
        <v>720</v>
      </c>
      <c r="B9" s="34" t="s">
        <v>495</v>
      </c>
      <c r="C9" s="34" t="s">
        <v>1785</v>
      </c>
      <c r="D9" s="34">
        <v>90.0</v>
      </c>
      <c r="E9" s="34"/>
      <c r="F9" s="34"/>
      <c r="G9" s="34"/>
      <c r="H9" s="34"/>
      <c r="I9" s="34"/>
      <c r="J9" s="34"/>
      <c r="K9" s="34"/>
    </row>
    <row r="10" ht="14.25" customHeight="1">
      <c r="A10" s="34" t="s">
        <v>1653</v>
      </c>
      <c r="B10" s="34" t="s">
        <v>1786</v>
      </c>
      <c r="C10" s="34" t="s">
        <v>1785</v>
      </c>
      <c r="D10" s="34">
        <v>100.0</v>
      </c>
      <c r="E10" s="34"/>
      <c r="F10" s="34"/>
      <c r="G10" s="34"/>
      <c r="H10" s="34"/>
      <c r="I10" s="34"/>
      <c r="J10" s="34"/>
      <c r="K10" s="34"/>
      <c r="M10" s="303" t="s">
        <v>1662</v>
      </c>
    </row>
    <row r="11" ht="14.25" customHeight="1">
      <c r="A11" s="34" t="s">
        <v>740</v>
      </c>
      <c r="B11" s="34" t="s">
        <v>500</v>
      </c>
      <c r="C11" s="34" t="s">
        <v>1783</v>
      </c>
      <c r="D11" s="34">
        <v>35.0</v>
      </c>
      <c r="E11" s="34"/>
      <c r="F11" s="34"/>
      <c r="G11" s="34"/>
      <c r="H11" s="34"/>
      <c r="I11" s="34"/>
      <c r="J11" s="34"/>
      <c r="K11" s="34"/>
      <c r="M11" s="16">
        <v>50.0</v>
      </c>
    </row>
    <row r="12" ht="14.25" customHeight="1">
      <c r="A12" s="34" t="s">
        <v>1653</v>
      </c>
      <c r="B12" s="34" t="s">
        <v>288</v>
      </c>
      <c r="C12" s="34" t="s">
        <v>1783</v>
      </c>
      <c r="D12" s="34">
        <v>64.0</v>
      </c>
      <c r="E12" s="34"/>
      <c r="F12" s="34"/>
      <c r="G12" s="34"/>
      <c r="H12" s="34"/>
      <c r="I12" s="34"/>
      <c r="J12" s="34"/>
      <c r="K12" s="34"/>
    </row>
    <row r="13" ht="14.25" customHeight="1">
      <c r="A13" s="34" t="s">
        <v>720</v>
      </c>
      <c r="B13" s="34" t="s">
        <v>1787</v>
      </c>
      <c r="C13" s="34" t="s">
        <v>1783</v>
      </c>
      <c r="D13" s="34">
        <v>73.0</v>
      </c>
      <c r="E13" s="34"/>
      <c r="F13" s="34"/>
      <c r="G13" s="34"/>
      <c r="H13" s="34"/>
      <c r="I13" s="34"/>
      <c r="J13" s="34"/>
      <c r="K13" s="34"/>
    </row>
    <row r="14" ht="14.25" customHeight="1">
      <c r="A14" s="34" t="s">
        <v>740</v>
      </c>
      <c r="B14" s="34" t="s">
        <v>480</v>
      </c>
      <c r="C14" s="34" t="s">
        <v>1782</v>
      </c>
      <c r="D14" s="34">
        <v>87.0</v>
      </c>
      <c r="E14" s="34"/>
      <c r="F14" s="301" t="s">
        <v>1814</v>
      </c>
      <c r="G14" s="34"/>
      <c r="H14" s="34"/>
      <c r="I14" s="34"/>
      <c r="J14" s="34"/>
      <c r="K14" s="34"/>
    </row>
    <row r="15" ht="14.25" customHeight="1">
      <c r="A15" s="34" t="s">
        <v>728</v>
      </c>
      <c r="B15" s="34" t="s">
        <v>1788</v>
      </c>
      <c r="C15" s="34" t="s">
        <v>1782</v>
      </c>
      <c r="D15" s="34">
        <v>28.0</v>
      </c>
      <c r="E15" s="34"/>
      <c r="F15" s="34"/>
      <c r="G15" s="34"/>
      <c r="H15" s="34"/>
      <c r="I15" s="34"/>
      <c r="J15" s="34"/>
      <c r="K15" s="34"/>
    </row>
    <row r="16" ht="14.25" customHeight="1">
      <c r="A16" s="34" t="s">
        <v>740</v>
      </c>
      <c r="B16" s="34" t="s">
        <v>1789</v>
      </c>
      <c r="C16" s="34" t="s">
        <v>1783</v>
      </c>
      <c r="D16" s="34">
        <v>97.0</v>
      </c>
      <c r="E16" s="34"/>
      <c r="F16" s="303" t="s">
        <v>1813</v>
      </c>
      <c r="G16" s="34"/>
      <c r="H16" s="302" t="s">
        <v>1780</v>
      </c>
      <c r="I16" s="302" t="s">
        <v>328</v>
      </c>
      <c r="J16" s="302" t="s">
        <v>1781</v>
      </c>
      <c r="K16" s="302" t="s">
        <v>1662</v>
      </c>
    </row>
    <row r="17" ht="14.25" customHeight="1">
      <c r="A17" s="34" t="s">
        <v>720</v>
      </c>
      <c r="B17" s="34" t="s">
        <v>1790</v>
      </c>
      <c r="C17" s="34" t="s">
        <v>1783</v>
      </c>
      <c r="D17" s="34">
        <v>99.0</v>
      </c>
      <c r="F17" s="34" t="s">
        <v>1785</v>
      </c>
      <c r="H17" s="16" t="str">
        <f t="array" ref="H17">_xlws.FILTER(A5:D29,(C5:C29=F17)*(A5:A29=F20))</f>
        <v>#NAME?</v>
      </c>
    </row>
    <row r="18" ht="14.25" customHeight="1">
      <c r="A18" s="34" t="s">
        <v>1653</v>
      </c>
      <c r="B18" s="34" t="s">
        <v>309</v>
      </c>
      <c r="C18" s="34" t="s">
        <v>1791</v>
      </c>
      <c r="D18" s="34">
        <v>58.0</v>
      </c>
    </row>
    <row r="19" ht="14.25" customHeight="1">
      <c r="A19" s="34" t="s">
        <v>1653</v>
      </c>
      <c r="B19" s="34" t="s">
        <v>1792</v>
      </c>
      <c r="C19" s="34" t="s">
        <v>1785</v>
      </c>
      <c r="D19" s="34">
        <v>46.0</v>
      </c>
      <c r="F19" s="303" t="s">
        <v>1780</v>
      </c>
    </row>
    <row r="20" ht="14.25" customHeight="1">
      <c r="A20" s="34" t="s">
        <v>720</v>
      </c>
      <c r="B20" s="34" t="s">
        <v>1793</v>
      </c>
      <c r="C20" s="34" t="s">
        <v>1785</v>
      </c>
      <c r="D20" s="34">
        <v>78.0</v>
      </c>
      <c r="F20" s="34" t="s">
        <v>720</v>
      </c>
    </row>
    <row r="21" ht="14.25" customHeight="1">
      <c r="A21" s="34" t="s">
        <v>740</v>
      </c>
      <c r="B21" s="34" t="s">
        <v>1770</v>
      </c>
      <c r="C21" s="34" t="s">
        <v>1791</v>
      </c>
      <c r="D21" s="34">
        <v>77.0</v>
      </c>
    </row>
    <row r="22" ht="14.25" customHeight="1">
      <c r="A22" s="34" t="s">
        <v>740</v>
      </c>
      <c r="B22" s="34" t="s">
        <v>1794</v>
      </c>
      <c r="C22" s="34" t="s">
        <v>1791</v>
      </c>
      <c r="D22" s="34">
        <v>100.0</v>
      </c>
    </row>
    <row r="23" ht="14.25" customHeight="1">
      <c r="A23" s="34" t="s">
        <v>740</v>
      </c>
      <c r="B23" s="34" t="s">
        <v>1795</v>
      </c>
      <c r="C23" s="34" t="s">
        <v>1791</v>
      </c>
      <c r="D23" s="34">
        <v>45.0</v>
      </c>
    </row>
    <row r="24" ht="14.25" customHeight="1">
      <c r="A24" s="34" t="s">
        <v>1653</v>
      </c>
      <c r="B24" s="34" t="s">
        <v>1796</v>
      </c>
      <c r="C24" s="34" t="s">
        <v>1785</v>
      </c>
      <c r="D24" s="34">
        <v>85.0</v>
      </c>
    </row>
    <row r="25" ht="14.25" customHeight="1">
      <c r="A25" s="34" t="s">
        <v>728</v>
      </c>
      <c r="B25" s="34" t="s">
        <v>1797</v>
      </c>
      <c r="C25" s="34" t="s">
        <v>1782</v>
      </c>
      <c r="D25" s="34">
        <v>75.0</v>
      </c>
    </row>
    <row r="26" ht="14.25" customHeight="1">
      <c r="A26" s="34" t="s">
        <v>1653</v>
      </c>
      <c r="B26" s="34" t="s">
        <v>1798</v>
      </c>
      <c r="C26" s="34" t="s">
        <v>1785</v>
      </c>
      <c r="D26" s="34">
        <v>76.0</v>
      </c>
    </row>
    <row r="27" ht="14.25" customHeight="1">
      <c r="A27" s="34" t="s">
        <v>740</v>
      </c>
      <c r="B27" s="34" t="s">
        <v>1799</v>
      </c>
      <c r="C27" s="34" t="s">
        <v>1785</v>
      </c>
      <c r="D27" s="34">
        <v>38.0</v>
      </c>
    </row>
    <row r="28" ht="14.25" customHeight="1">
      <c r="A28" s="34" t="s">
        <v>740</v>
      </c>
      <c r="B28" s="34" t="s">
        <v>312</v>
      </c>
      <c r="C28" s="34" t="s">
        <v>1782</v>
      </c>
      <c r="D28" s="34">
        <v>89.0</v>
      </c>
    </row>
    <row r="29" ht="14.25" customHeight="1">
      <c r="A29" s="34" t="s">
        <v>720</v>
      </c>
      <c r="B29" s="34" t="s">
        <v>1800</v>
      </c>
      <c r="C29" s="34" t="s">
        <v>1783</v>
      </c>
      <c r="D29" s="34">
        <v>90.0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4:$D$29"/>
  <printOptions/>
  <pageMargins bottom="0.75" footer="0.0" header="0.0" left="0.7" right="0.7" top="0.7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21.71"/>
    <col customWidth="1" min="3" max="3" width="20.29"/>
    <col customWidth="1" min="4" max="4" width="15.57"/>
    <col customWidth="1" min="5" max="26" width="8.71"/>
  </cols>
  <sheetData>
    <row r="1" ht="14.25" customHeight="1">
      <c r="A1" s="199" t="s">
        <v>1815</v>
      </c>
      <c r="B1" s="199"/>
      <c r="C1" s="199"/>
      <c r="D1" s="199"/>
    </row>
    <row r="2" ht="14.25" customHeight="1"/>
    <row r="3" ht="14.25" customHeight="1">
      <c r="A3" s="304" t="s">
        <v>1816</v>
      </c>
      <c r="B3" s="305">
        <f>TODAY()</f>
        <v>45702</v>
      </c>
      <c r="C3" s="34"/>
      <c r="D3" s="34"/>
    </row>
    <row r="4" ht="14.25" customHeight="1">
      <c r="A4" s="304" t="s">
        <v>1817</v>
      </c>
      <c r="B4" s="306">
        <f>NOW()</f>
        <v>45702.21947</v>
      </c>
      <c r="C4" s="34"/>
      <c r="D4" s="34"/>
    </row>
    <row r="5" ht="14.25" customHeight="1">
      <c r="A5" s="304" t="s">
        <v>1818</v>
      </c>
      <c r="B5" s="306">
        <v>45131.65972222222</v>
      </c>
      <c r="C5" s="34"/>
      <c r="D5" s="34"/>
    </row>
    <row r="6" ht="14.25" customHeight="1"/>
    <row r="7" ht="14.25" customHeight="1"/>
    <row r="8" ht="14.25" customHeight="1">
      <c r="A8" s="199" t="s">
        <v>1819</v>
      </c>
      <c r="B8" s="34"/>
      <c r="C8" s="34"/>
      <c r="D8" s="34"/>
    </row>
    <row r="9" ht="14.25" customHeight="1"/>
    <row r="10" ht="14.25" customHeight="1">
      <c r="A10" s="304" t="s">
        <v>188</v>
      </c>
      <c r="B10" s="304" t="s">
        <v>1485</v>
      </c>
      <c r="C10" s="304" t="s">
        <v>1820</v>
      </c>
      <c r="D10" s="304" t="s">
        <v>614</v>
      </c>
    </row>
    <row r="11" ht="14.25" customHeight="1">
      <c r="A11" s="307">
        <v>43834.0</v>
      </c>
      <c r="B11" s="128" t="s">
        <v>1821</v>
      </c>
      <c r="C11" s="307">
        <v>43861.0</v>
      </c>
      <c r="D11" s="308">
        <v>993.0</v>
      </c>
    </row>
    <row r="12" ht="14.25" customHeight="1">
      <c r="A12" s="307">
        <v>43876.0</v>
      </c>
      <c r="B12" s="128" t="s">
        <v>1822</v>
      </c>
      <c r="C12" s="307">
        <v>43921.0</v>
      </c>
      <c r="D12" s="308">
        <v>961.0</v>
      </c>
    </row>
    <row r="13" ht="14.25" customHeight="1">
      <c r="A13" s="307">
        <v>43905.0</v>
      </c>
      <c r="B13" s="128" t="s">
        <v>1823</v>
      </c>
      <c r="C13" s="307">
        <v>43951.0</v>
      </c>
      <c r="D13" s="308">
        <v>792.0</v>
      </c>
    </row>
    <row r="14" ht="14.25" customHeight="1">
      <c r="A14" s="307">
        <v>43944.0</v>
      </c>
      <c r="B14" s="128" t="s">
        <v>1824</v>
      </c>
      <c r="C14" s="307">
        <v>43982.0</v>
      </c>
      <c r="D14" s="308">
        <v>938.0</v>
      </c>
    </row>
    <row r="15" ht="14.25" customHeight="1">
      <c r="A15" s="307">
        <v>43952.0</v>
      </c>
      <c r="B15" s="128" t="s">
        <v>1825</v>
      </c>
      <c r="C15" s="307">
        <v>44012.0</v>
      </c>
      <c r="D15" s="308">
        <v>537.0</v>
      </c>
    </row>
    <row r="16" ht="14.25" customHeight="1">
      <c r="A16" s="307">
        <v>43990.0</v>
      </c>
      <c r="B16" s="128" t="s">
        <v>1826</v>
      </c>
      <c r="C16" s="307">
        <v>44043.0</v>
      </c>
      <c r="D16" s="308">
        <v>918.0</v>
      </c>
    </row>
    <row r="17" ht="14.25" customHeight="1">
      <c r="A17" s="307">
        <v>44026.0</v>
      </c>
      <c r="B17" s="128" t="s">
        <v>1827</v>
      </c>
      <c r="C17" s="307">
        <v>44074.0</v>
      </c>
      <c r="D17" s="308">
        <v>723.0</v>
      </c>
    </row>
    <row r="18" ht="14.25" customHeight="1">
      <c r="A18" s="307">
        <v>44046.0</v>
      </c>
      <c r="B18" s="128" t="s">
        <v>1828</v>
      </c>
      <c r="C18" s="307">
        <v>44104.0</v>
      </c>
      <c r="D18" s="308">
        <v>515.0</v>
      </c>
    </row>
    <row r="19" ht="14.25" customHeight="1">
      <c r="A19" s="307">
        <v>44096.0</v>
      </c>
      <c r="B19" s="128" t="s">
        <v>1829</v>
      </c>
      <c r="C19" s="307">
        <v>44135.0</v>
      </c>
      <c r="D19" s="308">
        <v>634.0</v>
      </c>
    </row>
    <row r="20" ht="14.25" customHeight="1">
      <c r="A20" s="307">
        <v>44114.0</v>
      </c>
      <c r="B20" s="128" t="s">
        <v>1830</v>
      </c>
      <c r="C20" s="307">
        <v>44165.0</v>
      </c>
      <c r="D20" s="308">
        <v>727.0</v>
      </c>
    </row>
    <row r="21" ht="14.25" customHeight="1">
      <c r="A21" s="307">
        <v>44155.0</v>
      </c>
      <c r="B21" s="128" t="s">
        <v>1831</v>
      </c>
      <c r="C21" s="307">
        <v>44196.0</v>
      </c>
      <c r="D21" s="308">
        <v>650.0</v>
      </c>
    </row>
    <row r="22" ht="14.25" customHeight="1">
      <c r="A22" s="307">
        <v>44182.0</v>
      </c>
      <c r="B22" s="128" t="s">
        <v>1832</v>
      </c>
      <c r="C22" s="307">
        <v>44227.0</v>
      </c>
      <c r="D22" s="308">
        <v>861.0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3.57"/>
    <col customWidth="1" min="3" max="3" width="13.71"/>
    <col customWidth="1" min="4" max="4" width="13.29"/>
    <col customWidth="1" min="5" max="5" width="16.0"/>
    <col customWidth="1" min="6" max="6" width="13.86"/>
    <col customWidth="1" min="7" max="7" width="13.29"/>
    <col customWidth="1" min="8" max="8" width="10.0"/>
    <col customWidth="1" min="9" max="9" width="13.71"/>
    <col customWidth="1" min="10" max="10" width="8.71"/>
    <col customWidth="1" min="11" max="11" width="5.71"/>
    <col customWidth="1" min="12" max="12" width="7.57"/>
    <col customWidth="1" min="13" max="13" width="8.29"/>
    <col customWidth="1" min="14" max="14" width="14.14"/>
    <col customWidth="1" min="15" max="26" width="8.71"/>
  </cols>
  <sheetData>
    <row r="1" ht="14.25" customHeight="1">
      <c r="A1" s="199" t="s">
        <v>66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ht="14.25" customHeight="1"/>
    <row r="3" ht="14.25" customHeight="1">
      <c r="A3" s="309" t="s">
        <v>188</v>
      </c>
      <c r="B3" s="309" t="s">
        <v>1833</v>
      </c>
      <c r="C3" s="309" t="s">
        <v>1834</v>
      </c>
      <c r="D3" s="309" t="s">
        <v>1835</v>
      </c>
      <c r="E3" s="309" t="s">
        <v>1836</v>
      </c>
      <c r="F3" s="309" t="s">
        <v>1837</v>
      </c>
      <c r="G3" s="309" t="s">
        <v>209</v>
      </c>
      <c r="H3" s="309" t="s">
        <v>1838</v>
      </c>
      <c r="I3" s="309" t="s">
        <v>1839</v>
      </c>
      <c r="J3" s="34"/>
      <c r="K3" s="309" t="s">
        <v>209</v>
      </c>
      <c r="L3" s="309" t="s">
        <v>1652</v>
      </c>
      <c r="M3" s="309" t="s">
        <v>541</v>
      </c>
      <c r="N3" s="309" t="s">
        <v>188</v>
      </c>
    </row>
    <row r="4" ht="14.25" customHeight="1">
      <c r="A4" s="310">
        <v>44175.0</v>
      </c>
      <c r="B4" s="311">
        <v>5095.0</v>
      </c>
      <c r="C4" s="312">
        <f t="shared" ref="C4:C32" si="1">DAY(A4)</f>
        <v>10</v>
      </c>
      <c r="D4" s="312" t="str">
        <f t="shared" ref="D4:D32" si="2">TEXT(A4,"dddd")</f>
        <v>quinta-feira</v>
      </c>
      <c r="E4" s="312">
        <f t="shared" ref="E4:E32" si="3">MONTH(A4)</f>
        <v>12</v>
      </c>
      <c r="F4" s="313" t="str">
        <f t="shared" ref="F4:F32" si="4">TEXT(A4,"mmmm")</f>
        <v>dezembro</v>
      </c>
      <c r="G4" s="312">
        <f t="shared" ref="G4:G32" si="5">YEAR(A4)</f>
        <v>2020</v>
      </c>
      <c r="H4" s="312">
        <f t="shared" ref="H4:H32" si="6">WEEKDAY(A4,2)</f>
        <v>4</v>
      </c>
      <c r="I4" s="312" t="str">
        <f t="shared" ref="I4:I32" si="7">IF(H4&gt;5,"Yes","No")</f>
        <v>No</v>
      </c>
      <c r="J4" s="34"/>
      <c r="K4" s="314">
        <v>2016.0</v>
      </c>
      <c r="L4" s="314">
        <v>2.0</v>
      </c>
      <c r="M4" s="314">
        <v>10.0</v>
      </c>
      <c r="N4" s="315">
        <f t="shared" ref="N4:N9" si="8">DATE(K4,L4,M4)</f>
        <v>42410</v>
      </c>
    </row>
    <row r="5" ht="14.25" customHeight="1">
      <c r="A5" s="310">
        <v>43845.0</v>
      </c>
      <c r="B5" s="311">
        <v>5484.0</v>
      </c>
      <c r="C5" s="312">
        <f t="shared" si="1"/>
        <v>15</v>
      </c>
      <c r="D5" s="312" t="str">
        <f t="shared" si="2"/>
        <v>quarta-feira</v>
      </c>
      <c r="E5" s="312">
        <f t="shared" si="3"/>
        <v>1</v>
      </c>
      <c r="F5" s="313" t="str">
        <f t="shared" si="4"/>
        <v>janeiro</v>
      </c>
      <c r="G5" s="312">
        <f t="shared" si="5"/>
        <v>2020</v>
      </c>
      <c r="H5" s="312">
        <f t="shared" si="6"/>
        <v>3</v>
      </c>
      <c r="I5" s="312" t="str">
        <f t="shared" si="7"/>
        <v>No</v>
      </c>
      <c r="J5" s="34"/>
      <c r="K5" s="314">
        <v>2017.0</v>
      </c>
      <c r="L5" s="314">
        <v>3.0</v>
      </c>
      <c r="M5" s="314">
        <v>11.0</v>
      </c>
      <c r="N5" s="315">
        <f t="shared" si="8"/>
        <v>42805</v>
      </c>
    </row>
    <row r="6" ht="14.25" customHeight="1">
      <c r="A6" s="310">
        <v>44183.0</v>
      </c>
      <c r="B6" s="311">
        <v>9134.0</v>
      </c>
      <c r="C6" s="312">
        <f t="shared" si="1"/>
        <v>18</v>
      </c>
      <c r="D6" s="312" t="str">
        <f t="shared" si="2"/>
        <v>sexta-feira</v>
      </c>
      <c r="E6" s="312">
        <f t="shared" si="3"/>
        <v>12</v>
      </c>
      <c r="F6" s="313" t="str">
        <f t="shared" si="4"/>
        <v>dezembro</v>
      </c>
      <c r="G6" s="312">
        <f t="shared" si="5"/>
        <v>2020</v>
      </c>
      <c r="H6" s="312">
        <f t="shared" si="6"/>
        <v>5</v>
      </c>
      <c r="I6" s="312" t="str">
        <f t="shared" si="7"/>
        <v>No</v>
      </c>
      <c r="J6" s="34"/>
      <c r="K6" s="314">
        <v>2018.0</v>
      </c>
      <c r="L6" s="314">
        <v>4.0</v>
      </c>
      <c r="M6" s="314">
        <v>12.0</v>
      </c>
      <c r="N6" s="315">
        <f t="shared" si="8"/>
        <v>43202</v>
      </c>
    </row>
    <row r="7" ht="14.25" customHeight="1">
      <c r="A7" s="310">
        <v>44032.0</v>
      </c>
      <c r="B7" s="311">
        <v>6162.0</v>
      </c>
      <c r="C7" s="312">
        <f t="shared" si="1"/>
        <v>20</v>
      </c>
      <c r="D7" s="312" t="str">
        <f t="shared" si="2"/>
        <v>segunda-feira</v>
      </c>
      <c r="E7" s="312">
        <f t="shared" si="3"/>
        <v>7</v>
      </c>
      <c r="F7" s="313" t="str">
        <f t="shared" si="4"/>
        <v>julho</v>
      </c>
      <c r="G7" s="312">
        <f t="shared" si="5"/>
        <v>2020</v>
      </c>
      <c r="H7" s="312">
        <f t="shared" si="6"/>
        <v>1</v>
      </c>
      <c r="I7" s="312" t="str">
        <f t="shared" si="7"/>
        <v>No</v>
      </c>
      <c r="J7" s="34"/>
      <c r="K7" s="314">
        <v>2019.0</v>
      </c>
      <c r="L7" s="314">
        <v>5.0</v>
      </c>
      <c r="M7" s="314">
        <v>14.0</v>
      </c>
      <c r="N7" s="315">
        <f t="shared" si="8"/>
        <v>43599</v>
      </c>
    </row>
    <row r="8" ht="14.25" customHeight="1">
      <c r="A8" s="310">
        <v>44168.0</v>
      </c>
      <c r="B8" s="311">
        <v>6258.0</v>
      </c>
      <c r="C8" s="312">
        <f t="shared" si="1"/>
        <v>3</v>
      </c>
      <c r="D8" s="312" t="str">
        <f t="shared" si="2"/>
        <v>quinta-feira</v>
      </c>
      <c r="E8" s="312">
        <f t="shared" si="3"/>
        <v>12</v>
      </c>
      <c r="F8" s="313" t="str">
        <f t="shared" si="4"/>
        <v>dezembro</v>
      </c>
      <c r="G8" s="312">
        <f t="shared" si="5"/>
        <v>2020</v>
      </c>
      <c r="H8" s="312">
        <f t="shared" si="6"/>
        <v>4</v>
      </c>
      <c r="I8" s="312" t="str">
        <f t="shared" si="7"/>
        <v>No</v>
      </c>
      <c r="J8" s="34"/>
      <c r="K8" s="314">
        <v>2020.0</v>
      </c>
      <c r="L8" s="314">
        <v>6.0</v>
      </c>
      <c r="M8" s="314">
        <v>20.0</v>
      </c>
      <c r="N8" s="315">
        <f t="shared" si="8"/>
        <v>44002</v>
      </c>
    </row>
    <row r="9" ht="14.25" customHeight="1">
      <c r="A9" s="310">
        <v>44027.0</v>
      </c>
      <c r="B9" s="311">
        <v>5312.0</v>
      </c>
      <c r="C9" s="312">
        <f t="shared" si="1"/>
        <v>15</v>
      </c>
      <c r="D9" s="312" t="str">
        <f t="shared" si="2"/>
        <v>quarta-feira</v>
      </c>
      <c r="E9" s="312">
        <f t="shared" si="3"/>
        <v>7</v>
      </c>
      <c r="F9" s="313" t="str">
        <f t="shared" si="4"/>
        <v>julho</v>
      </c>
      <c r="G9" s="312">
        <f t="shared" si="5"/>
        <v>2020</v>
      </c>
      <c r="H9" s="312">
        <f t="shared" si="6"/>
        <v>3</v>
      </c>
      <c r="I9" s="312" t="str">
        <f t="shared" si="7"/>
        <v>No</v>
      </c>
      <c r="J9" s="34"/>
      <c r="K9" s="314">
        <v>2021.0</v>
      </c>
      <c r="L9" s="314">
        <v>7.0</v>
      </c>
      <c r="M9" s="314">
        <v>23.0</v>
      </c>
      <c r="N9" s="315">
        <f t="shared" si="8"/>
        <v>44400</v>
      </c>
    </row>
    <row r="10" ht="14.25" customHeight="1">
      <c r="A10" s="310">
        <v>44154.0</v>
      </c>
      <c r="B10" s="311">
        <v>9286.0</v>
      </c>
      <c r="C10" s="312">
        <f t="shared" si="1"/>
        <v>19</v>
      </c>
      <c r="D10" s="312" t="str">
        <f t="shared" si="2"/>
        <v>quinta-feira</v>
      </c>
      <c r="E10" s="312">
        <f t="shared" si="3"/>
        <v>11</v>
      </c>
      <c r="F10" s="313" t="str">
        <f t="shared" si="4"/>
        <v>novembro</v>
      </c>
      <c r="G10" s="312">
        <f t="shared" si="5"/>
        <v>2020</v>
      </c>
      <c r="H10" s="312">
        <f t="shared" si="6"/>
        <v>4</v>
      </c>
      <c r="I10" s="312" t="str">
        <f t="shared" si="7"/>
        <v>No</v>
      </c>
      <c r="J10" s="34"/>
      <c r="K10" s="34"/>
      <c r="L10" s="34"/>
      <c r="M10" s="34"/>
      <c r="N10" s="34"/>
    </row>
    <row r="11" ht="14.25" customHeight="1">
      <c r="A11" s="310">
        <v>44039.0</v>
      </c>
      <c r="B11" s="311">
        <v>4936.0</v>
      </c>
      <c r="C11" s="312">
        <f t="shared" si="1"/>
        <v>27</v>
      </c>
      <c r="D11" s="312" t="str">
        <f t="shared" si="2"/>
        <v>segunda-feira</v>
      </c>
      <c r="E11" s="312">
        <f t="shared" si="3"/>
        <v>7</v>
      </c>
      <c r="F11" s="313" t="str">
        <f t="shared" si="4"/>
        <v>julho</v>
      </c>
      <c r="G11" s="312">
        <f t="shared" si="5"/>
        <v>2020</v>
      </c>
      <c r="H11" s="312">
        <f t="shared" si="6"/>
        <v>1</v>
      </c>
      <c r="I11" s="312" t="str">
        <f t="shared" si="7"/>
        <v>No</v>
      </c>
      <c r="J11" s="34"/>
      <c r="K11" s="309" t="s">
        <v>1840</v>
      </c>
      <c r="L11" s="309" t="s">
        <v>1841</v>
      </c>
      <c r="M11" s="309" t="s">
        <v>1842</v>
      </c>
      <c r="N11" s="309" t="s">
        <v>1843</v>
      </c>
    </row>
    <row r="12" ht="14.25" customHeight="1">
      <c r="A12" s="310">
        <v>43845.0</v>
      </c>
      <c r="B12" s="311">
        <v>8374.0</v>
      </c>
      <c r="C12" s="312">
        <f t="shared" si="1"/>
        <v>15</v>
      </c>
      <c r="D12" s="312" t="str">
        <f t="shared" si="2"/>
        <v>quarta-feira</v>
      </c>
      <c r="E12" s="312">
        <f t="shared" si="3"/>
        <v>1</v>
      </c>
      <c r="F12" s="313" t="str">
        <f t="shared" si="4"/>
        <v>janeiro</v>
      </c>
      <c r="G12" s="312">
        <f t="shared" si="5"/>
        <v>2020</v>
      </c>
      <c r="H12" s="312">
        <f t="shared" si="6"/>
        <v>3</v>
      </c>
      <c r="I12" s="312" t="str">
        <f t="shared" si="7"/>
        <v>No</v>
      </c>
      <c r="J12" s="34"/>
      <c r="K12" s="314">
        <v>12.0</v>
      </c>
      <c r="L12" s="314">
        <v>20.0</v>
      </c>
      <c r="M12" s="314">
        <v>1.0</v>
      </c>
      <c r="N12" s="316">
        <f t="shared" ref="N12:N18" si="9">TIME(K12,L12,M12)</f>
        <v>0.513900463</v>
      </c>
    </row>
    <row r="13" ht="14.25" customHeight="1">
      <c r="A13" s="310">
        <v>44021.0</v>
      </c>
      <c r="B13" s="311">
        <v>9648.0</v>
      </c>
      <c r="C13" s="312">
        <f t="shared" si="1"/>
        <v>9</v>
      </c>
      <c r="D13" s="312" t="str">
        <f t="shared" si="2"/>
        <v>quinta-feira</v>
      </c>
      <c r="E13" s="312">
        <f t="shared" si="3"/>
        <v>7</v>
      </c>
      <c r="F13" s="313" t="str">
        <f t="shared" si="4"/>
        <v>julho</v>
      </c>
      <c r="G13" s="312">
        <f t="shared" si="5"/>
        <v>2020</v>
      </c>
      <c r="H13" s="312">
        <f t="shared" si="6"/>
        <v>4</v>
      </c>
      <c r="I13" s="312" t="str">
        <f t="shared" si="7"/>
        <v>No</v>
      </c>
      <c r="J13" s="34"/>
      <c r="K13" s="314">
        <v>11.0</v>
      </c>
      <c r="L13" s="314">
        <v>21.0</v>
      </c>
      <c r="M13" s="314">
        <v>2.0</v>
      </c>
      <c r="N13" s="316">
        <f t="shared" si="9"/>
        <v>0.4729398148</v>
      </c>
    </row>
    <row r="14" ht="14.25" customHeight="1">
      <c r="A14" s="310">
        <v>43919.0</v>
      </c>
      <c r="B14" s="311">
        <v>8994.0</v>
      </c>
      <c r="C14" s="312">
        <f t="shared" si="1"/>
        <v>29</v>
      </c>
      <c r="D14" s="312" t="str">
        <f t="shared" si="2"/>
        <v>domingo</v>
      </c>
      <c r="E14" s="312">
        <f t="shared" si="3"/>
        <v>3</v>
      </c>
      <c r="F14" s="313" t="str">
        <f t="shared" si="4"/>
        <v>março</v>
      </c>
      <c r="G14" s="312">
        <f t="shared" si="5"/>
        <v>2020</v>
      </c>
      <c r="H14" s="312">
        <f t="shared" si="6"/>
        <v>7</v>
      </c>
      <c r="I14" s="312" t="str">
        <f t="shared" si="7"/>
        <v>Yes</v>
      </c>
      <c r="J14" s="34"/>
      <c r="K14" s="314">
        <v>10.0</v>
      </c>
      <c r="L14" s="314">
        <v>22.0</v>
      </c>
      <c r="M14" s="314">
        <v>3.0</v>
      </c>
      <c r="N14" s="316">
        <f t="shared" si="9"/>
        <v>0.4319791667</v>
      </c>
    </row>
    <row r="15" ht="14.25" customHeight="1">
      <c r="A15" s="310">
        <v>44142.0</v>
      </c>
      <c r="B15" s="311">
        <v>8877.0</v>
      </c>
      <c r="C15" s="312">
        <f t="shared" si="1"/>
        <v>7</v>
      </c>
      <c r="D15" s="312" t="str">
        <f t="shared" si="2"/>
        <v>sábado</v>
      </c>
      <c r="E15" s="312">
        <f t="shared" si="3"/>
        <v>11</v>
      </c>
      <c r="F15" s="313" t="str">
        <f t="shared" si="4"/>
        <v>novembro</v>
      </c>
      <c r="G15" s="312">
        <f t="shared" si="5"/>
        <v>2020</v>
      </c>
      <c r="H15" s="312">
        <f t="shared" si="6"/>
        <v>6</v>
      </c>
      <c r="I15" s="312" t="str">
        <f t="shared" si="7"/>
        <v>Yes</v>
      </c>
      <c r="J15" s="34"/>
      <c r="K15" s="314">
        <v>9.0</v>
      </c>
      <c r="L15" s="314">
        <v>23.0</v>
      </c>
      <c r="M15" s="314">
        <v>4.0</v>
      </c>
      <c r="N15" s="316">
        <f t="shared" si="9"/>
        <v>0.3910185185</v>
      </c>
    </row>
    <row r="16" ht="14.25" customHeight="1">
      <c r="A16" s="310">
        <v>43962.0</v>
      </c>
      <c r="B16" s="311">
        <v>5053.0</v>
      </c>
      <c r="C16" s="312">
        <f t="shared" si="1"/>
        <v>11</v>
      </c>
      <c r="D16" s="312" t="str">
        <f t="shared" si="2"/>
        <v>segunda-feira</v>
      </c>
      <c r="E16" s="312">
        <f t="shared" si="3"/>
        <v>5</v>
      </c>
      <c r="F16" s="313" t="str">
        <f t="shared" si="4"/>
        <v>maio</v>
      </c>
      <c r="G16" s="312">
        <f t="shared" si="5"/>
        <v>2020</v>
      </c>
      <c r="H16" s="312">
        <f t="shared" si="6"/>
        <v>1</v>
      </c>
      <c r="I16" s="312" t="str">
        <f t="shared" si="7"/>
        <v>No</v>
      </c>
      <c r="J16" s="34"/>
      <c r="K16" s="314">
        <v>8.0</v>
      </c>
      <c r="L16" s="314">
        <v>24.0</v>
      </c>
      <c r="M16" s="314">
        <v>5.0</v>
      </c>
      <c r="N16" s="316">
        <f t="shared" si="9"/>
        <v>0.3500578704</v>
      </c>
    </row>
    <row r="17" ht="14.25" customHeight="1">
      <c r="A17" s="310">
        <v>44162.0</v>
      </c>
      <c r="B17" s="311">
        <v>6987.0</v>
      </c>
      <c r="C17" s="312">
        <f t="shared" si="1"/>
        <v>27</v>
      </c>
      <c r="D17" s="312" t="str">
        <f t="shared" si="2"/>
        <v>sexta-feira</v>
      </c>
      <c r="E17" s="312">
        <f t="shared" si="3"/>
        <v>11</v>
      </c>
      <c r="F17" s="313" t="str">
        <f t="shared" si="4"/>
        <v>novembro</v>
      </c>
      <c r="G17" s="312">
        <f t="shared" si="5"/>
        <v>2020</v>
      </c>
      <c r="H17" s="312">
        <f t="shared" si="6"/>
        <v>5</v>
      </c>
      <c r="I17" s="312" t="str">
        <f t="shared" si="7"/>
        <v>No</v>
      </c>
      <c r="J17" s="34"/>
      <c r="K17" s="314">
        <v>7.0</v>
      </c>
      <c r="L17" s="314">
        <v>25.0</v>
      </c>
      <c r="M17" s="314">
        <v>6.0</v>
      </c>
      <c r="N17" s="316">
        <f t="shared" si="9"/>
        <v>0.3090972222</v>
      </c>
    </row>
    <row r="18" ht="14.25" customHeight="1">
      <c r="A18" s="310">
        <v>43872.0</v>
      </c>
      <c r="B18" s="311">
        <v>7519.0</v>
      </c>
      <c r="C18" s="312">
        <f t="shared" si="1"/>
        <v>11</v>
      </c>
      <c r="D18" s="312" t="str">
        <f t="shared" si="2"/>
        <v>terça-feira</v>
      </c>
      <c r="E18" s="312">
        <f t="shared" si="3"/>
        <v>2</v>
      </c>
      <c r="F18" s="313" t="str">
        <f t="shared" si="4"/>
        <v>fevereiro</v>
      </c>
      <c r="G18" s="312">
        <f t="shared" si="5"/>
        <v>2020</v>
      </c>
      <c r="H18" s="312">
        <f t="shared" si="6"/>
        <v>2</v>
      </c>
      <c r="I18" s="312" t="str">
        <f t="shared" si="7"/>
        <v>No</v>
      </c>
      <c r="J18" s="34"/>
      <c r="K18" s="314">
        <v>6.0</v>
      </c>
      <c r="L18" s="314">
        <v>26.0</v>
      </c>
      <c r="M18" s="314">
        <v>7.0</v>
      </c>
      <c r="N18" s="316">
        <f t="shared" si="9"/>
        <v>0.2681365741</v>
      </c>
    </row>
    <row r="19" ht="14.25" customHeight="1">
      <c r="A19" s="310">
        <v>44000.0</v>
      </c>
      <c r="B19" s="311">
        <v>8459.0</v>
      </c>
      <c r="C19" s="312">
        <f t="shared" si="1"/>
        <v>18</v>
      </c>
      <c r="D19" s="312" t="str">
        <f t="shared" si="2"/>
        <v>quinta-feira</v>
      </c>
      <c r="E19" s="312">
        <f t="shared" si="3"/>
        <v>6</v>
      </c>
      <c r="F19" s="313" t="str">
        <f t="shared" si="4"/>
        <v>junho</v>
      </c>
      <c r="G19" s="312">
        <f t="shared" si="5"/>
        <v>2020</v>
      </c>
      <c r="H19" s="312">
        <f t="shared" si="6"/>
        <v>4</v>
      </c>
      <c r="I19" s="312" t="str">
        <f t="shared" si="7"/>
        <v>No</v>
      </c>
      <c r="J19" s="34"/>
      <c r="K19" s="34"/>
      <c r="L19" s="34"/>
      <c r="M19" s="34"/>
      <c r="N19" s="34"/>
    </row>
    <row r="20" ht="14.25" customHeight="1">
      <c r="A20" s="310">
        <v>43982.0</v>
      </c>
      <c r="B20" s="311">
        <v>5802.0</v>
      </c>
      <c r="C20" s="312">
        <f t="shared" si="1"/>
        <v>31</v>
      </c>
      <c r="D20" s="312" t="str">
        <f t="shared" si="2"/>
        <v>domingo</v>
      </c>
      <c r="E20" s="312">
        <f t="shared" si="3"/>
        <v>5</v>
      </c>
      <c r="F20" s="313" t="str">
        <f t="shared" si="4"/>
        <v>maio</v>
      </c>
      <c r="G20" s="312">
        <f t="shared" si="5"/>
        <v>2020</v>
      </c>
      <c r="H20" s="312">
        <f t="shared" si="6"/>
        <v>7</v>
      </c>
      <c r="I20" s="312" t="str">
        <f t="shared" si="7"/>
        <v>Yes</v>
      </c>
      <c r="J20" s="34"/>
      <c r="K20" s="34"/>
      <c r="L20" s="34"/>
      <c r="M20" s="34"/>
      <c r="N20" s="34"/>
    </row>
    <row r="21" ht="14.25" customHeight="1">
      <c r="A21" s="310">
        <v>43869.0</v>
      </c>
      <c r="B21" s="311">
        <v>4706.0</v>
      </c>
      <c r="C21" s="312">
        <f t="shared" si="1"/>
        <v>8</v>
      </c>
      <c r="D21" s="312" t="str">
        <f t="shared" si="2"/>
        <v>sábado</v>
      </c>
      <c r="E21" s="312">
        <f t="shared" si="3"/>
        <v>2</v>
      </c>
      <c r="F21" s="313" t="str">
        <f t="shared" si="4"/>
        <v>fevereiro</v>
      </c>
      <c r="G21" s="312">
        <f t="shared" si="5"/>
        <v>2020</v>
      </c>
      <c r="H21" s="312">
        <f t="shared" si="6"/>
        <v>6</v>
      </c>
      <c r="I21" s="312" t="str">
        <f t="shared" si="7"/>
        <v>Yes</v>
      </c>
      <c r="J21" s="34"/>
      <c r="K21" s="34"/>
      <c r="L21" s="34"/>
      <c r="M21" s="34"/>
      <c r="N21" s="34"/>
    </row>
    <row r="22" ht="14.25" customHeight="1">
      <c r="A22" s="310">
        <v>43948.0</v>
      </c>
      <c r="B22" s="311">
        <v>7777.0</v>
      </c>
      <c r="C22" s="312">
        <f t="shared" si="1"/>
        <v>27</v>
      </c>
      <c r="D22" s="312" t="str">
        <f t="shared" si="2"/>
        <v>segunda-feira</v>
      </c>
      <c r="E22" s="312">
        <f t="shared" si="3"/>
        <v>4</v>
      </c>
      <c r="F22" s="313" t="str">
        <f t="shared" si="4"/>
        <v>abril</v>
      </c>
      <c r="G22" s="312">
        <f t="shared" si="5"/>
        <v>2020</v>
      </c>
      <c r="H22" s="312">
        <f t="shared" si="6"/>
        <v>1</v>
      </c>
      <c r="I22" s="312" t="str">
        <f t="shared" si="7"/>
        <v>No</v>
      </c>
      <c r="J22" s="34"/>
      <c r="K22" s="34"/>
      <c r="L22" s="34"/>
      <c r="M22" s="34"/>
      <c r="N22" s="34"/>
    </row>
    <row r="23" ht="14.25" customHeight="1">
      <c r="A23" s="310">
        <v>43966.0</v>
      </c>
      <c r="B23" s="311">
        <v>9701.0</v>
      </c>
      <c r="C23" s="312">
        <f t="shared" si="1"/>
        <v>15</v>
      </c>
      <c r="D23" s="312" t="str">
        <f t="shared" si="2"/>
        <v>sexta-feira</v>
      </c>
      <c r="E23" s="312">
        <f t="shared" si="3"/>
        <v>5</v>
      </c>
      <c r="F23" s="313" t="str">
        <f t="shared" si="4"/>
        <v>maio</v>
      </c>
      <c r="G23" s="312">
        <f t="shared" si="5"/>
        <v>2020</v>
      </c>
      <c r="H23" s="312">
        <f t="shared" si="6"/>
        <v>5</v>
      </c>
      <c r="I23" s="312" t="str">
        <f t="shared" si="7"/>
        <v>No</v>
      </c>
      <c r="J23" s="34"/>
      <c r="K23" s="34"/>
      <c r="L23" s="34"/>
      <c r="M23" s="34"/>
      <c r="N23" s="34"/>
    </row>
    <row r="24" ht="14.25" customHeight="1">
      <c r="A24" s="310">
        <v>43865.0</v>
      </c>
      <c r="B24" s="311">
        <v>4472.0</v>
      </c>
      <c r="C24" s="312">
        <f t="shared" si="1"/>
        <v>4</v>
      </c>
      <c r="D24" s="312" t="str">
        <f t="shared" si="2"/>
        <v>terça-feira</v>
      </c>
      <c r="E24" s="312">
        <f t="shared" si="3"/>
        <v>2</v>
      </c>
      <c r="F24" s="313" t="str">
        <f t="shared" si="4"/>
        <v>fevereiro</v>
      </c>
      <c r="G24" s="312">
        <f t="shared" si="5"/>
        <v>2020</v>
      </c>
      <c r="H24" s="312">
        <f t="shared" si="6"/>
        <v>2</v>
      </c>
      <c r="I24" s="312" t="str">
        <f t="shared" si="7"/>
        <v>No</v>
      </c>
      <c r="J24" s="34"/>
      <c r="K24" s="34"/>
      <c r="L24" s="34"/>
      <c r="M24" s="34"/>
      <c r="N24" s="34"/>
    </row>
    <row r="25" ht="14.25" customHeight="1">
      <c r="A25" s="310">
        <v>44025.0</v>
      </c>
      <c r="B25" s="311">
        <v>8831.0</v>
      </c>
      <c r="C25" s="312">
        <f t="shared" si="1"/>
        <v>13</v>
      </c>
      <c r="D25" s="312" t="str">
        <f t="shared" si="2"/>
        <v>segunda-feira</v>
      </c>
      <c r="E25" s="312">
        <f t="shared" si="3"/>
        <v>7</v>
      </c>
      <c r="F25" s="313" t="str">
        <f t="shared" si="4"/>
        <v>julho</v>
      </c>
      <c r="G25" s="312">
        <f t="shared" si="5"/>
        <v>2020</v>
      </c>
      <c r="H25" s="312">
        <f t="shared" si="6"/>
        <v>1</v>
      </c>
      <c r="I25" s="312" t="str">
        <f t="shared" si="7"/>
        <v>No</v>
      </c>
      <c r="J25" s="34"/>
      <c r="K25" s="34"/>
      <c r="L25" s="34"/>
      <c r="M25" s="34"/>
      <c r="N25" s="34"/>
    </row>
    <row r="26" ht="14.25" customHeight="1">
      <c r="A26" s="310">
        <v>44094.0</v>
      </c>
      <c r="B26" s="311">
        <v>4686.0</v>
      </c>
      <c r="C26" s="312">
        <f t="shared" si="1"/>
        <v>20</v>
      </c>
      <c r="D26" s="312" t="str">
        <f t="shared" si="2"/>
        <v>domingo</v>
      </c>
      <c r="E26" s="312">
        <f t="shared" si="3"/>
        <v>9</v>
      </c>
      <c r="F26" s="313" t="str">
        <f t="shared" si="4"/>
        <v>setembro</v>
      </c>
      <c r="G26" s="312">
        <f t="shared" si="5"/>
        <v>2020</v>
      </c>
      <c r="H26" s="312">
        <f t="shared" si="6"/>
        <v>7</v>
      </c>
      <c r="I26" s="312" t="str">
        <f t="shared" si="7"/>
        <v>Yes</v>
      </c>
      <c r="J26" s="34"/>
      <c r="K26" s="34"/>
      <c r="L26" s="34"/>
      <c r="M26" s="34"/>
      <c r="N26" s="34"/>
    </row>
    <row r="27" ht="14.25" customHeight="1">
      <c r="A27" s="310">
        <v>43868.0</v>
      </c>
      <c r="B27" s="311">
        <v>9035.0</v>
      </c>
      <c r="C27" s="312">
        <f t="shared" si="1"/>
        <v>7</v>
      </c>
      <c r="D27" s="312" t="str">
        <f t="shared" si="2"/>
        <v>sexta-feira</v>
      </c>
      <c r="E27" s="312">
        <f t="shared" si="3"/>
        <v>2</v>
      </c>
      <c r="F27" s="313" t="str">
        <f t="shared" si="4"/>
        <v>fevereiro</v>
      </c>
      <c r="G27" s="312">
        <f t="shared" si="5"/>
        <v>2020</v>
      </c>
      <c r="H27" s="312">
        <f t="shared" si="6"/>
        <v>5</v>
      </c>
      <c r="I27" s="312" t="str">
        <f t="shared" si="7"/>
        <v>No</v>
      </c>
      <c r="J27" s="34"/>
      <c r="K27" s="34"/>
      <c r="L27" s="34"/>
      <c r="M27" s="34"/>
      <c r="N27" s="34"/>
    </row>
    <row r="28" ht="14.25" customHeight="1">
      <c r="A28" s="310">
        <v>43901.0</v>
      </c>
      <c r="B28" s="311">
        <v>3430.0</v>
      </c>
      <c r="C28" s="312">
        <f t="shared" si="1"/>
        <v>11</v>
      </c>
      <c r="D28" s="312" t="str">
        <f t="shared" si="2"/>
        <v>quarta-feira</v>
      </c>
      <c r="E28" s="312">
        <f t="shared" si="3"/>
        <v>3</v>
      </c>
      <c r="F28" s="313" t="str">
        <f t="shared" si="4"/>
        <v>março</v>
      </c>
      <c r="G28" s="312">
        <f t="shared" si="5"/>
        <v>2020</v>
      </c>
      <c r="H28" s="312">
        <f t="shared" si="6"/>
        <v>3</v>
      </c>
      <c r="I28" s="312" t="str">
        <f t="shared" si="7"/>
        <v>No</v>
      </c>
      <c r="J28" s="34"/>
      <c r="K28" s="34"/>
      <c r="L28" s="34"/>
      <c r="M28" s="34"/>
      <c r="N28" s="34"/>
    </row>
    <row r="29" ht="14.25" customHeight="1">
      <c r="A29" s="310">
        <v>44027.0</v>
      </c>
      <c r="B29" s="311">
        <v>8896.0</v>
      </c>
      <c r="C29" s="312">
        <f t="shared" si="1"/>
        <v>15</v>
      </c>
      <c r="D29" s="312" t="str">
        <f t="shared" si="2"/>
        <v>quarta-feira</v>
      </c>
      <c r="E29" s="312">
        <f t="shared" si="3"/>
        <v>7</v>
      </c>
      <c r="F29" s="313" t="str">
        <f t="shared" si="4"/>
        <v>julho</v>
      </c>
      <c r="G29" s="312">
        <f t="shared" si="5"/>
        <v>2020</v>
      </c>
      <c r="H29" s="312">
        <f t="shared" si="6"/>
        <v>3</v>
      </c>
      <c r="I29" s="312" t="str">
        <f t="shared" si="7"/>
        <v>No</v>
      </c>
      <c r="J29" s="34"/>
      <c r="K29" s="34"/>
      <c r="L29" s="34"/>
      <c r="M29" s="34"/>
      <c r="N29" s="34"/>
    </row>
    <row r="30" ht="14.25" customHeight="1">
      <c r="A30" s="310">
        <v>44126.0</v>
      </c>
      <c r="B30" s="311">
        <v>6431.0</v>
      </c>
      <c r="C30" s="312">
        <f t="shared" si="1"/>
        <v>22</v>
      </c>
      <c r="D30" s="312" t="str">
        <f t="shared" si="2"/>
        <v>quinta-feira</v>
      </c>
      <c r="E30" s="312">
        <f t="shared" si="3"/>
        <v>10</v>
      </c>
      <c r="F30" s="313" t="str">
        <f t="shared" si="4"/>
        <v>outubro</v>
      </c>
      <c r="G30" s="312">
        <f t="shared" si="5"/>
        <v>2020</v>
      </c>
      <c r="H30" s="312">
        <f t="shared" si="6"/>
        <v>4</v>
      </c>
      <c r="I30" s="312" t="str">
        <f t="shared" si="7"/>
        <v>No</v>
      </c>
      <c r="J30" s="34"/>
      <c r="K30" s="34"/>
      <c r="L30" s="34"/>
      <c r="M30" s="34"/>
      <c r="N30" s="34"/>
    </row>
    <row r="31" ht="14.25" customHeight="1">
      <c r="A31" s="310">
        <v>44161.0</v>
      </c>
      <c r="B31" s="311">
        <v>6153.0</v>
      </c>
      <c r="C31" s="312">
        <f t="shared" si="1"/>
        <v>26</v>
      </c>
      <c r="D31" s="312" t="str">
        <f t="shared" si="2"/>
        <v>quinta-feira</v>
      </c>
      <c r="E31" s="312">
        <f t="shared" si="3"/>
        <v>11</v>
      </c>
      <c r="F31" s="313" t="str">
        <f t="shared" si="4"/>
        <v>novembro</v>
      </c>
      <c r="G31" s="312">
        <f t="shared" si="5"/>
        <v>2020</v>
      </c>
      <c r="H31" s="312">
        <f t="shared" si="6"/>
        <v>4</v>
      </c>
      <c r="I31" s="312" t="str">
        <f t="shared" si="7"/>
        <v>No</v>
      </c>
      <c r="J31" s="34"/>
      <c r="K31" s="34"/>
      <c r="L31" s="34"/>
      <c r="M31" s="34"/>
      <c r="N31" s="34"/>
    </row>
    <row r="32" ht="14.25" customHeight="1">
      <c r="A32" s="310">
        <v>44178.0</v>
      </c>
      <c r="B32" s="311">
        <v>6876.0</v>
      </c>
      <c r="C32" s="312">
        <f t="shared" si="1"/>
        <v>13</v>
      </c>
      <c r="D32" s="312" t="str">
        <f t="shared" si="2"/>
        <v>domingo</v>
      </c>
      <c r="E32" s="312">
        <f t="shared" si="3"/>
        <v>12</v>
      </c>
      <c r="F32" s="313" t="str">
        <f t="shared" si="4"/>
        <v>dezembro</v>
      </c>
      <c r="G32" s="312">
        <f t="shared" si="5"/>
        <v>2020</v>
      </c>
      <c r="H32" s="312">
        <f t="shared" si="6"/>
        <v>7</v>
      </c>
      <c r="I32" s="312" t="str">
        <f t="shared" si="7"/>
        <v>Yes</v>
      </c>
      <c r="J32" s="34"/>
      <c r="K32" s="34"/>
      <c r="L32" s="34"/>
      <c r="M32" s="34"/>
      <c r="N32" s="34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I4:I32">
    <cfRule type="cellIs" dxfId="4" priority="1" operator="equal">
      <formula>"Yes"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2.43"/>
    <col customWidth="1" min="3" max="3" width="29.0"/>
    <col customWidth="1" min="4" max="4" width="13.57"/>
    <col customWidth="1" min="5" max="26" width="8.71"/>
  </cols>
  <sheetData>
    <row r="1" ht="14.25" customHeight="1">
      <c r="A1" s="199" t="s">
        <v>67</v>
      </c>
      <c r="B1" s="199"/>
      <c r="C1" s="199"/>
      <c r="D1" s="199"/>
    </row>
    <row r="2" ht="14.25" customHeight="1"/>
    <row r="3" ht="14.25" customHeight="1">
      <c r="A3" s="317" t="s">
        <v>1843</v>
      </c>
      <c r="B3" s="317" t="s">
        <v>1840</v>
      </c>
      <c r="C3" s="317" t="s">
        <v>1841</v>
      </c>
      <c r="D3" s="317" t="s">
        <v>1842</v>
      </c>
    </row>
    <row r="4" ht="14.25" customHeight="1">
      <c r="A4" s="318">
        <v>0.0</v>
      </c>
      <c r="B4" s="319">
        <f t="shared" ref="B4:B27" si="1">HOUR(A4)</f>
        <v>0</v>
      </c>
      <c r="C4" s="319">
        <f t="shared" ref="C4:C27" si="2">MINUTE(A4)</f>
        <v>0</v>
      </c>
      <c r="D4" s="319">
        <f t="shared" ref="D4:D27" si="3">SECOND(A4)</f>
        <v>0</v>
      </c>
    </row>
    <row r="5" ht="14.25" customHeight="1">
      <c r="A5" s="318">
        <v>0.0416666666666667</v>
      </c>
      <c r="B5" s="319">
        <f t="shared" si="1"/>
        <v>1</v>
      </c>
      <c r="C5" s="319">
        <f t="shared" si="2"/>
        <v>0</v>
      </c>
      <c r="D5" s="319">
        <f t="shared" si="3"/>
        <v>0</v>
      </c>
    </row>
    <row r="6" ht="14.25" customHeight="1">
      <c r="A6" s="318">
        <v>0.0833333333333333</v>
      </c>
      <c r="B6" s="319">
        <f t="shared" si="1"/>
        <v>2</v>
      </c>
      <c r="C6" s="319">
        <f t="shared" si="2"/>
        <v>0</v>
      </c>
      <c r="D6" s="319">
        <f t="shared" si="3"/>
        <v>0</v>
      </c>
    </row>
    <row r="7" ht="14.25" customHeight="1">
      <c r="A7" s="318">
        <v>0.125</v>
      </c>
      <c r="B7" s="319">
        <f t="shared" si="1"/>
        <v>3</v>
      </c>
      <c r="C7" s="319">
        <f t="shared" si="2"/>
        <v>0</v>
      </c>
      <c r="D7" s="319">
        <f t="shared" si="3"/>
        <v>0</v>
      </c>
    </row>
    <row r="8" ht="14.25" customHeight="1">
      <c r="A8" s="318">
        <v>0.166666666666667</v>
      </c>
      <c r="B8" s="319">
        <f t="shared" si="1"/>
        <v>4</v>
      </c>
      <c r="C8" s="319">
        <f t="shared" si="2"/>
        <v>0</v>
      </c>
      <c r="D8" s="319">
        <f t="shared" si="3"/>
        <v>0</v>
      </c>
    </row>
    <row r="9" ht="14.25" customHeight="1">
      <c r="A9" s="318">
        <v>0.208333333333333</v>
      </c>
      <c r="B9" s="319">
        <f t="shared" si="1"/>
        <v>5</v>
      </c>
      <c r="C9" s="319">
        <f t="shared" si="2"/>
        <v>0</v>
      </c>
      <c r="D9" s="319">
        <f t="shared" si="3"/>
        <v>0</v>
      </c>
    </row>
    <row r="10" ht="14.25" customHeight="1">
      <c r="A10" s="318">
        <v>0.25</v>
      </c>
      <c r="B10" s="319">
        <f t="shared" si="1"/>
        <v>6</v>
      </c>
      <c r="C10" s="319">
        <f t="shared" si="2"/>
        <v>0</v>
      </c>
      <c r="D10" s="319">
        <f t="shared" si="3"/>
        <v>0</v>
      </c>
    </row>
    <row r="11" ht="14.25" customHeight="1">
      <c r="A11" s="318">
        <v>0.291666666666667</v>
      </c>
      <c r="B11" s="319">
        <f t="shared" si="1"/>
        <v>7</v>
      </c>
      <c r="C11" s="319">
        <f t="shared" si="2"/>
        <v>0</v>
      </c>
      <c r="D11" s="319">
        <f t="shared" si="3"/>
        <v>0</v>
      </c>
    </row>
    <row r="12" ht="14.25" customHeight="1">
      <c r="A12" s="318">
        <v>0.333333333333333</v>
      </c>
      <c r="B12" s="319">
        <f t="shared" si="1"/>
        <v>8</v>
      </c>
      <c r="C12" s="319">
        <f t="shared" si="2"/>
        <v>0</v>
      </c>
      <c r="D12" s="319">
        <f t="shared" si="3"/>
        <v>0</v>
      </c>
    </row>
    <row r="13" ht="14.25" customHeight="1">
      <c r="A13" s="318">
        <v>0.375</v>
      </c>
      <c r="B13" s="319">
        <f t="shared" si="1"/>
        <v>9</v>
      </c>
      <c r="C13" s="319">
        <f t="shared" si="2"/>
        <v>0</v>
      </c>
      <c r="D13" s="319">
        <f t="shared" si="3"/>
        <v>0</v>
      </c>
    </row>
    <row r="14" ht="14.25" customHeight="1">
      <c r="A14" s="318">
        <v>0.416666666666667</v>
      </c>
      <c r="B14" s="319">
        <f t="shared" si="1"/>
        <v>10</v>
      </c>
      <c r="C14" s="319">
        <f t="shared" si="2"/>
        <v>0</v>
      </c>
      <c r="D14" s="319">
        <f t="shared" si="3"/>
        <v>0</v>
      </c>
    </row>
    <row r="15" ht="14.25" customHeight="1">
      <c r="A15" s="318">
        <v>0.458333333333333</v>
      </c>
      <c r="B15" s="319">
        <f t="shared" si="1"/>
        <v>11</v>
      </c>
      <c r="C15" s="319">
        <f t="shared" si="2"/>
        <v>0</v>
      </c>
      <c r="D15" s="319">
        <f t="shared" si="3"/>
        <v>0</v>
      </c>
    </row>
    <row r="16" ht="14.25" customHeight="1">
      <c r="A16" s="318">
        <v>0.5</v>
      </c>
      <c r="B16" s="319">
        <f t="shared" si="1"/>
        <v>12</v>
      </c>
      <c r="C16" s="319">
        <f t="shared" si="2"/>
        <v>0</v>
      </c>
      <c r="D16" s="319">
        <f t="shared" si="3"/>
        <v>0</v>
      </c>
    </row>
    <row r="17" ht="14.25" customHeight="1">
      <c r="A17" s="318">
        <v>0.541666666666667</v>
      </c>
      <c r="B17" s="319">
        <f t="shared" si="1"/>
        <v>13</v>
      </c>
      <c r="C17" s="319">
        <f t="shared" si="2"/>
        <v>0</v>
      </c>
      <c r="D17" s="319">
        <f t="shared" si="3"/>
        <v>0</v>
      </c>
    </row>
    <row r="18" ht="14.25" customHeight="1">
      <c r="A18" s="318">
        <v>0.583333333333333</v>
      </c>
      <c r="B18" s="319">
        <f t="shared" si="1"/>
        <v>14</v>
      </c>
      <c r="C18" s="319">
        <f t="shared" si="2"/>
        <v>0</v>
      </c>
      <c r="D18" s="319">
        <f t="shared" si="3"/>
        <v>0</v>
      </c>
    </row>
    <row r="19" ht="14.25" customHeight="1">
      <c r="A19" s="318">
        <v>0.625</v>
      </c>
      <c r="B19" s="319">
        <f t="shared" si="1"/>
        <v>15</v>
      </c>
      <c r="C19" s="319">
        <f t="shared" si="2"/>
        <v>0</v>
      </c>
      <c r="D19" s="319">
        <f t="shared" si="3"/>
        <v>0</v>
      </c>
    </row>
    <row r="20" ht="14.25" customHeight="1">
      <c r="A20" s="318">
        <v>0.666666666666667</v>
      </c>
      <c r="B20" s="319">
        <f t="shared" si="1"/>
        <v>16</v>
      </c>
      <c r="C20" s="319">
        <f t="shared" si="2"/>
        <v>0</v>
      </c>
      <c r="D20" s="319">
        <f t="shared" si="3"/>
        <v>0</v>
      </c>
    </row>
    <row r="21" ht="14.25" customHeight="1">
      <c r="A21" s="318">
        <v>0.708333333333333</v>
      </c>
      <c r="B21" s="319">
        <f t="shared" si="1"/>
        <v>17</v>
      </c>
      <c r="C21" s="319">
        <f t="shared" si="2"/>
        <v>0</v>
      </c>
      <c r="D21" s="319">
        <f t="shared" si="3"/>
        <v>0</v>
      </c>
    </row>
    <row r="22" ht="14.25" customHeight="1">
      <c r="A22" s="318">
        <v>0.75</v>
      </c>
      <c r="B22" s="319">
        <f t="shared" si="1"/>
        <v>18</v>
      </c>
      <c r="C22" s="319">
        <f t="shared" si="2"/>
        <v>0</v>
      </c>
      <c r="D22" s="319">
        <f t="shared" si="3"/>
        <v>0</v>
      </c>
    </row>
    <row r="23" ht="14.25" customHeight="1">
      <c r="A23" s="318">
        <v>0.791666666666667</v>
      </c>
      <c r="B23" s="319">
        <f t="shared" si="1"/>
        <v>19</v>
      </c>
      <c r="C23" s="319">
        <f t="shared" si="2"/>
        <v>0</v>
      </c>
      <c r="D23" s="319">
        <f t="shared" si="3"/>
        <v>0</v>
      </c>
    </row>
    <row r="24" ht="14.25" customHeight="1">
      <c r="A24" s="318">
        <v>0.833333333333333</v>
      </c>
      <c r="B24" s="319">
        <f t="shared" si="1"/>
        <v>20</v>
      </c>
      <c r="C24" s="319">
        <f t="shared" si="2"/>
        <v>0</v>
      </c>
      <c r="D24" s="319">
        <f t="shared" si="3"/>
        <v>0</v>
      </c>
    </row>
    <row r="25" ht="14.25" customHeight="1">
      <c r="A25" s="318">
        <v>0.875</v>
      </c>
      <c r="B25" s="319">
        <f t="shared" si="1"/>
        <v>21</v>
      </c>
      <c r="C25" s="319">
        <f t="shared" si="2"/>
        <v>0</v>
      </c>
      <c r="D25" s="319">
        <f t="shared" si="3"/>
        <v>0</v>
      </c>
    </row>
    <row r="26" ht="14.25" customHeight="1">
      <c r="A26" s="318">
        <v>0.916666666666667</v>
      </c>
      <c r="B26" s="319">
        <f t="shared" si="1"/>
        <v>22</v>
      </c>
      <c r="C26" s="319">
        <f t="shared" si="2"/>
        <v>0</v>
      </c>
      <c r="D26" s="319">
        <f t="shared" si="3"/>
        <v>0</v>
      </c>
    </row>
    <row r="27" ht="14.25" customHeight="1">
      <c r="A27" s="318">
        <v>0.958333333333333</v>
      </c>
      <c r="B27" s="319">
        <f t="shared" si="1"/>
        <v>23</v>
      </c>
      <c r="C27" s="319">
        <f t="shared" si="2"/>
        <v>0</v>
      </c>
      <c r="D27" s="319">
        <f t="shared" si="3"/>
        <v>0</v>
      </c>
    </row>
    <row r="28" ht="14.25" customHeight="1">
      <c r="A28" s="145"/>
      <c r="B28" s="320"/>
      <c r="C28" s="34"/>
      <c r="D28" s="34"/>
    </row>
    <row r="29" ht="14.25" customHeight="1">
      <c r="A29" s="145"/>
      <c r="B29" s="320"/>
      <c r="C29" s="34"/>
      <c r="D29" s="34"/>
    </row>
    <row r="30" ht="14.25" customHeight="1">
      <c r="A30" s="145"/>
      <c r="B30" s="320"/>
      <c r="C30" s="34"/>
      <c r="D30" s="34"/>
    </row>
    <row r="31" ht="14.25" customHeight="1">
      <c r="A31" s="145"/>
      <c r="B31" s="320"/>
      <c r="C31" s="34"/>
      <c r="D31" s="34"/>
    </row>
    <row r="32" ht="14.25" customHeight="1">
      <c r="A32" s="145"/>
      <c r="B32" s="320"/>
      <c r="C32" s="34"/>
      <c r="D32" s="34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12.14"/>
    <col customWidth="1" min="3" max="3" width="12.43"/>
    <col customWidth="1" min="4" max="4" width="19.71"/>
    <col customWidth="1" min="5" max="5" width="23.57"/>
    <col customWidth="1" min="6" max="6" width="8.71"/>
    <col customWidth="1" min="7" max="7" width="11.0"/>
    <col customWidth="1" min="8" max="8" width="87.71"/>
    <col customWidth="1" min="9" max="26" width="8.71"/>
  </cols>
  <sheetData>
    <row r="1" ht="14.25" customHeight="1">
      <c r="A1" s="199" t="s">
        <v>1844</v>
      </c>
      <c r="B1" s="199"/>
      <c r="C1" s="199"/>
      <c r="D1" s="199"/>
      <c r="E1" s="199"/>
      <c r="F1" s="199"/>
      <c r="G1" s="199"/>
      <c r="H1" s="199"/>
    </row>
    <row r="2" ht="14.25" customHeight="1">
      <c r="D2" s="24"/>
    </row>
    <row r="3" ht="14.25" customHeight="1">
      <c r="A3" s="321" t="s">
        <v>1845</v>
      </c>
      <c r="B3" s="321" t="s">
        <v>1846</v>
      </c>
      <c r="C3" s="321" t="s">
        <v>1847</v>
      </c>
      <c r="D3" s="321" t="s">
        <v>1848</v>
      </c>
      <c r="E3" s="321" t="s">
        <v>1849</v>
      </c>
      <c r="F3" s="34"/>
      <c r="G3" s="322" t="s">
        <v>1850</v>
      </c>
      <c r="H3" s="323"/>
    </row>
    <row r="4" ht="14.25" customHeight="1">
      <c r="A4" s="324" t="s">
        <v>1851</v>
      </c>
      <c r="B4" s="325">
        <v>43831.0</v>
      </c>
      <c r="C4" s="324">
        <v>5.0</v>
      </c>
      <c r="D4" s="324">
        <v>5.0</v>
      </c>
      <c r="E4" s="326">
        <f t="shared" ref="E4:E14" si="1">WORKDAY(B4,C4,$G$5:$G$14)</f>
        <v>43838</v>
      </c>
      <c r="F4" s="34"/>
      <c r="G4" s="327"/>
      <c r="H4" s="327"/>
    </row>
    <row r="5" ht="14.25" customHeight="1">
      <c r="A5" s="324" t="s">
        <v>1852</v>
      </c>
      <c r="B5" s="325">
        <v>43837.0</v>
      </c>
      <c r="C5" s="324">
        <v>1.0</v>
      </c>
      <c r="D5" s="324">
        <v>1.0</v>
      </c>
      <c r="E5" s="326">
        <f t="shared" si="1"/>
        <v>43838</v>
      </c>
      <c r="F5" s="34"/>
      <c r="G5" s="328">
        <v>43831.0</v>
      </c>
      <c r="H5" s="329" t="s">
        <v>1853</v>
      </c>
    </row>
    <row r="6" ht="14.25" customHeight="1">
      <c r="A6" s="324" t="s">
        <v>1854</v>
      </c>
      <c r="B6" s="325">
        <v>43839.0</v>
      </c>
      <c r="C6" s="324">
        <v>3.0</v>
      </c>
      <c r="D6" s="324">
        <v>3.0</v>
      </c>
      <c r="E6" s="326">
        <f t="shared" si="1"/>
        <v>43844</v>
      </c>
      <c r="F6" s="34"/>
      <c r="G6" s="328">
        <v>43923.0</v>
      </c>
      <c r="H6" s="329" t="s">
        <v>1855</v>
      </c>
    </row>
    <row r="7" ht="14.25" customHeight="1">
      <c r="A7" s="324" t="s">
        <v>1856</v>
      </c>
      <c r="B7" s="325">
        <v>43841.0</v>
      </c>
      <c r="C7" s="324">
        <v>3.0</v>
      </c>
      <c r="D7" s="324">
        <v>3.0</v>
      </c>
      <c r="E7" s="326">
        <f t="shared" si="1"/>
        <v>43845</v>
      </c>
      <c r="F7" s="34"/>
      <c r="G7" s="328">
        <v>43926.0</v>
      </c>
      <c r="H7" s="329" t="s">
        <v>1857</v>
      </c>
    </row>
    <row r="8" ht="14.25" customHeight="1">
      <c r="A8" s="324" t="s">
        <v>1858</v>
      </c>
      <c r="B8" s="325">
        <v>43843.0</v>
      </c>
      <c r="C8" s="324">
        <v>2.0</v>
      </c>
      <c r="D8" s="324">
        <v>2.0</v>
      </c>
      <c r="E8" s="326">
        <f t="shared" si="1"/>
        <v>43845</v>
      </c>
      <c r="F8" s="34"/>
      <c r="G8" s="328">
        <v>43954.0</v>
      </c>
      <c r="H8" s="329" t="s">
        <v>1859</v>
      </c>
    </row>
    <row r="9" ht="14.25" customHeight="1">
      <c r="A9" s="324" t="s">
        <v>1860</v>
      </c>
      <c r="B9" s="325">
        <v>43847.0</v>
      </c>
      <c r="C9" s="324">
        <v>2.0</v>
      </c>
      <c r="D9" s="324">
        <v>2.0</v>
      </c>
      <c r="E9" s="326">
        <f t="shared" si="1"/>
        <v>43851</v>
      </c>
      <c r="F9" s="34"/>
      <c r="G9" s="328">
        <v>43982.0</v>
      </c>
      <c r="H9" s="329" t="s">
        <v>1861</v>
      </c>
    </row>
    <row r="10" ht="14.25" customHeight="1">
      <c r="A10" s="324" t="s">
        <v>1862</v>
      </c>
      <c r="B10" s="325">
        <v>43850.0</v>
      </c>
      <c r="C10" s="324">
        <v>1.0</v>
      </c>
      <c r="D10" s="324">
        <v>1.0</v>
      </c>
      <c r="E10" s="326">
        <f t="shared" si="1"/>
        <v>43851</v>
      </c>
      <c r="F10" s="34"/>
      <c r="G10" s="328">
        <v>44073.0</v>
      </c>
      <c r="H10" s="329" t="s">
        <v>1863</v>
      </c>
    </row>
    <row r="11" ht="14.25" customHeight="1">
      <c r="A11" s="324" t="s">
        <v>1864</v>
      </c>
      <c r="B11" s="325">
        <v>43853.0</v>
      </c>
      <c r="C11" s="324">
        <v>1.0</v>
      </c>
      <c r="D11" s="324">
        <v>1.0</v>
      </c>
      <c r="E11" s="326">
        <f t="shared" si="1"/>
        <v>43854</v>
      </c>
      <c r="F11" s="34"/>
      <c r="G11" s="328">
        <v>44190.0</v>
      </c>
      <c r="H11" s="329" t="s">
        <v>1865</v>
      </c>
    </row>
    <row r="12" ht="14.25" customHeight="1">
      <c r="A12" s="324" t="s">
        <v>1866</v>
      </c>
      <c r="B12" s="325">
        <v>43855.0</v>
      </c>
      <c r="C12" s="324">
        <v>4.0</v>
      </c>
      <c r="D12" s="324">
        <v>4.0</v>
      </c>
      <c r="E12" s="326">
        <f t="shared" si="1"/>
        <v>43860</v>
      </c>
      <c r="F12" s="34"/>
      <c r="G12" s="328">
        <v>44191.0</v>
      </c>
      <c r="H12" s="329" t="s">
        <v>1867</v>
      </c>
    </row>
    <row r="13" ht="14.25" customHeight="1">
      <c r="A13" s="324" t="s">
        <v>1868</v>
      </c>
      <c r="B13" s="325">
        <v>43857.0</v>
      </c>
      <c r="C13" s="324">
        <v>8.0</v>
      </c>
      <c r="D13" s="324">
        <v>8.0</v>
      </c>
      <c r="E13" s="326">
        <f t="shared" si="1"/>
        <v>43867</v>
      </c>
      <c r="F13" s="34"/>
      <c r="G13" s="328">
        <v>44192.0</v>
      </c>
      <c r="H13" s="329" t="s">
        <v>1869</v>
      </c>
    </row>
    <row r="14" ht="14.25" customHeight="1">
      <c r="A14" s="324" t="s">
        <v>1870</v>
      </c>
      <c r="B14" s="325">
        <v>43858.0</v>
      </c>
      <c r="C14" s="324">
        <v>4.0</v>
      </c>
      <c r="D14" s="324">
        <v>4.0</v>
      </c>
      <c r="E14" s="326">
        <f t="shared" si="1"/>
        <v>43864</v>
      </c>
      <c r="F14" s="34"/>
      <c r="G14" s="328">
        <v>44193.0</v>
      </c>
      <c r="H14" s="329" t="s">
        <v>1871</v>
      </c>
    </row>
    <row r="15" ht="14.25" customHeight="1">
      <c r="A15" s="34"/>
      <c r="B15" s="34"/>
      <c r="C15" s="34"/>
      <c r="D15" s="34"/>
      <c r="E15" s="34"/>
      <c r="F15" s="34"/>
      <c r="G15" s="34"/>
      <c r="H15" s="34"/>
    </row>
    <row r="16" ht="14.25" customHeight="1">
      <c r="A16" s="34"/>
      <c r="B16" s="34"/>
      <c r="C16" s="34"/>
      <c r="D16" s="34"/>
      <c r="E16" s="34"/>
      <c r="F16" s="34"/>
      <c r="G16" s="34"/>
      <c r="H16" s="34"/>
    </row>
    <row r="17" ht="14.25" customHeight="1">
      <c r="A17" s="321" t="s">
        <v>1845</v>
      </c>
      <c r="B17" s="321" t="s">
        <v>1846</v>
      </c>
      <c r="C17" s="321" t="s">
        <v>1872</v>
      </c>
      <c r="D17" s="321" t="s">
        <v>1873</v>
      </c>
      <c r="E17" s="321" t="s">
        <v>1874</v>
      </c>
      <c r="F17" s="34"/>
      <c r="G17" s="145"/>
      <c r="H17" s="34"/>
    </row>
    <row r="18" ht="14.25" customHeight="1">
      <c r="A18" s="324" t="s">
        <v>1851</v>
      </c>
      <c r="B18" s="325">
        <v>43831.0</v>
      </c>
      <c r="C18" s="325">
        <v>43924.0</v>
      </c>
      <c r="D18" s="330">
        <f t="shared" ref="D18:D22" si="2">NETWORKDAYS(B18,C18,$G$5:$G$14)</f>
        <v>66</v>
      </c>
      <c r="E18" s="330">
        <f t="shared" ref="E18:E22" si="3">_xlfn.NETWORKDAYS.INTL(B18,C18,1,$G$5:$G$14)</f>
        <v>66</v>
      </c>
      <c r="F18" s="34"/>
      <c r="G18" s="34"/>
      <c r="H18" s="34"/>
    </row>
    <row r="19" ht="14.25" customHeight="1">
      <c r="A19" s="324" t="s">
        <v>1852</v>
      </c>
      <c r="B19" s="325">
        <v>43837.0</v>
      </c>
      <c r="C19" s="325">
        <v>43844.0</v>
      </c>
      <c r="D19" s="330">
        <f t="shared" si="2"/>
        <v>6</v>
      </c>
      <c r="E19" s="330">
        <f t="shared" si="3"/>
        <v>6</v>
      </c>
      <c r="F19" s="34"/>
      <c r="G19" s="34"/>
      <c r="H19" s="34"/>
    </row>
    <row r="20" ht="14.25" customHeight="1">
      <c r="A20" s="324" t="s">
        <v>1854</v>
      </c>
      <c r="B20" s="325">
        <v>43839.0</v>
      </c>
      <c r="C20" s="325">
        <v>43843.0</v>
      </c>
      <c r="D20" s="330">
        <f t="shared" si="2"/>
        <v>3</v>
      </c>
      <c r="E20" s="330">
        <f t="shared" si="3"/>
        <v>3</v>
      </c>
      <c r="F20" s="34"/>
      <c r="G20" s="34"/>
      <c r="H20" s="34"/>
    </row>
    <row r="21" ht="14.25" customHeight="1">
      <c r="A21" s="324" t="s">
        <v>1856</v>
      </c>
      <c r="B21" s="325">
        <v>43841.0</v>
      </c>
      <c r="C21" s="325">
        <v>43845.0</v>
      </c>
      <c r="D21" s="330">
        <f t="shared" si="2"/>
        <v>3</v>
      </c>
      <c r="E21" s="330">
        <f t="shared" si="3"/>
        <v>3</v>
      </c>
      <c r="F21" s="34"/>
      <c r="G21" s="34"/>
      <c r="H21" s="34"/>
    </row>
    <row r="22" ht="14.25" customHeight="1">
      <c r="A22" s="324" t="s">
        <v>1858</v>
      </c>
      <c r="B22" s="325">
        <v>43843.0</v>
      </c>
      <c r="C22" s="325">
        <v>43858.0</v>
      </c>
      <c r="D22" s="330">
        <f t="shared" si="2"/>
        <v>12</v>
      </c>
      <c r="E22" s="330">
        <f t="shared" si="3"/>
        <v>12</v>
      </c>
      <c r="F22" s="34"/>
      <c r="G22" s="34"/>
      <c r="H22" s="34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G3:H3"/>
  </mergeCells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3.71"/>
    <col customWidth="1" min="3" max="3" width="11.29"/>
    <col customWidth="1" min="4" max="4" width="13.29"/>
    <col customWidth="1" min="5" max="5" width="15.29"/>
    <col customWidth="1" min="6" max="26" width="8.71"/>
  </cols>
  <sheetData>
    <row r="1" ht="14.25" customHeight="1">
      <c r="A1" s="199" t="s">
        <v>1875</v>
      </c>
      <c r="B1" s="199"/>
      <c r="C1" s="199"/>
      <c r="D1" s="199"/>
      <c r="E1" s="199"/>
      <c r="F1" s="199"/>
      <c r="G1" s="199"/>
      <c r="H1" s="199"/>
    </row>
    <row r="2" ht="14.25" customHeight="1"/>
    <row r="3" ht="14.25" customHeight="1">
      <c r="A3" s="331" t="s">
        <v>1876</v>
      </c>
      <c r="B3" s="332">
        <f>TODAY()</f>
        <v>45702</v>
      </c>
      <c r="C3" s="34"/>
      <c r="D3" s="34"/>
      <c r="E3" s="34"/>
      <c r="F3" s="34"/>
      <c r="G3" s="34"/>
      <c r="H3" s="34"/>
    </row>
    <row r="4" ht="14.25" customHeight="1"/>
    <row r="5" ht="14.25" customHeight="1">
      <c r="A5" s="331" t="s">
        <v>1877</v>
      </c>
      <c r="B5" s="331" t="s">
        <v>281</v>
      </c>
      <c r="C5" s="331" t="s">
        <v>103</v>
      </c>
      <c r="D5" s="331" t="s">
        <v>1878</v>
      </c>
      <c r="E5" s="331" t="s">
        <v>1879</v>
      </c>
      <c r="F5" s="34"/>
      <c r="G5" s="34"/>
      <c r="H5" s="34"/>
    </row>
    <row r="6" ht="14.25" customHeight="1">
      <c r="A6" s="333" t="s">
        <v>1880</v>
      </c>
      <c r="B6" s="333" t="s">
        <v>1881</v>
      </c>
      <c r="C6" s="333" t="s">
        <v>1882</v>
      </c>
      <c r="D6" s="332">
        <v>37990.0</v>
      </c>
      <c r="E6" s="334">
        <f t="shared" ref="E6:E31" si="1">DATEDIF(D6,$B$3,"y")</f>
        <v>21</v>
      </c>
      <c r="F6" s="34"/>
      <c r="G6" s="34"/>
      <c r="H6" s="34"/>
    </row>
    <row r="7" ht="14.25" customHeight="1">
      <c r="A7" s="333" t="s">
        <v>1883</v>
      </c>
      <c r="B7" s="333" t="s">
        <v>288</v>
      </c>
      <c r="C7" s="333" t="s">
        <v>1884</v>
      </c>
      <c r="D7" s="332">
        <v>34903.0</v>
      </c>
      <c r="E7" s="334">
        <f t="shared" si="1"/>
        <v>29</v>
      </c>
      <c r="F7" s="34"/>
      <c r="G7" s="34"/>
      <c r="H7" s="145"/>
    </row>
    <row r="8" ht="14.25" customHeight="1">
      <c r="A8" s="333" t="s">
        <v>1885</v>
      </c>
      <c r="B8" s="333" t="s">
        <v>1886</v>
      </c>
      <c r="C8" s="333" t="s">
        <v>1887</v>
      </c>
      <c r="D8" s="332">
        <v>37917.0</v>
      </c>
      <c r="E8" s="334">
        <f t="shared" si="1"/>
        <v>21</v>
      </c>
      <c r="F8" s="34"/>
      <c r="G8" s="34"/>
      <c r="H8" s="34"/>
    </row>
    <row r="9" ht="14.25" customHeight="1">
      <c r="A9" s="333" t="s">
        <v>1888</v>
      </c>
      <c r="B9" s="333" t="s">
        <v>1889</v>
      </c>
      <c r="C9" s="333" t="s">
        <v>1890</v>
      </c>
      <c r="D9" s="332">
        <v>30685.0</v>
      </c>
      <c r="E9" s="334">
        <f t="shared" si="1"/>
        <v>41</v>
      </c>
      <c r="F9" s="34"/>
      <c r="G9" s="34"/>
      <c r="H9" s="34"/>
    </row>
    <row r="10" ht="14.25" customHeight="1">
      <c r="A10" s="333" t="s">
        <v>1891</v>
      </c>
      <c r="B10" s="333" t="s">
        <v>1892</v>
      </c>
      <c r="C10" s="333" t="s">
        <v>1794</v>
      </c>
      <c r="D10" s="332">
        <v>36751.0</v>
      </c>
      <c r="E10" s="334">
        <f t="shared" si="1"/>
        <v>24</v>
      </c>
      <c r="F10" s="34"/>
      <c r="G10" s="34"/>
      <c r="H10" s="34"/>
    </row>
    <row r="11" ht="14.25" customHeight="1">
      <c r="A11" s="333" t="s">
        <v>1893</v>
      </c>
      <c r="B11" s="333" t="s">
        <v>1894</v>
      </c>
      <c r="C11" s="333" t="s">
        <v>1895</v>
      </c>
      <c r="D11" s="332">
        <v>33764.0</v>
      </c>
      <c r="E11" s="334">
        <f t="shared" si="1"/>
        <v>32</v>
      </c>
      <c r="F11" s="34"/>
      <c r="G11" s="34"/>
      <c r="H11" s="34"/>
    </row>
    <row r="12" ht="14.25" customHeight="1">
      <c r="A12" s="333" t="s">
        <v>1896</v>
      </c>
      <c r="B12" s="333" t="s">
        <v>1784</v>
      </c>
      <c r="C12" s="333" t="s">
        <v>1897</v>
      </c>
      <c r="D12" s="332">
        <v>34226.0</v>
      </c>
      <c r="E12" s="334">
        <f t="shared" si="1"/>
        <v>31</v>
      </c>
      <c r="F12" s="34"/>
      <c r="G12" s="34"/>
      <c r="H12" s="34"/>
    </row>
    <row r="13" ht="14.25" customHeight="1">
      <c r="A13" s="333" t="s">
        <v>1898</v>
      </c>
      <c r="B13" s="333" t="s">
        <v>1899</v>
      </c>
      <c r="C13" s="333" t="s">
        <v>1900</v>
      </c>
      <c r="D13" s="332">
        <v>37301.0</v>
      </c>
      <c r="E13" s="334">
        <f t="shared" si="1"/>
        <v>23</v>
      </c>
      <c r="F13" s="34"/>
      <c r="G13" s="34"/>
      <c r="H13" s="34"/>
    </row>
    <row r="14" ht="14.25" customHeight="1">
      <c r="A14" s="333" t="s">
        <v>1901</v>
      </c>
      <c r="B14" s="333" t="s">
        <v>1902</v>
      </c>
      <c r="C14" s="333" t="s">
        <v>1903</v>
      </c>
      <c r="D14" s="332">
        <v>30182.0</v>
      </c>
      <c r="E14" s="334">
        <f t="shared" si="1"/>
        <v>42</v>
      </c>
      <c r="F14" s="34"/>
      <c r="G14" s="34"/>
      <c r="H14" s="34"/>
    </row>
    <row r="15" ht="14.25" customHeight="1">
      <c r="A15" s="333" t="s">
        <v>1904</v>
      </c>
      <c r="B15" s="333" t="s">
        <v>1905</v>
      </c>
      <c r="C15" s="333" t="s">
        <v>1906</v>
      </c>
      <c r="D15" s="332">
        <v>36231.0</v>
      </c>
      <c r="E15" s="334">
        <f t="shared" si="1"/>
        <v>25</v>
      </c>
      <c r="F15" s="34"/>
      <c r="G15" s="34"/>
      <c r="H15" s="34"/>
    </row>
    <row r="16" ht="14.25" customHeight="1">
      <c r="A16" s="333" t="s">
        <v>1907</v>
      </c>
      <c r="B16" s="333" t="s">
        <v>1908</v>
      </c>
      <c r="C16" s="333" t="s">
        <v>1909</v>
      </c>
      <c r="D16" s="332">
        <v>30795.0</v>
      </c>
      <c r="E16" s="334">
        <f t="shared" si="1"/>
        <v>40</v>
      </c>
      <c r="F16" s="34"/>
      <c r="G16" s="34"/>
      <c r="H16" s="34"/>
    </row>
    <row r="17" ht="14.25" customHeight="1">
      <c r="A17" s="333" t="s">
        <v>1910</v>
      </c>
      <c r="B17" s="333" t="s">
        <v>1911</v>
      </c>
      <c r="C17" s="333" t="s">
        <v>1912</v>
      </c>
      <c r="D17" s="332">
        <v>37164.0</v>
      </c>
      <c r="E17" s="334">
        <f t="shared" si="1"/>
        <v>23</v>
      </c>
    </row>
    <row r="18" ht="14.25" customHeight="1">
      <c r="A18" s="333" t="s">
        <v>1913</v>
      </c>
      <c r="B18" s="333" t="s">
        <v>1914</v>
      </c>
      <c r="C18" s="333" t="s">
        <v>1915</v>
      </c>
      <c r="D18" s="332">
        <v>32817.0</v>
      </c>
      <c r="E18" s="334">
        <f t="shared" si="1"/>
        <v>35</v>
      </c>
    </row>
    <row r="19" ht="14.25" customHeight="1">
      <c r="A19" s="333" t="s">
        <v>1916</v>
      </c>
      <c r="B19" s="333" t="s">
        <v>1917</v>
      </c>
      <c r="C19" s="333" t="s">
        <v>1918</v>
      </c>
      <c r="D19" s="332">
        <v>30362.0</v>
      </c>
      <c r="E19" s="334">
        <f t="shared" si="1"/>
        <v>41</v>
      </c>
    </row>
    <row r="20" ht="14.25" customHeight="1">
      <c r="A20" s="333" t="s">
        <v>1919</v>
      </c>
      <c r="B20" s="333" t="s">
        <v>1794</v>
      </c>
      <c r="C20" s="333" t="s">
        <v>1920</v>
      </c>
      <c r="D20" s="332">
        <v>33656.0</v>
      </c>
      <c r="E20" s="334">
        <f t="shared" si="1"/>
        <v>32</v>
      </c>
    </row>
    <row r="21" ht="14.25" customHeight="1">
      <c r="A21" s="333" t="s">
        <v>1921</v>
      </c>
      <c r="B21" s="333" t="s">
        <v>1922</v>
      </c>
      <c r="C21" s="333" t="s">
        <v>1923</v>
      </c>
      <c r="D21" s="332">
        <v>35682.0</v>
      </c>
      <c r="E21" s="334">
        <f t="shared" si="1"/>
        <v>27</v>
      </c>
    </row>
    <row r="22" ht="14.25" customHeight="1">
      <c r="A22" s="333" t="s">
        <v>1924</v>
      </c>
      <c r="B22" s="333" t="s">
        <v>1797</v>
      </c>
      <c r="C22" s="333" t="s">
        <v>1925</v>
      </c>
      <c r="D22" s="332">
        <v>33642.0</v>
      </c>
      <c r="E22" s="334">
        <f t="shared" si="1"/>
        <v>33</v>
      </c>
    </row>
    <row r="23" ht="14.25" customHeight="1">
      <c r="A23" s="333" t="s">
        <v>1926</v>
      </c>
      <c r="B23" s="333" t="s">
        <v>1927</v>
      </c>
      <c r="C23" s="333" t="s">
        <v>1928</v>
      </c>
      <c r="D23" s="332">
        <v>25821.0</v>
      </c>
      <c r="E23" s="334">
        <f t="shared" si="1"/>
        <v>54</v>
      </c>
    </row>
    <row r="24" ht="14.25" customHeight="1">
      <c r="A24" s="333" t="s">
        <v>1929</v>
      </c>
      <c r="B24" s="333" t="s">
        <v>1786</v>
      </c>
      <c r="C24" s="333" t="s">
        <v>1930</v>
      </c>
      <c r="D24" s="332">
        <v>23379.0</v>
      </c>
      <c r="E24" s="334">
        <f t="shared" si="1"/>
        <v>61</v>
      </c>
    </row>
    <row r="25" ht="14.25" customHeight="1">
      <c r="A25" s="333" t="s">
        <v>1931</v>
      </c>
      <c r="B25" s="333" t="s">
        <v>1932</v>
      </c>
      <c r="C25" s="333" t="s">
        <v>1933</v>
      </c>
      <c r="D25" s="332">
        <v>28556.0</v>
      </c>
      <c r="E25" s="334">
        <f t="shared" si="1"/>
        <v>46</v>
      </c>
    </row>
    <row r="26" ht="14.25" customHeight="1">
      <c r="A26" s="333" t="s">
        <v>1934</v>
      </c>
      <c r="B26" s="333" t="s">
        <v>1935</v>
      </c>
      <c r="C26" s="333" t="s">
        <v>1936</v>
      </c>
      <c r="D26" s="332">
        <v>21591.0</v>
      </c>
      <c r="E26" s="334">
        <f t="shared" si="1"/>
        <v>66</v>
      </c>
    </row>
    <row r="27" ht="14.25" customHeight="1">
      <c r="A27" s="333" t="s">
        <v>1937</v>
      </c>
      <c r="B27" s="333" t="s">
        <v>1938</v>
      </c>
      <c r="C27" s="333" t="s">
        <v>1939</v>
      </c>
      <c r="D27" s="332">
        <v>25538.0</v>
      </c>
      <c r="E27" s="334">
        <f t="shared" si="1"/>
        <v>55</v>
      </c>
    </row>
    <row r="28" ht="14.25" customHeight="1">
      <c r="A28" s="333" t="s">
        <v>1940</v>
      </c>
      <c r="B28" s="333" t="s">
        <v>1941</v>
      </c>
      <c r="C28" s="333" t="s">
        <v>299</v>
      </c>
      <c r="D28" s="332">
        <v>33108.0</v>
      </c>
      <c r="E28" s="334">
        <f t="shared" si="1"/>
        <v>34</v>
      </c>
    </row>
    <row r="29" ht="14.25" customHeight="1">
      <c r="A29" s="333" t="s">
        <v>1942</v>
      </c>
      <c r="B29" s="333" t="s">
        <v>1943</v>
      </c>
      <c r="C29" s="333" t="s">
        <v>1944</v>
      </c>
      <c r="D29" s="332">
        <v>33491.0</v>
      </c>
      <c r="E29" s="334">
        <f t="shared" si="1"/>
        <v>33</v>
      </c>
    </row>
    <row r="30" ht="14.25" customHeight="1">
      <c r="A30" s="333" t="s">
        <v>1945</v>
      </c>
      <c r="B30" s="333" t="s">
        <v>1946</v>
      </c>
      <c r="C30" s="333" t="s">
        <v>1947</v>
      </c>
      <c r="D30" s="332">
        <v>26335.0</v>
      </c>
      <c r="E30" s="334">
        <f t="shared" si="1"/>
        <v>53</v>
      </c>
    </row>
    <row r="31" ht="14.25" customHeight="1">
      <c r="A31" s="333" t="s">
        <v>1948</v>
      </c>
      <c r="B31" s="333" t="s">
        <v>1949</v>
      </c>
      <c r="C31" s="333" t="s">
        <v>1950</v>
      </c>
      <c r="D31" s="332">
        <v>21981.0</v>
      </c>
      <c r="E31" s="334">
        <f t="shared" si="1"/>
        <v>64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9.29"/>
    <col customWidth="1" min="3" max="3" width="9.57"/>
    <col customWidth="1" min="4" max="6" width="8.71"/>
    <col customWidth="1" min="7" max="7" width="16.0"/>
    <col customWidth="1" min="8" max="8" width="9.71"/>
    <col customWidth="1" min="9" max="9" width="8.29"/>
    <col customWidth="1" min="10" max="10" width="8.71"/>
    <col customWidth="1" min="11" max="11" width="9.71"/>
    <col customWidth="1" min="12" max="12" width="8.71"/>
    <col customWidth="1" min="13" max="13" width="13.14"/>
    <col customWidth="1" min="14" max="14" width="11.71"/>
    <col customWidth="1" min="15" max="15" width="11.57"/>
    <col customWidth="1" min="16" max="26" width="8.71"/>
  </cols>
  <sheetData>
    <row r="1" ht="14.25" customHeight="1">
      <c r="A1" s="335" t="s">
        <v>1951</v>
      </c>
      <c r="B1" s="34"/>
      <c r="C1" s="34"/>
      <c r="D1" s="34"/>
      <c r="E1" s="34"/>
      <c r="F1" s="34"/>
      <c r="G1" s="335" t="s">
        <v>5</v>
      </c>
      <c r="H1" s="34"/>
      <c r="I1" s="34"/>
      <c r="J1" s="34"/>
      <c r="K1" s="34"/>
      <c r="L1" s="34"/>
      <c r="M1" s="34"/>
      <c r="N1" s="34"/>
      <c r="O1" s="34"/>
    </row>
    <row r="2" ht="14.25" customHeight="1"/>
    <row r="3" ht="14.25" customHeight="1">
      <c r="A3" s="336" t="s">
        <v>633</v>
      </c>
      <c r="B3" s="336" t="s">
        <v>632</v>
      </c>
      <c r="C3" s="34"/>
      <c r="D3" s="34"/>
      <c r="E3" s="34"/>
      <c r="F3" s="34"/>
      <c r="G3" s="337" t="s">
        <v>633</v>
      </c>
      <c r="H3" s="337" t="s">
        <v>632</v>
      </c>
      <c r="I3" s="337" t="s">
        <v>1780</v>
      </c>
      <c r="J3" s="55"/>
      <c r="K3" s="336" t="s">
        <v>632</v>
      </c>
      <c r="L3" s="34"/>
      <c r="M3" s="336" t="s">
        <v>633</v>
      </c>
      <c r="N3" s="336" t="s">
        <v>632</v>
      </c>
      <c r="O3" s="336" t="s">
        <v>1780</v>
      </c>
    </row>
    <row r="4" ht="14.25" customHeight="1">
      <c r="A4" s="34" t="s">
        <v>1952</v>
      </c>
      <c r="B4" s="34" t="str">
        <f>VLOOKUP(A4,array_table[],2,0)</f>
        <v>#ERROR!</v>
      </c>
      <c r="C4" s="34"/>
      <c r="D4" s="34"/>
      <c r="E4" s="34"/>
      <c r="F4" s="34"/>
      <c r="G4" s="279" t="s">
        <v>1952</v>
      </c>
      <c r="H4" s="279" t="s">
        <v>650</v>
      </c>
      <c r="I4" s="279" t="s">
        <v>1653</v>
      </c>
      <c r="J4" s="34"/>
      <c r="K4" s="34" t="s">
        <v>194</v>
      </c>
      <c r="L4" s="34"/>
      <c r="M4" s="34" t="str">
        <f>ARRAY_CONSTRAIN(ARRAYFORMULA(_xlfn._xlws.FILTER(array_table[],array_table[Dept]=K4)), 4, 3)</f>
        <v>#ERROR!</v>
      </c>
      <c r="N4" s="34"/>
      <c r="O4" s="34"/>
    </row>
    <row r="5" ht="14.25" customHeight="1">
      <c r="A5" s="34" t="s">
        <v>479</v>
      </c>
      <c r="B5" s="34" t="str">
        <f>VLOOKUP(A5,array_table[],2,0)</f>
        <v>#ERROR!</v>
      </c>
      <c r="C5" s="34"/>
      <c r="D5" s="34"/>
      <c r="E5" s="34"/>
      <c r="F5" s="34"/>
      <c r="G5" s="279" t="s">
        <v>344</v>
      </c>
      <c r="H5" s="279" t="s">
        <v>194</v>
      </c>
      <c r="I5" s="279" t="s">
        <v>720</v>
      </c>
      <c r="J5" s="34"/>
      <c r="K5" s="34"/>
      <c r="L5" s="34"/>
      <c r="M5" s="34"/>
      <c r="N5" s="34"/>
      <c r="O5" s="34"/>
    </row>
    <row r="6" ht="14.25" customHeight="1">
      <c r="A6" s="34" t="s">
        <v>1953</v>
      </c>
      <c r="B6" s="34" t="str">
        <f>VLOOKUP(A6,array_table[],2,0)</f>
        <v>#ERROR!</v>
      </c>
      <c r="C6" s="34"/>
      <c r="D6" s="34"/>
      <c r="E6" s="34"/>
      <c r="F6" s="34"/>
      <c r="G6" s="279" t="s">
        <v>1954</v>
      </c>
      <c r="H6" s="279" t="s">
        <v>369</v>
      </c>
      <c r="I6" s="279" t="s">
        <v>728</v>
      </c>
      <c r="J6" s="34"/>
      <c r="K6" s="336" t="s">
        <v>1780</v>
      </c>
      <c r="L6" s="34"/>
      <c r="M6" s="34"/>
      <c r="N6" s="34"/>
      <c r="O6" s="34"/>
    </row>
    <row r="7" ht="14.25" customHeight="1">
      <c r="A7" s="34"/>
      <c r="B7" s="34"/>
      <c r="C7" s="34"/>
      <c r="D7" s="34"/>
      <c r="E7" s="34"/>
      <c r="F7" s="34"/>
      <c r="G7" s="279" t="s">
        <v>1955</v>
      </c>
      <c r="H7" s="279" t="s">
        <v>369</v>
      </c>
      <c r="I7" s="279" t="s">
        <v>728</v>
      </c>
      <c r="J7" s="34"/>
      <c r="K7" s="34" t="s">
        <v>728</v>
      </c>
      <c r="L7" s="34"/>
      <c r="M7" s="34"/>
      <c r="N7" s="34"/>
      <c r="O7" s="34"/>
    </row>
    <row r="8" ht="14.25" customHeight="1">
      <c r="A8" s="335" t="s">
        <v>1956</v>
      </c>
      <c r="B8" s="34"/>
      <c r="C8" s="34"/>
      <c r="D8" s="34"/>
      <c r="E8" s="34"/>
      <c r="F8" s="34"/>
      <c r="G8" s="279" t="s">
        <v>1957</v>
      </c>
      <c r="H8" s="279" t="s">
        <v>194</v>
      </c>
      <c r="I8" s="279" t="s">
        <v>740</v>
      </c>
      <c r="J8" s="34"/>
      <c r="K8" s="34"/>
      <c r="L8" s="34"/>
      <c r="M8" s="34"/>
      <c r="N8" s="34"/>
      <c r="O8" s="34"/>
    </row>
    <row r="9" ht="14.25" customHeight="1">
      <c r="A9" s="34"/>
      <c r="B9" s="34"/>
      <c r="C9" s="34"/>
      <c r="D9" s="34"/>
      <c r="E9" s="34"/>
      <c r="F9" s="34"/>
      <c r="G9" s="279" t="s">
        <v>1958</v>
      </c>
      <c r="H9" s="279" t="s">
        <v>638</v>
      </c>
      <c r="I9" s="279" t="s">
        <v>1653</v>
      </c>
      <c r="J9" s="34"/>
      <c r="K9" s="34"/>
      <c r="L9" s="34"/>
      <c r="M9" s="34"/>
      <c r="N9" s="34"/>
      <c r="O9" s="34"/>
    </row>
    <row r="10" ht="14.25" customHeight="1">
      <c r="A10" s="336" t="s">
        <v>442</v>
      </c>
      <c r="B10" s="336" t="s">
        <v>519</v>
      </c>
      <c r="C10" s="336" t="s">
        <v>88</v>
      </c>
      <c r="D10" s="34"/>
      <c r="E10" s="34"/>
      <c r="F10" s="34"/>
      <c r="G10" s="279" t="s">
        <v>479</v>
      </c>
      <c r="H10" s="279" t="s">
        <v>638</v>
      </c>
      <c r="I10" s="279" t="s">
        <v>720</v>
      </c>
      <c r="J10" s="34"/>
      <c r="K10" s="34"/>
      <c r="L10" s="34"/>
      <c r="M10" s="34"/>
      <c r="N10" s="34"/>
      <c r="O10" s="34"/>
    </row>
    <row r="11" ht="14.25" customHeight="1">
      <c r="A11" s="34" t="s">
        <v>1959</v>
      </c>
      <c r="B11" s="34">
        <v>10.0</v>
      </c>
      <c r="C11" s="338">
        <v>1.5</v>
      </c>
      <c r="D11" s="338"/>
      <c r="E11" s="34"/>
      <c r="F11" s="34"/>
      <c r="G11" s="279" t="s">
        <v>1960</v>
      </c>
      <c r="H11" s="279" t="s">
        <v>650</v>
      </c>
      <c r="I11" s="279" t="s">
        <v>720</v>
      </c>
      <c r="J11" s="34"/>
      <c r="K11" s="34"/>
      <c r="L11" s="34"/>
      <c r="M11" s="34"/>
      <c r="N11" s="34"/>
      <c r="O11" s="34"/>
    </row>
    <row r="12" ht="14.25" customHeight="1">
      <c r="A12" s="34" t="s">
        <v>1961</v>
      </c>
      <c r="B12" s="34">
        <v>15.0</v>
      </c>
      <c r="C12" s="338">
        <v>1.2</v>
      </c>
      <c r="D12" s="338"/>
      <c r="E12" s="34"/>
      <c r="F12" s="34"/>
      <c r="G12" s="279" t="s">
        <v>1962</v>
      </c>
      <c r="H12" s="279" t="s">
        <v>650</v>
      </c>
      <c r="I12" s="279" t="s">
        <v>740</v>
      </c>
      <c r="J12" s="34"/>
      <c r="K12" s="34"/>
      <c r="L12" s="34"/>
      <c r="M12" s="34"/>
      <c r="N12" s="34"/>
      <c r="O12" s="34"/>
    </row>
    <row r="13" ht="14.25" customHeight="1">
      <c r="A13" s="34" t="s">
        <v>1963</v>
      </c>
      <c r="B13" s="34">
        <v>20.0</v>
      </c>
      <c r="C13" s="338">
        <v>1.0</v>
      </c>
      <c r="D13" s="338"/>
      <c r="E13" s="34"/>
      <c r="F13" s="34"/>
      <c r="G13" s="279" t="s">
        <v>1964</v>
      </c>
      <c r="H13" s="279" t="s">
        <v>194</v>
      </c>
      <c r="I13" s="279" t="s">
        <v>728</v>
      </c>
      <c r="J13" s="34"/>
      <c r="K13" s="34"/>
      <c r="L13" s="34"/>
      <c r="M13" s="34"/>
      <c r="N13" s="34"/>
      <c r="O13" s="34"/>
    </row>
    <row r="14" ht="14.25" customHeight="1">
      <c r="A14" s="34" t="s">
        <v>1965</v>
      </c>
      <c r="B14" s="34">
        <v>5.0</v>
      </c>
      <c r="C14" s="338">
        <v>2.0</v>
      </c>
      <c r="D14" s="338"/>
      <c r="E14" s="34"/>
      <c r="F14" s="34"/>
      <c r="G14" s="279" t="s">
        <v>1966</v>
      </c>
      <c r="H14" s="279" t="s">
        <v>638</v>
      </c>
      <c r="I14" s="279" t="s">
        <v>1653</v>
      </c>
      <c r="J14" s="34"/>
      <c r="K14" s="34"/>
      <c r="L14" s="34"/>
      <c r="M14" s="34"/>
      <c r="N14" s="34"/>
      <c r="O14" s="34"/>
    </row>
    <row r="15" ht="14.25" customHeight="1">
      <c r="A15" s="34" t="s">
        <v>1967</v>
      </c>
      <c r="B15" s="34">
        <v>16.0</v>
      </c>
      <c r="C15" s="338">
        <v>1.25</v>
      </c>
      <c r="D15" s="338"/>
      <c r="E15" s="34"/>
      <c r="F15" s="34"/>
      <c r="G15" s="279" t="s">
        <v>1968</v>
      </c>
      <c r="H15" s="279" t="s">
        <v>369</v>
      </c>
      <c r="I15" s="279" t="s">
        <v>1653</v>
      </c>
      <c r="J15" s="34"/>
      <c r="K15" s="34"/>
      <c r="L15" s="34"/>
      <c r="M15" s="34"/>
      <c r="N15" s="34"/>
      <c r="O15" s="34"/>
    </row>
    <row r="16" ht="14.25" customHeight="1">
      <c r="A16" s="34" t="s">
        <v>1969</v>
      </c>
      <c r="B16" s="34">
        <v>22.0</v>
      </c>
      <c r="C16" s="338">
        <v>2.25</v>
      </c>
      <c r="D16" s="338"/>
      <c r="E16" s="34"/>
      <c r="F16" s="34"/>
      <c r="G16" s="279" t="s">
        <v>1953</v>
      </c>
      <c r="H16" s="279" t="s">
        <v>194</v>
      </c>
      <c r="I16" s="279" t="s">
        <v>728</v>
      </c>
      <c r="J16" s="34"/>
      <c r="K16" s="34"/>
      <c r="L16" s="34"/>
      <c r="M16" s="34"/>
      <c r="N16" s="34"/>
      <c r="O16" s="34"/>
    </row>
    <row r="17" ht="14.25" customHeight="1">
      <c r="A17" s="339" t="s">
        <v>106</v>
      </c>
      <c r="B17" s="340"/>
      <c r="C17" s="341">
        <f t="array" ref="C17">SUM(B11:B16*C11:C16)</f>
        <v>132.5</v>
      </c>
      <c r="D17" s="338"/>
      <c r="E17" s="34"/>
      <c r="F17" s="34"/>
      <c r="G17" s="279" t="s">
        <v>331</v>
      </c>
      <c r="H17" s="279" t="s">
        <v>369</v>
      </c>
      <c r="I17" s="279" t="s">
        <v>728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86"/>
    <col customWidth="1" min="2" max="2" width="8.71"/>
    <col customWidth="1" min="3" max="3" width="11.0"/>
    <col customWidth="1" min="4" max="4" width="14.0"/>
    <col customWidth="1" min="5" max="5" width="8.0"/>
    <col customWidth="1" min="6" max="26" width="8.71"/>
  </cols>
  <sheetData>
    <row r="1" ht="14.25" customHeight="1">
      <c r="A1" s="342" t="s">
        <v>1970</v>
      </c>
      <c r="B1" s="34"/>
      <c r="C1" s="34"/>
      <c r="D1" s="34"/>
      <c r="E1" s="34"/>
    </row>
    <row r="2" ht="14.25" customHeight="1"/>
    <row r="3" ht="14.25" customHeight="1">
      <c r="A3" s="343" t="s">
        <v>1971</v>
      </c>
      <c r="B3" s="55"/>
      <c r="C3" s="343" t="s">
        <v>1846</v>
      </c>
      <c r="D3" s="343" t="s">
        <v>1972</v>
      </c>
      <c r="E3" s="343" t="s">
        <v>1973</v>
      </c>
    </row>
    <row r="4" ht="14.25" customHeight="1">
      <c r="A4" s="34" t="s">
        <v>1974</v>
      </c>
      <c r="B4" s="34"/>
      <c r="C4" s="145">
        <v>44603.0</v>
      </c>
      <c r="D4" s="145">
        <f t="array" ref="D4:D17">SEQUENCE(COUNTA(A4:A17),1,C4,7)</f>
        <v>44603</v>
      </c>
      <c r="E4" s="344"/>
    </row>
    <row r="5" ht="14.25" customHeight="1">
      <c r="A5" s="34" t="s">
        <v>1975</v>
      </c>
      <c r="B5" s="34"/>
      <c r="C5" s="34"/>
      <c r="D5" s="145">
        <v>44610.0</v>
      </c>
      <c r="E5" s="344"/>
    </row>
    <row r="6" ht="14.25" customHeight="1">
      <c r="A6" s="34" t="s">
        <v>1976</v>
      </c>
      <c r="B6" s="34"/>
      <c r="C6" s="34"/>
      <c r="D6" s="145">
        <v>44617.0</v>
      </c>
      <c r="E6" s="344"/>
    </row>
    <row r="7" ht="14.25" customHeight="1">
      <c r="A7" s="34" t="s">
        <v>1977</v>
      </c>
      <c r="B7" s="34"/>
      <c r="C7" s="34"/>
      <c r="D7" s="145">
        <v>44624.0</v>
      </c>
      <c r="E7" s="344"/>
    </row>
    <row r="8" ht="14.25" customHeight="1">
      <c r="A8" s="34" t="s">
        <v>1978</v>
      </c>
      <c r="B8" s="34"/>
      <c r="C8" s="34"/>
      <c r="D8" s="145">
        <v>44631.0</v>
      </c>
      <c r="E8" s="344"/>
    </row>
    <row r="9" ht="14.25" customHeight="1">
      <c r="A9" s="34" t="s">
        <v>1979</v>
      </c>
      <c r="B9" s="34"/>
      <c r="C9" s="34"/>
      <c r="D9" s="145">
        <v>44638.0</v>
      </c>
      <c r="E9" s="344"/>
    </row>
    <row r="10" ht="14.25" customHeight="1">
      <c r="A10" s="34" t="s">
        <v>1980</v>
      </c>
      <c r="B10" s="34"/>
      <c r="C10" s="34"/>
      <c r="D10" s="145">
        <v>44645.0</v>
      </c>
      <c r="E10" s="344"/>
    </row>
    <row r="11" ht="14.25" customHeight="1">
      <c r="A11" s="34" t="s">
        <v>1981</v>
      </c>
      <c r="B11" s="34"/>
      <c r="C11" s="34"/>
      <c r="D11" s="145">
        <v>44652.0</v>
      </c>
      <c r="E11" s="344"/>
    </row>
    <row r="12" ht="14.25" customHeight="1">
      <c r="A12" s="34" t="s">
        <v>1982</v>
      </c>
      <c r="B12" s="34"/>
      <c r="C12" s="34"/>
      <c r="D12" s="145">
        <v>44659.0</v>
      </c>
      <c r="E12" s="344"/>
    </row>
    <row r="13" ht="14.25" customHeight="1">
      <c r="A13" s="34" t="s">
        <v>1983</v>
      </c>
      <c r="B13" s="34"/>
      <c r="C13" s="34"/>
      <c r="D13" s="145">
        <v>44666.0</v>
      </c>
      <c r="E13" s="344"/>
    </row>
    <row r="14" ht="14.25" customHeight="1">
      <c r="A14" s="34" t="s">
        <v>1984</v>
      </c>
      <c r="B14" s="34"/>
      <c r="C14" s="34"/>
      <c r="D14" s="145">
        <v>44673.0</v>
      </c>
      <c r="E14" s="344"/>
    </row>
    <row r="15" ht="14.25" customHeight="1">
      <c r="A15" s="34" t="s">
        <v>1985</v>
      </c>
      <c r="B15" s="34"/>
      <c r="C15" s="34"/>
      <c r="D15" s="145">
        <v>44680.0</v>
      </c>
      <c r="E15" s="344"/>
    </row>
    <row r="16" ht="14.25" customHeight="1">
      <c r="A16" s="34" t="s">
        <v>1986</v>
      </c>
      <c r="B16" s="34"/>
      <c r="C16" s="34"/>
      <c r="D16" s="145">
        <v>44687.0</v>
      </c>
      <c r="E16" s="344"/>
    </row>
    <row r="17" ht="14.25" customHeight="1">
      <c r="A17" s="34" t="s">
        <v>1987</v>
      </c>
      <c r="B17" s="34"/>
      <c r="C17" s="34"/>
      <c r="D17" s="145">
        <v>44694.0</v>
      </c>
      <c r="E17" s="344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.71"/>
    <col customWidth="1" min="3" max="3" width="7.43"/>
    <col customWidth="1" min="4" max="4" width="5.71"/>
    <col customWidth="1" min="5" max="5" width="8.57"/>
    <col customWidth="1" min="6" max="6" width="5.29"/>
    <col customWidth="1" min="7" max="7" width="8.71"/>
    <col customWidth="1" min="8" max="8" width="11.29"/>
    <col customWidth="1" min="9" max="9" width="11.86"/>
    <col customWidth="1" min="10" max="10" width="11.43"/>
    <col customWidth="1" min="11" max="11" width="11.0"/>
    <col customWidth="1" min="12" max="26" width="8.71"/>
  </cols>
  <sheetData>
    <row r="1" ht="14.25" customHeight="1"/>
    <row r="2" ht="14.25" customHeight="1"/>
    <row r="3" ht="14.25" customHeight="1">
      <c r="A3" s="345" t="s">
        <v>1971</v>
      </c>
      <c r="B3" s="34"/>
      <c r="C3" s="346" t="s">
        <v>1973</v>
      </c>
      <c r="D3" s="346" t="s">
        <v>1988</v>
      </c>
      <c r="E3" s="346" t="s">
        <v>1989</v>
      </c>
      <c r="F3" s="346" t="s">
        <v>188</v>
      </c>
      <c r="G3" s="34"/>
      <c r="H3" s="346" t="s">
        <v>1973</v>
      </c>
      <c r="I3" s="346" t="s">
        <v>1988</v>
      </c>
      <c r="J3" s="346" t="s">
        <v>1989</v>
      </c>
      <c r="K3" s="346" t="s">
        <v>188</v>
      </c>
    </row>
    <row r="4" ht="14.25" customHeight="1">
      <c r="A4" s="34" t="s">
        <v>1990</v>
      </c>
      <c r="B4" s="34"/>
      <c r="C4" s="34" t="str">
        <f>ARRAY_CONSTRAIN(ARRAYFORMULA(_xlfn.SEQUENCE(COUNTA(Table5[Training Course])/4,4)), 9, 4)</f>
        <v>#ERROR!</v>
      </c>
      <c r="D4" s="34"/>
      <c r="E4" s="34"/>
      <c r="F4" s="34"/>
      <c r="G4" s="34"/>
      <c r="H4" s="34" t="str">
        <f>ARRAY_CONSTRAIN(ARRAYFORMULA(INDEX(Table5[Training Course],_xlfn.ANCHORARRAY(C4))), 9, 4)</f>
        <v>#ERROR!</v>
      </c>
      <c r="I4" s="34"/>
      <c r="J4" s="34"/>
      <c r="K4" s="145"/>
    </row>
    <row r="5" ht="14.25" customHeight="1">
      <c r="A5" s="34" t="s">
        <v>1991</v>
      </c>
      <c r="B5" s="34"/>
      <c r="C5" s="34"/>
      <c r="D5" s="34"/>
      <c r="E5" s="34"/>
      <c r="F5" s="34"/>
      <c r="G5" s="34"/>
      <c r="H5" s="34"/>
      <c r="I5" s="34"/>
      <c r="J5" s="34"/>
      <c r="K5" s="145"/>
    </row>
    <row r="6" ht="14.25" customHeight="1">
      <c r="A6" s="34" t="s">
        <v>1733</v>
      </c>
      <c r="B6" s="34"/>
      <c r="C6" s="34"/>
      <c r="D6" s="34"/>
      <c r="E6" s="34"/>
      <c r="F6" s="34"/>
      <c r="G6" s="34"/>
      <c r="H6" s="34"/>
      <c r="I6" s="34"/>
      <c r="J6" s="34"/>
      <c r="K6" s="145"/>
    </row>
    <row r="7" ht="14.25" customHeight="1">
      <c r="A7" s="145">
        <v>44595.0</v>
      </c>
      <c r="B7" s="34"/>
      <c r="C7" s="34"/>
      <c r="D7" s="34"/>
      <c r="E7" s="34"/>
      <c r="F7" s="34"/>
      <c r="G7" s="34"/>
      <c r="H7" s="34"/>
      <c r="I7" s="34"/>
      <c r="J7" s="34"/>
      <c r="K7" s="145"/>
    </row>
    <row r="8" ht="14.25" customHeight="1">
      <c r="A8" s="34" t="s">
        <v>1990</v>
      </c>
      <c r="B8" s="34"/>
      <c r="C8" s="34"/>
      <c r="D8" s="34"/>
      <c r="E8" s="34"/>
      <c r="F8" s="34"/>
      <c r="G8" s="34"/>
      <c r="H8" s="34"/>
      <c r="I8" s="34"/>
      <c r="J8" s="34"/>
      <c r="K8" s="145"/>
    </row>
    <row r="9" ht="14.25" customHeight="1">
      <c r="A9" s="34" t="s">
        <v>1</v>
      </c>
      <c r="B9" s="34"/>
      <c r="C9" s="34"/>
      <c r="D9" s="34"/>
      <c r="E9" s="34"/>
      <c r="F9" s="34"/>
      <c r="G9" s="34"/>
      <c r="H9" s="34"/>
      <c r="I9" s="34"/>
      <c r="J9" s="34"/>
      <c r="K9" s="145"/>
    </row>
    <row r="10" ht="14.25" customHeight="1">
      <c r="A10" s="34" t="s">
        <v>1753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ht="14.25" customHeight="1">
      <c r="A11" s="145">
        <v>44596.0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</row>
    <row r="12" ht="14.25" customHeight="1">
      <c r="A12" s="34" t="s">
        <v>1992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</row>
    <row r="13" ht="14.25" customHeight="1">
      <c r="A13" s="34" t="s">
        <v>2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ht="14.25" customHeight="1">
      <c r="A14" s="34" t="s">
        <v>1993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ht="14.25" customHeight="1">
      <c r="A15" s="145">
        <v>44597.0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ht="14.25" customHeight="1">
      <c r="A16" s="34" t="s">
        <v>1994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ht="14.25" customHeight="1">
      <c r="A17" s="34" t="s">
        <v>1991</v>
      </c>
    </row>
    <row r="18" ht="14.25" customHeight="1">
      <c r="A18" s="34" t="s">
        <v>1995</v>
      </c>
    </row>
    <row r="19" ht="14.25" customHeight="1">
      <c r="A19" s="145">
        <v>44598.0</v>
      </c>
    </row>
    <row r="20" ht="14.25" customHeight="1">
      <c r="A20" s="34" t="s">
        <v>1990</v>
      </c>
    </row>
    <row r="21" ht="14.25" customHeight="1">
      <c r="A21" s="34" t="s">
        <v>2</v>
      </c>
    </row>
    <row r="22" ht="14.25" customHeight="1">
      <c r="A22" s="34" t="s">
        <v>1733</v>
      </c>
    </row>
    <row r="23" ht="14.25" customHeight="1">
      <c r="A23" s="145">
        <v>44599.0</v>
      </c>
    </row>
    <row r="24" ht="14.25" customHeight="1">
      <c r="A24" s="34" t="s">
        <v>1996</v>
      </c>
    </row>
    <row r="25" ht="14.25" customHeight="1">
      <c r="A25" s="34" t="s">
        <v>1997</v>
      </c>
    </row>
    <row r="26" ht="14.25" customHeight="1">
      <c r="A26" s="34" t="s">
        <v>1733</v>
      </c>
    </row>
    <row r="27" ht="14.25" customHeight="1">
      <c r="A27" s="145">
        <v>44600.0</v>
      </c>
    </row>
    <row r="28" ht="14.25" customHeight="1">
      <c r="A28" s="34" t="s">
        <v>1998</v>
      </c>
    </row>
    <row r="29" ht="14.25" customHeight="1">
      <c r="A29" s="34" t="s">
        <v>1991</v>
      </c>
    </row>
    <row r="30" ht="14.25" customHeight="1">
      <c r="A30" s="34" t="s">
        <v>1733</v>
      </c>
    </row>
    <row r="31" ht="14.25" customHeight="1">
      <c r="A31" s="34">
        <v>44601.0</v>
      </c>
    </row>
    <row r="32" ht="14.25" customHeight="1">
      <c r="A32" s="34" t="s">
        <v>1999</v>
      </c>
    </row>
    <row r="33" ht="14.25" customHeight="1">
      <c r="A33" s="34" t="s">
        <v>2</v>
      </c>
    </row>
    <row r="34" ht="14.25" customHeight="1">
      <c r="A34" s="34" t="s">
        <v>1995</v>
      </c>
    </row>
    <row r="35" ht="14.25" customHeight="1">
      <c r="A35" s="34">
        <v>44602.0</v>
      </c>
    </row>
    <row r="36" ht="14.25" customHeight="1">
      <c r="A36" s="34" t="s">
        <v>1981</v>
      </c>
    </row>
    <row r="37" ht="14.25" customHeight="1">
      <c r="A37" s="34" t="s">
        <v>1997</v>
      </c>
    </row>
    <row r="38" ht="14.25" customHeight="1">
      <c r="A38" s="34" t="s">
        <v>1733</v>
      </c>
    </row>
    <row r="39" ht="14.25" customHeight="1">
      <c r="A39" s="34">
        <v>44602.0</v>
      </c>
    </row>
    <row r="40" ht="14.25" customHeight="1">
      <c r="A40" s="34" t="s">
        <v>1981</v>
      </c>
    </row>
    <row r="41" ht="14.25" customHeight="1">
      <c r="A41" s="34" t="s">
        <v>1997</v>
      </c>
    </row>
    <row r="42" ht="14.25" customHeight="1">
      <c r="A42" s="34" t="s">
        <v>1733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4.43"/>
    <col customWidth="1" min="3" max="3" width="8.71"/>
    <col customWidth="1" min="4" max="4" width="15.43"/>
    <col customWidth="1" min="5" max="8" width="8.71"/>
    <col customWidth="1" min="9" max="9" width="15.14"/>
    <col customWidth="1" min="10" max="10" width="13.0"/>
    <col customWidth="1" min="11" max="26" width="8.71"/>
  </cols>
  <sheetData>
    <row r="1" ht="14.25" customHeight="1">
      <c r="A1" s="347" t="s">
        <v>2000</v>
      </c>
      <c r="B1" s="347"/>
      <c r="C1" s="347"/>
      <c r="E1" s="347"/>
      <c r="F1" s="347"/>
      <c r="G1" s="347"/>
      <c r="H1" s="347"/>
      <c r="I1" s="347"/>
    </row>
    <row r="2" ht="14.25" customHeight="1"/>
    <row r="3" ht="14.25" customHeight="1">
      <c r="A3" s="335" t="s">
        <v>20</v>
      </c>
      <c r="B3" s="34"/>
      <c r="C3" s="34"/>
      <c r="E3" s="34"/>
      <c r="F3" s="34"/>
      <c r="G3" s="34"/>
      <c r="H3" s="34"/>
      <c r="I3" s="34"/>
    </row>
    <row r="4" ht="14.25" customHeight="1"/>
    <row r="5" ht="14.25" customHeight="1">
      <c r="A5" s="348" t="s">
        <v>2001</v>
      </c>
      <c r="B5" s="349" t="s">
        <v>2002</v>
      </c>
      <c r="C5" s="34"/>
      <c r="E5" s="34"/>
      <c r="F5" s="290"/>
      <c r="G5" s="290"/>
      <c r="H5" s="290"/>
      <c r="I5" s="350" t="s">
        <v>2001</v>
      </c>
      <c r="J5" s="351" t="s">
        <v>2002</v>
      </c>
    </row>
    <row r="6" ht="14.25" customHeight="1">
      <c r="A6" s="352" t="s">
        <v>2003</v>
      </c>
      <c r="B6" s="353">
        <f t="array" ref="B6:B25">RANDARRAY(COUNTA(A6:A25),1)</f>
        <v>0.06646767373</v>
      </c>
      <c r="C6" s="34"/>
      <c r="E6" s="34"/>
      <c r="F6" s="290"/>
      <c r="G6" s="290"/>
      <c r="H6" s="290"/>
      <c r="I6" s="354" t="s">
        <v>2003</v>
      </c>
      <c r="J6" s="355">
        <v>0.9996924431027561</v>
      </c>
    </row>
    <row r="7" ht="14.25" customHeight="1">
      <c r="A7" s="356" t="s">
        <v>2004</v>
      </c>
      <c r="B7" s="357">
        <v>0.23030323737867398</v>
      </c>
      <c r="C7" s="34"/>
      <c r="E7" s="34"/>
      <c r="F7" s="290"/>
      <c r="G7" s="290"/>
      <c r="H7" s="290"/>
      <c r="I7" s="354" t="s">
        <v>2004</v>
      </c>
      <c r="J7" s="355">
        <v>0.9845180622367693</v>
      </c>
    </row>
    <row r="8" ht="14.25" customHeight="1">
      <c r="A8" s="358" t="s">
        <v>2005</v>
      </c>
      <c r="B8" s="359">
        <v>0.7772833226239261</v>
      </c>
      <c r="C8" s="34"/>
      <c r="E8" s="34"/>
      <c r="F8" s="290"/>
      <c r="G8" s="290"/>
      <c r="H8" s="290"/>
      <c r="I8" s="354" t="s">
        <v>2005</v>
      </c>
      <c r="J8" s="355">
        <v>0.9547127194282814</v>
      </c>
    </row>
    <row r="9" ht="14.25" customHeight="1">
      <c r="A9" s="356" t="s">
        <v>2006</v>
      </c>
      <c r="B9" s="357">
        <v>0.234929398838836</v>
      </c>
      <c r="C9" s="34"/>
      <c r="E9" s="34"/>
      <c r="F9" s="34"/>
      <c r="G9" s="34"/>
      <c r="H9" s="34"/>
      <c r="I9" s="354" t="s">
        <v>2006</v>
      </c>
      <c r="J9" s="355">
        <v>0.9252068662823092</v>
      </c>
    </row>
    <row r="10" ht="14.25" customHeight="1">
      <c r="A10" s="358" t="s">
        <v>2007</v>
      </c>
      <c r="B10" s="359">
        <v>0.1588755829068188</v>
      </c>
      <c r="C10" s="34"/>
      <c r="E10" s="34"/>
      <c r="F10" s="34"/>
      <c r="G10" s="34"/>
      <c r="H10" s="34"/>
      <c r="I10" s="354" t="s">
        <v>2007</v>
      </c>
      <c r="J10" s="355">
        <v>0.872294876199389</v>
      </c>
    </row>
    <row r="11" ht="14.25" customHeight="1">
      <c r="A11" s="356" t="s">
        <v>2008</v>
      </c>
      <c r="B11" s="357">
        <v>0.8886991726004099</v>
      </c>
      <c r="C11" s="34"/>
      <c r="E11" s="34"/>
      <c r="F11" s="34"/>
      <c r="G11" s="34"/>
      <c r="H11" s="34"/>
      <c r="I11" s="354" t="s">
        <v>2008</v>
      </c>
      <c r="J11" s="355">
        <v>0.8640327210009524</v>
      </c>
    </row>
    <row r="12" ht="14.25" customHeight="1">
      <c r="A12" s="358" t="s">
        <v>2009</v>
      </c>
      <c r="B12" s="359">
        <v>0.060893663270425336</v>
      </c>
      <c r="C12" s="34"/>
      <c r="E12" s="34"/>
      <c r="F12" s="34"/>
      <c r="G12" s="34"/>
      <c r="H12" s="34"/>
      <c r="I12" s="354" t="s">
        <v>2009</v>
      </c>
      <c r="J12" s="355">
        <v>0.7923179993014315</v>
      </c>
    </row>
    <row r="13" ht="14.25" customHeight="1">
      <c r="A13" s="356" t="s">
        <v>2010</v>
      </c>
      <c r="B13" s="357">
        <v>0.45216727294412173</v>
      </c>
      <c r="C13" s="34"/>
      <c r="E13" s="34"/>
      <c r="F13" s="34"/>
      <c r="G13" s="34"/>
      <c r="H13" s="34"/>
      <c r="I13" s="354" t="s">
        <v>2010</v>
      </c>
      <c r="J13" s="355">
        <v>0.7194388977285577</v>
      </c>
    </row>
    <row r="14" ht="14.25" customHeight="1">
      <c r="A14" s="358" t="s">
        <v>2011</v>
      </c>
      <c r="B14" s="359">
        <v>0.26181336853800086</v>
      </c>
      <c r="C14" s="34"/>
      <c r="E14" s="34"/>
      <c r="F14" s="34"/>
      <c r="G14" s="34"/>
      <c r="H14" s="34"/>
      <c r="I14" s="360" t="s">
        <v>2011</v>
      </c>
      <c r="J14" s="355">
        <v>0.6313705405844807</v>
      </c>
    </row>
    <row r="15" ht="14.25" customHeight="1">
      <c r="A15" s="356" t="s">
        <v>2012</v>
      </c>
      <c r="B15" s="357">
        <v>0.9333611402091965</v>
      </c>
      <c r="C15" s="34"/>
      <c r="E15" s="34"/>
      <c r="F15" s="34"/>
      <c r="G15" s="34"/>
      <c r="H15" s="34"/>
      <c r="I15" s="360" t="s">
        <v>2012</v>
      </c>
      <c r="J15" s="355">
        <v>0.5382264120666036</v>
      </c>
    </row>
    <row r="16" ht="14.25" customHeight="1">
      <c r="A16" s="358" t="s">
        <v>2013</v>
      </c>
      <c r="B16" s="359">
        <v>0.3340507188231595</v>
      </c>
      <c r="C16" s="34"/>
      <c r="E16" s="34"/>
      <c r="F16" s="34"/>
      <c r="G16" s="34"/>
      <c r="H16" s="34"/>
      <c r="I16" s="360" t="s">
        <v>2013</v>
      </c>
      <c r="J16" s="355">
        <v>0.4929969504907281</v>
      </c>
    </row>
    <row r="17" ht="14.25" customHeight="1">
      <c r="A17" s="356" t="s">
        <v>2014</v>
      </c>
      <c r="B17" s="357">
        <v>0.6918510723625143</v>
      </c>
      <c r="I17" s="354" t="s">
        <v>2014</v>
      </c>
      <c r="J17" s="355">
        <v>0.4422300932542367</v>
      </c>
    </row>
    <row r="18" ht="14.25" customHeight="1">
      <c r="A18" s="358" t="s">
        <v>2015</v>
      </c>
      <c r="B18" s="359">
        <v>0.48902882636275613</v>
      </c>
      <c r="I18" s="354" t="s">
        <v>2015</v>
      </c>
      <c r="J18" s="355">
        <v>0.4381243990024988</v>
      </c>
    </row>
    <row r="19" ht="14.25" customHeight="1">
      <c r="A19" s="356" t="s">
        <v>2016</v>
      </c>
      <c r="B19" s="357">
        <v>0.33696659503974935</v>
      </c>
      <c r="I19" s="354" t="s">
        <v>2016</v>
      </c>
      <c r="J19" s="355">
        <v>0.3775003564699586</v>
      </c>
    </row>
    <row r="20" ht="14.25" customHeight="1">
      <c r="A20" s="358" t="s">
        <v>2017</v>
      </c>
      <c r="B20" s="359">
        <v>0.7904458519906186</v>
      </c>
      <c r="I20" s="354" t="s">
        <v>2017</v>
      </c>
      <c r="J20" s="355">
        <v>0.35348049478254784</v>
      </c>
    </row>
    <row r="21" ht="14.25" customHeight="1">
      <c r="A21" s="356" t="s">
        <v>2018</v>
      </c>
      <c r="B21" s="357">
        <v>0.10035490860086738</v>
      </c>
      <c r="I21" s="354" t="s">
        <v>2018</v>
      </c>
      <c r="J21" s="355">
        <v>0.30554093885985956</v>
      </c>
    </row>
    <row r="22" ht="14.25" customHeight="1">
      <c r="A22" s="358" t="s">
        <v>2019</v>
      </c>
      <c r="B22" s="359">
        <v>0.4582085492727107</v>
      </c>
      <c r="I22" s="354" t="s">
        <v>2019</v>
      </c>
      <c r="J22" s="355">
        <v>0.2854430877338885</v>
      </c>
    </row>
    <row r="23" ht="14.25" customHeight="1">
      <c r="A23" s="356" t="s">
        <v>2020</v>
      </c>
      <c r="B23" s="357">
        <v>0.551573254326496</v>
      </c>
      <c r="I23" s="354" t="s">
        <v>2020</v>
      </c>
      <c r="J23" s="355">
        <v>0.16498822599095275</v>
      </c>
    </row>
    <row r="24" ht="14.25" customHeight="1">
      <c r="A24" s="358" t="s">
        <v>2021</v>
      </c>
      <c r="B24" s="359">
        <v>0.8263664795547511</v>
      </c>
      <c r="I24" s="354" t="s">
        <v>2021</v>
      </c>
      <c r="J24" s="355">
        <v>0.12839076201998534</v>
      </c>
    </row>
    <row r="25" ht="14.25" customHeight="1">
      <c r="A25" s="361" t="s">
        <v>2022</v>
      </c>
      <c r="B25" s="362">
        <v>0.44369983530065016</v>
      </c>
      <c r="I25" s="363" t="s">
        <v>2022</v>
      </c>
      <c r="J25" s="364">
        <v>0.06842747415924455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2.29"/>
    <col customWidth="1" min="3" max="3" width="11.29"/>
    <col customWidth="1" min="4" max="26" width="8.71"/>
  </cols>
  <sheetData>
    <row r="1" ht="14.25" customHeight="1">
      <c r="A1" s="365" t="s">
        <v>2023</v>
      </c>
      <c r="B1" s="365"/>
      <c r="C1" s="365"/>
    </row>
    <row r="2" ht="14.25" customHeight="1"/>
    <row r="3" ht="14.25" customHeight="1"/>
    <row r="4" ht="14.25" customHeight="1">
      <c r="A4" s="335" t="s">
        <v>24</v>
      </c>
      <c r="B4" s="34"/>
      <c r="C4" s="34"/>
    </row>
    <row r="5" ht="14.25" customHeight="1"/>
    <row r="6" ht="14.25" customHeight="1">
      <c r="A6" s="366" t="s">
        <v>419</v>
      </c>
      <c r="B6" s="366" t="s">
        <v>358</v>
      </c>
      <c r="C6" s="366" t="s">
        <v>2024</v>
      </c>
    </row>
    <row r="7" ht="14.25" customHeight="1">
      <c r="A7" s="34" t="s">
        <v>2014</v>
      </c>
      <c r="B7" s="184">
        <f t="shared" ref="B7:B26" si="1">RANDBETWEEN(20000,50000)</f>
        <v>48057</v>
      </c>
      <c r="C7" s="17">
        <f t="shared" ref="C7:C26" si="2">RANDBETWEEN(DATE(2005,1,1),DATE(2023,1,1))</f>
        <v>39002</v>
      </c>
    </row>
    <row r="8" ht="14.25" customHeight="1">
      <c r="A8" s="34" t="s">
        <v>2011</v>
      </c>
      <c r="B8" s="184">
        <f t="shared" si="1"/>
        <v>40866</v>
      </c>
      <c r="C8" s="17">
        <f t="shared" si="2"/>
        <v>42469</v>
      </c>
    </row>
    <row r="9" ht="14.25" customHeight="1">
      <c r="A9" s="34" t="s">
        <v>2012</v>
      </c>
      <c r="B9" s="184">
        <f t="shared" si="1"/>
        <v>37898</v>
      </c>
      <c r="C9" s="17">
        <f t="shared" si="2"/>
        <v>41608</v>
      </c>
    </row>
    <row r="10" ht="14.25" customHeight="1">
      <c r="A10" s="34" t="s">
        <v>2019</v>
      </c>
      <c r="B10" s="184">
        <f t="shared" si="1"/>
        <v>41309</v>
      </c>
      <c r="C10" s="17">
        <f t="shared" si="2"/>
        <v>44430</v>
      </c>
    </row>
    <row r="11" ht="14.25" customHeight="1">
      <c r="A11" s="34" t="s">
        <v>2004</v>
      </c>
      <c r="B11" s="184">
        <f t="shared" si="1"/>
        <v>20288</v>
      </c>
      <c r="C11" s="17">
        <f t="shared" si="2"/>
        <v>39327</v>
      </c>
    </row>
    <row r="12" ht="14.25" customHeight="1">
      <c r="A12" s="34" t="s">
        <v>2013</v>
      </c>
      <c r="B12" s="184">
        <f t="shared" si="1"/>
        <v>28275</v>
      </c>
      <c r="C12" s="17">
        <f t="shared" si="2"/>
        <v>41040</v>
      </c>
    </row>
    <row r="13" ht="14.25" customHeight="1">
      <c r="A13" s="34" t="s">
        <v>2007</v>
      </c>
      <c r="B13" s="184">
        <f t="shared" si="1"/>
        <v>26414</v>
      </c>
      <c r="C13" s="17">
        <f t="shared" si="2"/>
        <v>44186</v>
      </c>
    </row>
    <row r="14" ht="14.25" customHeight="1">
      <c r="A14" s="34" t="s">
        <v>2016</v>
      </c>
      <c r="B14" s="184">
        <f t="shared" si="1"/>
        <v>48464</v>
      </c>
      <c r="C14" s="17">
        <f t="shared" si="2"/>
        <v>40614</v>
      </c>
    </row>
    <row r="15" ht="14.25" customHeight="1">
      <c r="A15" s="34" t="s">
        <v>2020</v>
      </c>
      <c r="B15" s="184">
        <f t="shared" si="1"/>
        <v>39097</v>
      </c>
      <c r="C15" s="17">
        <f t="shared" si="2"/>
        <v>43721</v>
      </c>
    </row>
    <row r="16" ht="14.25" customHeight="1">
      <c r="A16" s="34" t="s">
        <v>2009</v>
      </c>
      <c r="B16" s="184">
        <f t="shared" si="1"/>
        <v>36153</v>
      </c>
      <c r="C16" s="17">
        <f t="shared" si="2"/>
        <v>39099</v>
      </c>
    </row>
    <row r="17" ht="14.25" customHeight="1">
      <c r="A17" s="34" t="s">
        <v>2015</v>
      </c>
      <c r="B17" s="184">
        <f t="shared" si="1"/>
        <v>29554</v>
      </c>
      <c r="C17" s="17">
        <f t="shared" si="2"/>
        <v>42672</v>
      </c>
    </row>
    <row r="18" ht="14.25" customHeight="1">
      <c r="A18" s="34" t="s">
        <v>2010</v>
      </c>
      <c r="B18" s="184">
        <f t="shared" si="1"/>
        <v>46695</v>
      </c>
      <c r="C18" s="17">
        <f t="shared" si="2"/>
        <v>44482</v>
      </c>
    </row>
    <row r="19" ht="14.25" customHeight="1">
      <c r="A19" s="34" t="s">
        <v>2006</v>
      </c>
      <c r="B19" s="184">
        <f t="shared" si="1"/>
        <v>37123</v>
      </c>
      <c r="C19" s="17">
        <f t="shared" si="2"/>
        <v>42108</v>
      </c>
    </row>
    <row r="20" ht="14.25" customHeight="1">
      <c r="A20" s="34" t="s">
        <v>2018</v>
      </c>
      <c r="B20" s="184">
        <f t="shared" si="1"/>
        <v>37158</v>
      </c>
      <c r="C20" s="17">
        <f t="shared" si="2"/>
        <v>44785</v>
      </c>
    </row>
    <row r="21" ht="14.25" customHeight="1">
      <c r="A21" s="34" t="s">
        <v>2022</v>
      </c>
      <c r="B21" s="184">
        <f t="shared" si="1"/>
        <v>41699</v>
      </c>
      <c r="C21" s="17">
        <f t="shared" si="2"/>
        <v>40905</v>
      </c>
    </row>
    <row r="22" ht="14.25" customHeight="1">
      <c r="A22" s="34" t="s">
        <v>2017</v>
      </c>
      <c r="B22" s="184">
        <f t="shared" si="1"/>
        <v>43717</v>
      </c>
      <c r="C22" s="17">
        <f t="shared" si="2"/>
        <v>40265</v>
      </c>
    </row>
    <row r="23" ht="14.25" customHeight="1">
      <c r="A23" s="34" t="s">
        <v>2008</v>
      </c>
      <c r="B23" s="184">
        <f t="shared" si="1"/>
        <v>33793</v>
      </c>
      <c r="C23" s="17">
        <f t="shared" si="2"/>
        <v>39379</v>
      </c>
    </row>
    <row r="24" ht="14.25" customHeight="1">
      <c r="A24" s="34" t="s">
        <v>2003</v>
      </c>
      <c r="B24" s="184">
        <f t="shared" si="1"/>
        <v>37685</v>
      </c>
      <c r="C24" s="17">
        <f t="shared" si="2"/>
        <v>44287</v>
      </c>
    </row>
    <row r="25" ht="14.25" customHeight="1">
      <c r="A25" s="34" t="s">
        <v>2005</v>
      </c>
      <c r="B25" s="184">
        <f t="shared" si="1"/>
        <v>25021</v>
      </c>
      <c r="C25" s="17">
        <f t="shared" si="2"/>
        <v>42363</v>
      </c>
    </row>
    <row r="26" ht="14.25" customHeight="1">
      <c r="A26" s="34" t="s">
        <v>2021</v>
      </c>
      <c r="B26" s="184">
        <f t="shared" si="1"/>
        <v>29265</v>
      </c>
      <c r="C26" s="17">
        <f t="shared" si="2"/>
        <v>42303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3.43"/>
    <col customWidth="1" min="3" max="3" width="16.71"/>
    <col customWidth="1" min="4" max="4" width="18.29"/>
    <col customWidth="1" min="5" max="5" width="15.29"/>
    <col customWidth="1" min="6" max="6" width="14.43"/>
    <col customWidth="1" min="7" max="7" width="15.71"/>
    <col customWidth="1" min="8" max="26" width="9.71"/>
  </cols>
  <sheetData>
    <row r="1" ht="14.25" customHeight="1"/>
    <row r="2" ht="14.25" customHeight="1">
      <c r="A2" s="335" t="s">
        <v>2025</v>
      </c>
    </row>
    <row r="3" ht="14.25" customHeight="1">
      <c r="A3" s="367"/>
    </row>
    <row r="4" ht="14.25" customHeight="1">
      <c r="A4" s="35" t="s">
        <v>315</v>
      </c>
      <c r="C4" s="35" t="s">
        <v>315</v>
      </c>
      <c r="D4" s="35" t="s">
        <v>316</v>
      </c>
    </row>
    <row r="5" ht="14.25" customHeight="1">
      <c r="A5" s="16" t="s">
        <v>1623</v>
      </c>
      <c r="C5" s="36" t="s">
        <v>317</v>
      </c>
      <c r="D5" s="16">
        <f>XMATCH(C5,A5:A11,2,1)</f>
        <v>1</v>
      </c>
    </row>
    <row r="6" ht="14.25" customHeight="1">
      <c r="A6" s="16" t="s">
        <v>2026</v>
      </c>
    </row>
    <row r="7" ht="14.25" customHeight="1">
      <c r="A7" s="16" t="s">
        <v>1628</v>
      </c>
    </row>
    <row r="8" ht="14.25" customHeight="1">
      <c r="A8" s="16" t="s">
        <v>2027</v>
      </c>
    </row>
    <row r="9" ht="14.25" customHeight="1">
      <c r="A9" s="16" t="s">
        <v>1990</v>
      </c>
    </row>
    <row r="10" ht="14.25" customHeight="1">
      <c r="A10" s="16" t="s">
        <v>1992</v>
      </c>
    </row>
    <row r="11" ht="14.25" customHeight="1">
      <c r="A11" s="16" t="s">
        <v>2028</v>
      </c>
    </row>
    <row r="12" ht="14.25" customHeight="1"/>
    <row r="13" ht="14.25" customHeight="1"/>
    <row r="14" ht="14.25" customHeight="1">
      <c r="A14" s="335" t="s">
        <v>2029</v>
      </c>
    </row>
    <row r="15" ht="14.25" customHeight="1"/>
    <row r="16" ht="14.25" customHeight="1">
      <c r="A16" s="35" t="s">
        <v>633</v>
      </c>
      <c r="B16" s="35" t="s">
        <v>194</v>
      </c>
      <c r="D16" s="35" t="s">
        <v>359</v>
      </c>
      <c r="E16" s="368">
        <v>17000.0</v>
      </c>
    </row>
    <row r="17" ht="14.25" customHeight="1">
      <c r="A17" s="16" t="s">
        <v>333</v>
      </c>
      <c r="B17" s="369">
        <v>25000.0</v>
      </c>
    </row>
    <row r="18" ht="14.25" customHeight="1">
      <c r="A18" s="16" t="s">
        <v>344</v>
      </c>
      <c r="B18" s="369">
        <v>18000.0</v>
      </c>
      <c r="D18" s="370" t="s">
        <v>2030</v>
      </c>
      <c r="E18" s="371">
        <f>XMATCH(E16,B17:B23,1,1)</f>
        <v>2</v>
      </c>
    </row>
    <row r="19" ht="14.25" customHeight="1">
      <c r="A19" s="16" t="s">
        <v>479</v>
      </c>
      <c r="B19" s="369">
        <v>16500.0</v>
      </c>
    </row>
    <row r="20" ht="14.25" customHeight="1">
      <c r="A20" s="16" t="s">
        <v>459</v>
      </c>
      <c r="B20" s="369">
        <v>9000.0</v>
      </c>
    </row>
    <row r="21" ht="14.25" customHeight="1">
      <c r="A21" s="16" t="s">
        <v>2031</v>
      </c>
      <c r="B21" s="369">
        <v>5000.0</v>
      </c>
    </row>
    <row r="22" ht="14.25" customHeight="1">
      <c r="A22" s="16" t="s">
        <v>2032</v>
      </c>
      <c r="B22" s="369">
        <v>3000.0</v>
      </c>
    </row>
    <row r="23" ht="14.25" customHeight="1">
      <c r="A23" s="16" t="s">
        <v>331</v>
      </c>
      <c r="B23" s="369">
        <v>1600.0</v>
      </c>
    </row>
    <row r="24" ht="14.25" customHeight="1"/>
    <row r="25" ht="14.25" customHeight="1"/>
    <row r="26" ht="14.25" customHeight="1"/>
    <row r="27" ht="14.25" customHeight="1">
      <c r="A27" s="335" t="s">
        <v>2033</v>
      </c>
    </row>
    <row r="28" ht="14.25" customHeight="1"/>
    <row r="29" ht="14.25" customHeight="1">
      <c r="A29" s="35" t="s">
        <v>633</v>
      </c>
      <c r="B29" s="35" t="s">
        <v>356</v>
      </c>
      <c r="C29" s="35" t="s">
        <v>358</v>
      </c>
      <c r="D29" s="35" t="s">
        <v>2034</v>
      </c>
      <c r="F29" s="372" t="s">
        <v>633</v>
      </c>
      <c r="G29" s="34" t="s">
        <v>2031</v>
      </c>
    </row>
    <row r="30" ht="14.25" customHeight="1">
      <c r="A30" s="16" t="s">
        <v>333</v>
      </c>
      <c r="B30" s="16" t="s">
        <v>369</v>
      </c>
      <c r="C30" s="369">
        <v>20000.0</v>
      </c>
      <c r="D30" s="16" t="s">
        <v>720</v>
      </c>
    </row>
    <row r="31" ht="14.25" customHeight="1">
      <c r="A31" s="16" t="s">
        <v>344</v>
      </c>
      <c r="B31" s="16" t="s">
        <v>650</v>
      </c>
      <c r="C31" s="369">
        <v>25000.0</v>
      </c>
      <c r="D31" s="16" t="s">
        <v>1653</v>
      </c>
      <c r="F31" s="372" t="s">
        <v>356</v>
      </c>
      <c r="G31" s="16" t="str">
        <f t="array" ref="G31">INDEX(B30:B36,XMATCH(G29,A30:A36,0,1))</f>
        <v>Finance</v>
      </c>
    </row>
    <row r="32" ht="14.25" customHeight="1">
      <c r="A32" s="16" t="s">
        <v>479</v>
      </c>
      <c r="B32" s="16" t="s">
        <v>638</v>
      </c>
      <c r="C32" s="369">
        <v>35000.0</v>
      </c>
      <c r="D32" s="16" t="s">
        <v>728</v>
      </c>
      <c r="F32" s="372" t="s">
        <v>1989</v>
      </c>
      <c r="G32" s="16" t="str">
        <f t="array" ref="G32">INDEX(D30:D36,XMATCH(G29,A30:A36,0,1))</f>
        <v>South</v>
      </c>
    </row>
    <row r="33" ht="14.25" customHeight="1">
      <c r="A33" s="16" t="s">
        <v>459</v>
      </c>
      <c r="B33" s="16" t="s">
        <v>194</v>
      </c>
      <c r="C33" s="369">
        <v>30000.0</v>
      </c>
      <c r="D33" s="16" t="s">
        <v>720</v>
      </c>
    </row>
    <row r="34" ht="14.25" customHeight="1">
      <c r="A34" s="16" t="s">
        <v>2031</v>
      </c>
      <c r="B34" s="16" t="s">
        <v>2035</v>
      </c>
      <c r="C34" s="369">
        <v>27000.0</v>
      </c>
      <c r="D34" s="16" t="s">
        <v>740</v>
      </c>
    </row>
    <row r="35" ht="14.25" customHeight="1">
      <c r="A35" s="16" t="s">
        <v>2032</v>
      </c>
      <c r="B35" s="16" t="s">
        <v>369</v>
      </c>
      <c r="C35" s="369">
        <v>50000.0</v>
      </c>
      <c r="D35" s="16" t="s">
        <v>720</v>
      </c>
    </row>
    <row r="36" ht="14.25" customHeight="1">
      <c r="A36" s="16" t="s">
        <v>331</v>
      </c>
      <c r="B36" s="16" t="s">
        <v>638</v>
      </c>
      <c r="C36" s="369">
        <v>40000.0</v>
      </c>
      <c r="D36" s="16" t="s">
        <v>728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G29">
      <formula1>$A$30:$A$36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13" width="9.57"/>
    <col customWidth="1" min="14" max="26" width="8.71"/>
  </cols>
  <sheetData>
    <row r="1" ht="14.25" customHeight="1"/>
    <row r="2" ht="14.25" customHeight="1"/>
    <row r="3" ht="14.25" customHeight="1">
      <c r="A3" s="373" t="s">
        <v>1485</v>
      </c>
      <c r="B3" s="374" t="s">
        <v>76</v>
      </c>
      <c r="C3" s="374" t="s">
        <v>318</v>
      </c>
      <c r="D3" s="374" t="s">
        <v>78</v>
      </c>
      <c r="E3" s="374" t="s">
        <v>319</v>
      </c>
      <c r="F3" s="374" t="s">
        <v>320</v>
      </c>
      <c r="G3" s="374" t="s">
        <v>321</v>
      </c>
      <c r="H3" s="374" t="s">
        <v>322</v>
      </c>
      <c r="I3" s="374" t="s">
        <v>323</v>
      </c>
      <c r="J3" s="374" t="s">
        <v>324</v>
      </c>
      <c r="K3" s="374" t="s">
        <v>325</v>
      </c>
      <c r="L3" s="374" t="s">
        <v>326</v>
      </c>
      <c r="M3" s="374" t="s">
        <v>327</v>
      </c>
    </row>
    <row r="4" ht="14.25" customHeight="1">
      <c r="A4" s="279" t="s">
        <v>2036</v>
      </c>
      <c r="B4" s="375">
        <v>73667.0</v>
      </c>
      <c r="C4" s="375">
        <v>55882.0</v>
      </c>
      <c r="D4" s="375">
        <v>59665.0</v>
      </c>
      <c r="E4" s="375">
        <v>23347.0</v>
      </c>
      <c r="F4" s="375">
        <v>53412.0</v>
      </c>
      <c r="G4" s="375">
        <v>59361.0</v>
      </c>
      <c r="H4" s="375">
        <v>26452.0</v>
      </c>
      <c r="I4" s="375">
        <v>28916.0</v>
      </c>
      <c r="J4" s="375">
        <v>28977.0</v>
      </c>
      <c r="K4" s="375">
        <v>14042.0</v>
      </c>
      <c r="L4" s="375">
        <v>63503.0</v>
      </c>
      <c r="M4" s="375">
        <v>13192.0</v>
      </c>
    </row>
    <row r="5" ht="14.25" customHeight="1">
      <c r="A5" s="279" t="s">
        <v>2037</v>
      </c>
      <c r="B5" s="375">
        <v>73467.0</v>
      </c>
      <c r="C5" s="375">
        <v>24271.0</v>
      </c>
      <c r="D5" s="375">
        <v>60680.0</v>
      </c>
      <c r="E5" s="375">
        <v>45538.0</v>
      </c>
      <c r="F5" s="375">
        <v>47091.0</v>
      </c>
      <c r="G5" s="375">
        <v>11624.0</v>
      </c>
      <c r="H5" s="375">
        <v>11935.0</v>
      </c>
      <c r="I5" s="375">
        <v>28513.0</v>
      </c>
      <c r="J5" s="375">
        <v>62541.0</v>
      </c>
      <c r="K5" s="375">
        <v>58387.0</v>
      </c>
      <c r="L5" s="375">
        <v>33828.0</v>
      </c>
      <c r="M5" s="375">
        <v>15044.0</v>
      </c>
      <c r="Q5" s="376" t="s">
        <v>76</v>
      </c>
    </row>
    <row r="6" ht="14.25" customHeight="1">
      <c r="A6" s="279" t="s">
        <v>2038</v>
      </c>
      <c r="B6" s="375">
        <v>63711.0</v>
      </c>
      <c r="C6" s="375">
        <v>70916.0</v>
      </c>
      <c r="D6" s="375">
        <v>55236.0</v>
      </c>
      <c r="E6" s="375">
        <v>35392.0</v>
      </c>
      <c r="F6" s="375">
        <v>32868.0</v>
      </c>
      <c r="G6" s="375">
        <v>27809.0</v>
      </c>
      <c r="H6" s="375">
        <v>46725.0</v>
      </c>
      <c r="I6" s="375">
        <v>56526.0</v>
      </c>
      <c r="J6" s="375">
        <v>30314.0</v>
      </c>
      <c r="K6" s="375">
        <v>74634.0</v>
      </c>
      <c r="L6" s="375">
        <v>14987.0</v>
      </c>
      <c r="M6" s="375">
        <v>52373.0</v>
      </c>
      <c r="Q6" s="376" t="s">
        <v>318</v>
      </c>
    </row>
    <row r="7" ht="14.25" customHeight="1">
      <c r="A7" s="279" t="s">
        <v>2039</v>
      </c>
      <c r="B7" s="375">
        <v>12715.0</v>
      </c>
      <c r="C7" s="375">
        <v>15794.0</v>
      </c>
      <c r="D7" s="375">
        <v>73366.0</v>
      </c>
      <c r="E7" s="375">
        <v>33469.0</v>
      </c>
      <c r="F7" s="375">
        <v>14511.0</v>
      </c>
      <c r="G7" s="375">
        <v>19335.0</v>
      </c>
      <c r="H7" s="375">
        <v>61195.0</v>
      </c>
      <c r="I7" s="375">
        <v>38221.0</v>
      </c>
      <c r="J7" s="375">
        <v>73306.0</v>
      </c>
      <c r="K7" s="375">
        <v>67684.0</v>
      </c>
      <c r="L7" s="375">
        <v>58437.0</v>
      </c>
      <c r="M7" s="375">
        <v>73200.0</v>
      </c>
      <c r="Q7" s="376" t="s">
        <v>78</v>
      </c>
    </row>
    <row r="8" ht="14.25" customHeight="1">
      <c r="A8" s="279" t="s">
        <v>2040</v>
      </c>
      <c r="B8" s="375">
        <v>40750.0</v>
      </c>
      <c r="C8" s="375">
        <v>12413.0</v>
      </c>
      <c r="D8" s="375">
        <v>56829.0</v>
      </c>
      <c r="E8" s="375">
        <v>35824.0</v>
      </c>
      <c r="F8" s="375">
        <v>21747.0</v>
      </c>
      <c r="G8" s="375">
        <v>39633.0</v>
      </c>
      <c r="H8" s="375">
        <v>16605.0</v>
      </c>
      <c r="I8" s="375">
        <v>29074.0</v>
      </c>
      <c r="J8" s="375">
        <v>50345.0</v>
      </c>
      <c r="K8" s="375">
        <v>65687.0</v>
      </c>
      <c r="L8" s="375">
        <v>11611.0</v>
      </c>
      <c r="M8" s="375">
        <v>72694.0</v>
      </c>
      <c r="Q8" s="376" t="s">
        <v>319</v>
      </c>
    </row>
    <row r="9" ht="14.25" customHeight="1">
      <c r="A9" s="279" t="s">
        <v>2041</v>
      </c>
      <c r="B9" s="375">
        <v>63257.0</v>
      </c>
      <c r="C9" s="375">
        <v>26351.0</v>
      </c>
      <c r="D9" s="375">
        <v>36526.0</v>
      </c>
      <c r="E9" s="375">
        <v>26795.0</v>
      </c>
      <c r="F9" s="375">
        <v>31322.0</v>
      </c>
      <c r="G9" s="375">
        <v>43947.0</v>
      </c>
      <c r="H9" s="375">
        <v>69660.0</v>
      </c>
      <c r="I9" s="375">
        <v>23054.0</v>
      </c>
      <c r="J9" s="375">
        <v>73539.0</v>
      </c>
      <c r="K9" s="375">
        <v>47584.0</v>
      </c>
      <c r="L9" s="375">
        <v>59770.0</v>
      </c>
      <c r="M9" s="375">
        <v>36238.0</v>
      </c>
      <c r="Q9" s="376" t="s">
        <v>320</v>
      </c>
    </row>
    <row r="10" ht="14.25" customHeight="1">
      <c r="A10" s="279" t="s">
        <v>2042</v>
      </c>
      <c r="B10" s="375">
        <v>37907.0</v>
      </c>
      <c r="C10" s="375">
        <v>21087.0</v>
      </c>
      <c r="D10" s="375">
        <v>52333.0</v>
      </c>
      <c r="E10" s="375">
        <v>49610.0</v>
      </c>
      <c r="F10" s="375">
        <v>33021.0</v>
      </c>
      <c r="G10" s="375">
        <v>47769.0</v>
      </c>
      <c r="H10" s="375">
        <v>13257.0</v>
      </c>
      <c r="I10" s="375">
        <v>52860.0</v>
      </c>
      <c r="J10" s="375">
        <v>33453.0</v>
      </c>
      <c r="K10" s="375">
        <v>23828.0</v>
      </c>
      <c r="L10" s="375">
        <v>36426.0</v>
      </c>
      <c r="M10" s="375">
        <v>50269.0</v>
      </c>
      <c r="Q10" s="376" t="s">
        <v>321</v>
      </c>
    </row>
    <row r="11" ht="14.25" customHeight="1">
      <c r="A11" s="279" t="s">
        <v>2043</v>
      </c>
      <c r="B11" s="375">
        <v>32189.0</v>
      </c>
      <c r="C11" s="375">
        <v>46617.0</v>
      </c>
      <c r="D11" s="375">
        <v>40262.0</v>
      </c>
      <c r="E11" s="375">
        <v>17932.0</v>
      </c>
      <c r="F11" s="375">
        <v>35333.0</v>
      </c>
      <c r="G11" s="375">
        <v>44679.0</v>
      </c>
      <c r="H11" s="375">
        <v>35925.0</v>
      </c>
      <c r="I11" s="375">
        <v>20312.0</v>
      </c>
      <c r="J11" s="375">
        <v>56552.0</v>
      </c>
      <c r="K11" s="375">
        <v>10022.0</v>
      </c>
      <c r="L11" s="375">
        <v>67204.0</v>
      </c>
      <c r="M11" s="375">
        <v>20708.0</v>
      </c>
      <c r="Q11" s="376" t="s">
        <v>322</v>
      </c>
    </row>
    <row r="12" ht="14.25" customHeight="1">
      <c r="Q12" s="376" t="s">
        <v>323</v>
      </c>
    </row>
    <row r="13" ht="14.25" customHeight="1">
      <c r="A13" s="128"/>
      <c r="B13" s="377" t="s">
        <v>327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Q13" s="376" t="s">
        <v>324</v>
      </c>
    </row>
    <row r="14" ht="14.25" customHeight="1">
      <c r="A14" s="378" t="s">
        <v>2040</v>
      </c>
      <c r="B14" s="379" t="str">
        <f t="array" ref="B14">XLOOKUP(B13,Months,XLOOKUP(A14,Companys,Data,"not found",0,1))</f>
        <v>#NAME?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Q14" s="376" t="s">
        <v>325</v>
      </c>
    </row>
    <row r="15" ht="14.25" customHeight="1">
      <c r="Q15" s="376" t="s">
        <v>326</v>
      </c>
    </row>
    <row r="16" ht="14.25" customHeight="1">
      <c r="Q16" s="380" t="s">
        <v>327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B13">
      <formula1>$Q$5:$Q$16</formula1>
    </dataValidation>
    <dataValidation type="list" allowBlank="1" showErrorMessage="1" sqref="A14">
      <formula1>$A$4:$A$11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3" width="12.43"/>
    <col customWidth="1" min="4" max="5" width="8.71"/>
    <col customWidth="1" min="6" max="6" width="6.14"/>
    <col customWidth="1" min="7" max="7" width="12.43"/>
    <col customWidth="1" min="8" max="11" width="8.71"/>
    <col customWidth="1" min="12" max="12" width="9.71"/>
    <col customWidth="1" min="13" max="26" width="8.71"/>
  </cols>
  <sheetData>
    <row r="1" ht="14.25" customHeight="1"/>
    <row r="2" ht="14.25" customHeight="1">
      <c r="K2" s="122" t="str">
        <f>CHOOSE(2,"red","blue","green")</f>
        <v>blue</v>
      </c>
    </row>
    <row r="3" ht="14.25" customHeight="1">
      <c r="A3" s="55" t="s">
        <v>633</v>
      </c>
      <c r="B3" s="55" t="s">
        <v>2044</v>
      </c>
      <c r="C3" s="55" t="s">
        <v>356</v>
      </c>
      <c r="D3" s="34"/>
      <c r="E3" s="34"/>
      <c r="F3" s="55" t="s">
        <v>2044</v>
      </c>
      <c r="G3" s="55" t="s">
        <v>356</v>
      </c>
    </row>
    <row r="4" ht="14.25" customHeight="1">
      <c r="A4" s="34" t="s">
        <v>2045</v>
      </c>
      <c r="B4" s="34">
        <v>1.0</v>
      </c>
      <c r="C4" s="381" t="str">
        <f t="shared" ref="C4:C18" si="1">CHOOSE(B4,"Sales","HR","Marketing","Finance")</f>
        <v>Sales</v>
      </c>
      <c r="D4" s="34"/>
      <c r="E4" s="34"/>
      <c r="F4" s="34">
        <v>1.0</v>
      </c>
      <c r="G4" s="34" t="s">
        <v>194</v>
      </c>
    </row>
    <row r="5" ht="14.25" customHeight="1">
      <c r="A5" s="34" t="s">
        <v>2046</v>
      </c>
      <c r="B5" s="34">
        <v>3.0</v>
      </c>
      <c r="C5" s="381" t="str">
        <f t="shared" si="1"/>
        <v>Marketing</v>
      </c>
      <c r="D5" s="34"/>
      <c r="E5" s="34"/>
      <c r="F5" s="34">
        <v>2.0</v>
      </c>
      <c r="G5" s="34" t="s">
        <v>638</v>
      </c>
    </row>
    <row r="6" ht="14.25" customHeight="1">
      <c r="A6" s="34" t="s">
        <v>2047</v>
      </c>
      <c r="B6" s="34">
        <v>2.0</v>
      </c>
      <c r="C6" s="381" t="str">
        <f t="shared" si="1"/>
        <v>HR</v>
      </c>
      <c r="D6" s="34"/>
      <c r="E6" s="34"/>
      <c r="F6" s="34">
        <v>3.0</v>
      </c>
      <c r="G6" s="34" t="s">
        <v>369</v>
      </c>
    </row>
    <row r="7" ht="14.25" customHeight="1">
      <c r="A7" s="34" t="s">
        <v>2048</v>
      </c>
      <c r="B7" s="34">
        <v>4.0</v>
      </c>
      <c r="C7" s="381" t="str">
        <f t="shared" si="1"/>
        <v>Finance</v>
      </c>
      <c r="D7" s="34"/>
      <c r="E7" s="34"/>
      <c r="F7" s="34">
        <v>4.0</v>
      </c>
      <c r="G7" s="34" t="s">
        <v>2035</v>
      </c>
    </row>
    <row r="8" ht="14.25" customHeight="1">
      <c r="A8" s="34" t="s">
        <v>2049</v>
      </c>
      <c r="B8" s="34">
        <v>4.0</v>
      </c>
      <c r="C8" s="381" t="str">
        <f t="shared" si="1"/>
        <v>Finance</v>
      </c>
      <c r="D8" s="34"/>
      <c r="E8" s="34"/>
      <c r="F8" s="34"/>
      <c r="G8" s="34"/>
    </row>
    <row r="9" ht="14.25" customHeight="1">
      <c r="A9" s="34" t="s">
        <v>2050</v>
      </c>
      <c r="B9" s="34">
        <v>4.0</v>
      </c>
      <c r="C9" s="381" t="str">
        <f t="shared" si="1"/>
        <v>Finance</v>
      </c>
      <c r="D9" s="34"/>
      <c r="E9" s="34"/>
      <c r="F9" s="34"/>
      <c r="G9" s="34"/>
    </row>
    <row r="10" ht="14.25" customHeight="1">
      <c r="A10" s="34" t="s">
        <v>2051</v>
      </c>
      <c r="B10" s="34">
        <v>3.0</v>
      </c>
      <c r="C10" s="381" t="str">
        <f t="shared" si="1"/>
        <v>Marketing</v>
      </c>
      <c r="D10" s="34"/>
      <c r="E10" s="34"/>
      <c r="F10" s="34"/>
      <c r="G10" s="34"/>
    </row>
    <row r="11" ht="14.25" customHeight="1">
      <c r="A11" s="34" t="s">
        <v>2052</v>
      </c>
      <c r="B11" s="34">
        <v>2.0</v>
      </c>
      <c r="C11" s="381" t="str">
        <f t="shared" si="1"/>
        <v>HR</v>
      </c>
      <c r="D11" s="34"/>
      <c r="E11" s="34"/>
      <c r="F11" s="34"/>
      <c r="G11" s="34"/>
    </row>
    <row r="12" ht="14.25" customHeight="1">
      <c r="A12" s="34" t="s">
        <v>2053</v>
      </c>
      <c r="B12" s="34">
        <v>1.0</v>
      </c>
      <c r="C12" s="381" t="str">
        <f t="shared" si="1"/>
        <v>Sales</v>
      </c>
      <c r="D12" s="34"/>
      <c r="E12" s="34"/>
      <c r="F12" s="34"/>
      <c r="G12" s="34"/>
    </row>
    <row r="13" ht="14.25" customHeight="1">
      <c r="A13" s="34" t="s">
        <v>2054</v>
      </c>
      <c r="B13" s="34">
        <v>1.0</v>
      </c>
      <c r="C13" s="381" t="str">
        <f t="shared" si="1"/>
        <v>Sales</v>
      </c>
      <c r="D13" s="34"/>
      <c r="E13" s="34"/>
      <c r="F13" s="34"/>
      <c r="G13" s="34"/>
    </row>
    <row r="14" ht="14.25" customHeight="1">
      <c r="A14" s="34" t="s">
        <v>2055</v>
      </c>
      <c r="B14" s="34">
        <v>3.0</v>
      </c>
      <c r="C14" s="381" t="str">
        <f t="shared" si="1"/>
        <v>Marketing</v>
      </c>
      <c r="D14" s="34"/>
      <c r="E14" s="34"/>
      <c r="F14" s="34"/>
      <c r="G14" s="34"/>
    </row>
    <row r="15" ht="14.25" customHeight="1">
      <c r="A15" s="34" t="s">
        <v>2056</v>
      </c>
      <c r="B15" s="34">
        <v>3.0</v>
      </c>
      <c r="C15" s="381" t="str">
        <f t="shared" si="1"/>
        <v>Marketing</v>
      </c>
      <c r="D15" s="34"/>
      <c r="E15" s="34"/>
      <c r="F15" s="34"/>
      <c r="G15" s="34"/>
    </row>
    <row r="16" ht="14.25" customHeight="1">
      <c r="A16" s="34" t="s">
        <v>2057</v>
      </c>
      <c r="B16" s="34">
        <v>1.0</v>
      </c>
      <c r="C16" s="381" t="str">
        <f t="shared" si="1"/>
        <v>Sales</v>
      </c>
      <c r="D16" s="34"/>
      <c r="E16" s="34"/>
      <c r="F16" s="34"/>
      <c r="G16" s="34"/>
    </row>
    <row r="17" ht="14.25" customHeight="1">
      <c r="A17" s="34" t="s">
        <v>2058</v>
      </c>
      <c r="B17" s="34">
        <v>2.0</v>
      </c>
      <c r="C17" s="381" t="str">
        <f t="shared" si="1"/>
        <v>HR</v>
      </c>
    </row>
    <row r="18" ht="14.25" customHeight="1">
      <c r="A18" s="34" t="s">
        <v>2059</v>
      </c>
      <c r="B18" s="34">
        <v>2.0</v>
      </c>
      <c r="C18" s="381" t="str">
        <f t="shared" si="1"/>
        <v>HR</v>
      </c>
    </row>
    <row r="19" ht="14.25" customHeight="1"/>
    <row r="20" ht="14.25" customHeight="1"/>
    <row r="21" ht="14.25" customHeight="1"/>
    <row r="22" ht="14.25" customHeight="1">
      <c r="A22" s="55" t="s">
        <v>633</v>
      </c>
      <c r="B22" s="55" t="s">
        <v>356</v>
      </c>
    </row>
    <row r="23" ht="14.25" customHeight="1">
      <c r="A23" s="34" t="s">
        <v>2045</v>
      </c>
      <c r="B23" s="122" t="str">
        <f t="shared" ref="B23:B37" si="2">CHOOSE(RANDBETWEEN(1,COUNTA($L$23:$L$28)),"Sales","HR","Marketing","Finance","IT","Development")</f>
        <v>IT</v>
      </c>
      <c r="L23" s="34" t="s">
        <v>194</v>
      </c>
    </row>
    <row r="24" ht="14.25" customHeight="1">
      <c r="A24" s="34" t="s">
        <v>2046</v>
      </c>
      <c r="B24" s="122" t="str">
        <f t="shared" si="2"/>
        <v>Development</v>
      </c>
      <c r="L24" s="34" t="s">
        <v>638</v>
      </c>
    </row>
    <row r="25" ht="14.25" customHeight="1">
      <c r="A25" s="34" t="s">
        <v>2047</v>
      </c>
      <c r="B25" s="122" t="str">
        <f t="shared" si="2"/>
        <v>HR</v>
      </c>
      <c r="L25" s="34" t="s">
        <v>369</v>
      </c>
    </row>
    <row r="26" ht="14.25" customHeight="1">
      <c r="A26" s="34" t="s">
        <v>2048</v>
      </c>
      <c r="B26" s="122" t="str">
        <f t="shared" si="2"/>
        <v>Marketing</v>
      </c>
      <c r="L26" s="34" t="s">
        <v>2035</v>
      </c>
    </row>
    <row r="27" ht="14.25" customHeight="1">
      <c r="A27" s="34" t="s">
        <v>2049</v>
      </c>
      <c r="B27" s="122" t="str">
        <f t="shared" si="2"/>
        <v>Development</v>
      </c>
      <c r="L27" s="34" t="s">
        <v>650</v>
      </c>
    </row>
    <row r="28" ht="14.25" customHeight="1">
      <c r="A28" s="34" t="s">
        <v>2050</v>
      </c>
      <c r="B28" s="122" t="str">
        <f t="shared" si="2"/>
        <v>Development</v>
      </c>
      <c r="L28" s="34" t="s">
        <v>2060</v>
      </c>
    </row>
    <row r="29" ht="14.25" customHeight="1">
      <c r="A29" s="34" t="s">
        <v>2051</v>
      </c>
      <c r="B29" s="122" t="str">
        <f t="shared" si="2"/>
        <v>IT</v>
      </c>
    </row>
    <row r="30" ht="14.25" customHeight="1">
      <c r="A30" s="34" t="s">
        <v>2052</v>
      </c>
      <c r="B30" s="122" t="str">
        <f t="shared" si="2"/>
        <v>HR</v>
      </c>
    </row>
    <row r="31" ht="14.25" customHeight="1">
      <c r="A31" s="34" t="s">
        <v>2053</v>
      </c>
      <c r="B31" s="122" t="str">
        <f t="shared" si="2"/>
        <v>HR</v>
      </c>
    </row>
    <row r="32" ht="14.25" customHeight="1">
      <c r="A32" s="34" t="s">
        <v>2054</v>
      </c>
      <c r="B32" s="122" t="str">
        <f t="shared" si="2"/>
        <v>HR</v>
      </c>
    </row>
    <row r="33" ht="14.25" customHeight="1">
      <c r="A33" s="34" t="s">
        <v>2055</v>
      </c>
      <c r="B33" s="122" t="str">
        <f t="shared" si="2"/>
        <v>IT</v>
      </c>
    </row>
    <row r="34" ht="14.25" customHeight="1">
      <c r="A34" s="34" t="s">
        <v>2056</v>
      </c>
      <c r="B34" s="122" t="str">
        <f t="shared" si="2"/>
        <v>HR</v>
      </c>
    </row>
    <row r="35" ht="14.25" customHeight="1">
      <c r="A35" s="34" t="s">
        <v>2057</v>
      </c>
      <c r="B35" s="122" t="str">
        <f t="shared" si="2"/>
        <v>Finance</v>
      </c>
    </row>
    <row r="36" ht="14.25" customHeight="1">
      <c r="A36" s="34" t="s">
        <v>2058</v>
      </c>
      <c r="B36" s="122" t="str">
        <f t="shared" si="2"/>
        <v>Development</v>
      </c>
    </row>
    <row r="37" ht="14.25" customHeight="1">
      <c r="A37" s="34" t="s">
        <v>2059</v>
      </c>
      <c r="B37" s="122" t="str">
        <f t="shared" si="2"/>
        <v>IT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6.71"/>
    <col customWidth="1" min="3" max="3" width="8.71"/>
    <col customWidth="1" min="4" max="4" width="46.29"/>
    <col customWidth="1" min="5" max="5" width="10.57"/>
    <col customWidth="1" min="6" max="6" width="12.29"/>
    <col customWidth="1" min="7" max="26" width="8.71"/>
  </cols>
  <sheetData>
    <row r="1" ht="14.25" customHeight="1">
      <c r="J1" s="16" t="s">
        <v>2061</v>
      </c>
    </row>
    <row r="2" ht="14.25" customHeight="1">
      <c r="A2" s="382" t="s">
        <v>2062</v>
      </c>
      <c r="B2" s="382" t="s">
        <v>673</v>
      </c>
      <c r="C2" s="34"/>
      <c r="D2" s="383" t="s">
        <v>2063</v>
      </c>
      <c r="E2" s="383" t="s">
        <v>2062</v>
      </c>
      <c r="F2" s="384" t="s">
        <v>2064</v>
      </c>
      <c r="G2" s="34"/>
      <c r="H2" s="34"/>
      <c r="J2" s="383" t="s">
        <v>2062</v>
      </c>
    </row>
    <row r="3" ht="14.25" customHeight="1">
      <c r="A3" s="128" t="s">
        <v>2065</v>
      </c>
      <c r="B3" s="385">
        <v>9.0</v>
      </c>
      <c r="C3" s="34"/>
      <c r="D3" s="34" t="s">
        <v>2066</v>
      </c>
      <c r="E3" s="34" t="str">
        <f t="array" ref="E3">SWITCH(F3,9,"Excellent",8,"Very good",7,"Good",6,"ok",5,"Poor")</f>
        <v>Very good</v>
      </c>
      <c r="F3" s="386">
        <v>8.0</v>
      </c>
      <c r="G3" s="34"/>
      <c r="H3" s="55"/>
      <c r="J3" s="16" t="str">
        <f t="shared" ref="J3:J52" si="1">XLOOKUP(F3,$B$3:$B$7,$A$3:$A$7,"No Rating",0,1)</f>
        <v>Very Good</v>
      </c>
    </row>
    <row r="4" ht="14.25" customHeight="1">
      <c r="A4" s="128" t="s">
        <v>2067</v>
      </c>
      <c r="B4" s="385">
        <v>8.0</v>
      </c>
      <c r="C4" s="34"/>
      <c r="D4" s="34" t="s">
        <v>2068</v>
      </c>
      <c r="E4" s="34" t="str">
        <f t="array" ref="E4">SWITCH(F4,9,"Excellent",8,"Very good",7,"Good",6,"ok",5,"Poor")</f>
        <v>Poor</v>
      </c>
      <c r="F4" s="386">
        <v>5.0</v>
      </c>
      <c r="G4" s="34"/>
      <c r="H4" s="55"/>
      <c r="J4" s="16" t="str">
        <f t="shared" si="1"/>
        <v>Poor</v>
      </c>
    </row>
    <row r="5" ht="14.25" customHeight="1">
      <c r="A5" s="128" t="s">
        <v>2069</v>
      </c>
      <c r="B5" s="385">
        <v>7.0</v>
      </c>
      <c r="C5" s="34"/>
      <c r="D5" s="34" t="s">
        <v>2070</v>
      </c>
      <c r="E5" s="34" t="str">
        <f t="array" ref="E5">SWITCH(F5,9,"Excellent",8,"Very good",7,"Good",6,"ok",5,"Poor")</f>
        <v>ok</v>
      </c>
      <c r="F5" s="386">
        <v>6.0</v>
      </c>
      <c r="G5" s="34"/>
      <c r="H5" s="55"/>
      <c r="J5" s="16" t="str">
        <f t="shared" si="1"/>
        <v>OK</v>
      </c>
    </row>
    <row r="6" ht="14.25" customHeight="1">
      <c r="A6" s="128" t="s">
        <v>2071</v>
      </c>
      <c r="B6" s="385">
        <v>6.0</v>
      </c>
      <c r="C6" s="34"/>
      <c r="D6" s="34" t="s">
        <v>2072</v>
      </c>
      <c r="E6" s="34" t="str">
        <f t="array" ref="E6">SWITCH(F6,9,"Excellent",8,"Very good",7,"Good",6,"ok",5,"Poor")</f>
        <v>Poor</v>
      </c>
      <c r="F6" s="386">
        <v>5.0</v>
      </c>
      <c r="G6" s="34"/>
      <c r="H6" s="55"/>
      <c r="J6" s="16" t="str">
        <f t="shared" si="1"/>
        <v>Poor</v>
      </c>
    </row>
    <row r="7" ht="14.25" customHeight="1">
      <c r="A7" s="128" t="s">
        <v>2073</v>
      </c>
      <c r="B7" s="385">
        <v>5.0</v>
      </c>
      <c r="C7" s="34"/>
      <c r="D7" s="34" t="s">
        <v>2074</v>
      </c>
      <c r="E7" s="34" t="str">
        <f t="array" ref="E7">SWITCH(F7,9,"Excellent",8,"Very good",7,"Good",6,"ok",5,"Poor")</f>
        <v>Poor</v>
      </c>
      <c r="F7" s="386">
        <v>5.0</v>
      </c>
      <c r="G7" s="34"/>
      <c r="H7" s="55"/>
      <c r="J7" s="16" t="str">
        <f t="shared" si="1"/>
        <v>Poor</v>
      </c>
    </row>
    <row r="8" ht="14.25" customHeight="1">
      <c r="A8" s="34"/>
      <c r="B8" s="34"/>
      <c r="C8" s="34"/>
      <c r="D8" s="34" t="s">
        <v>2075</v>
      </c>
      <c r="E8" s="34" t="str">
        <f t="array" ref="E8">SWITCH(F8,9,"Excellent",8,"Very good",7,"Good",6,"ok",5,"Poor")</f>
        <v>Good</v>
      </c>
      <c r="F8" s="386">
        <v>7.0</v>
      </c>
      <c r="G8" s="34"/>
      <c r="H8" s="55"/>
      <c r="J8" s="16" t="str">
        <f t="shared" si="1"/>
        <v>Good</v>
      </c>
    </row>
    <row r="9" ht="14.25" customHeight="1">
      <c r="A9" s="34"/>
      <c r="B9" s="34"/>
      <c r="C9" s="34"/>
      <c r="D9" s="34" t="s">
        <v>2076</v>
      </c>
      <c r="E9" s="34" t="str">
        <f t="array" ref="E9">SWITCH(F9,9,"Excellent",8,"Very good",7,"Good",6,"ok",5,"Poor")</f>
        <v>Very good</v>
      </c>
      <c r="F9" s="386">
        <v>8.0</v>
      </c>
      <c r="G9" s="34"/>
      <c r="H9" s="55"/>
      <c r="J9" s="16" t="str">
        <f t="shared" si="1"/>
        <v>Very Good</v>
      </c>
    </row>
    <row r="10" ht="14.25" customHeight="1">
      <c r="A10" s="34"/>
      <c r="B10" s="34"/>
      <c r="C10" s="34"/>
      <c r="D10" s="34" t="s">
        <v>2077</v>
      </c>
      <c r="E10" s="34" t="str">
        <f t="array" ref="E10">SWITCH(F10,9,"Excellent",8,"Very good",7,"Good",6,"ok",5,"Poor")</f>
        <v>Very good</v>
      </c>
      <c r="F10" s="386">
        <v>8.0</v>
      </c>
      <c r="G10" s="34"/>
      <c r="H10" s="55"/>
      <c r="J10" s="16" t="str">
        <f t="shared" si="1"/>
        <v>Very Good</v>
      </c>
    </row>
    <row r="11" ht="14.25" customHeight="1">
      <c r="A11" s="34"/>
      <c r="B11" s="34"/>
      <c r="C11" s="34"/>
      <c r="D11" s="34" t="s">
        <v>2078</v>
      </c>
      <c r="E11" s="34" t="str">
        <f t="array" ref="E11">SWITCH(F11,9,"Excellent",8,"Very good",7,"Good",6,"ok",5,"Poor")</f>
        <v>Poor</v>
      </c>
      <c r="F11" s="386">
        <v>5.0</v>
      </c>
      <c r="G11" s="34"/>
      <c r="H11" s="55"/>
      <c r="J11" s="16" t="str">
        <f t="shared" si="1"/>
        <v>Poor</v>
      </c>
    </row>
    <row r="12" ht="14.25" customHeight="1">
      <c r="A12" s="34"/>
      <c r="B12" s="34"/>
      <c r="C12" s="34"/>
      <c r="D12" s="34" t="s">
        <v>2079</v>
      </c>
      <c r="E12" s="34" t="str">
        <f t="array" ref="E12">SWITCH(F12,9,"Excellent",8,"Very good",7,"Good",6,"ok",5,"Poor")</f>
        <v>Good</v>
      </c>
      <c r="F12" s="386">
        <v>7.0</v>
      </c>
      <c r="G12" s="34"/>
      <c r="H12" s="55"/>
      <c r="J12" s="16" t="str">
        <f t="shared" si="1"/>
        <v>Good</v>
      </c>
    </row>
    <row r="13" ht="14.25" customHeight="1">
      <c r="A13" s="34"/>
      <c r="B13" s="34"/>
      <c r="C13" s="34"/>
      <c r="D13" s="34" t="s">
        <v>2080</v>
      </c>
      <c r="E13" s="34" t="str">
        <f t="array" ref="E13">SWITCH(F13,9,"Excellent",8,"Very good",7,"Good",6,"ok",5,"Poor")</f>
        <v>Poor</v>
      </c>
      <c r="F13" s="386">
        <v>5.0</v>
      </c>
      <c r="G13" s="34"/>
      <c r="H13" s="55"/>
      <c r="J13" s="16" t="str">
        <f t="shared" si="1"/>
        <v>Poor</v>
      </c>
    </row>
    <row r="14" ht="14.25" customHeight="1">
      <c r="A14" s="34"/>
      <c r="B14" s="34"/>
      <c r="C14" s="34"/>
      <c r="D14" s="34" t="s">
        <v>2081</v>
      </c>
      <c r="E14" s="34" t="str">
        <f t="array" ref="E14">SWITCH(F14,9,"Excellent",8,"Very good",7,"Good",6,"ok",5,"Poor")</f>
        <v>Good</v>
      </c>
      <c r="F14" s="386">
        <v>7.0</v>
      </c>
      <c r="G14" s="34"/>
      <c r="H14" s="55"/>
      <c r="J14" s="16" t="str">
        <f t="shared" si="1"/>
        <v>Good</v>
      </c>
    </row>
    <row r="15" ht="14.25" customHeight="1">
      <c r="A15" s="34"/>
      <c r="B15" s="34"/>
      <c r="C15" s="34"/>
      <c r="D15" s="34" t="s">
        <v>2082</v>
      </c>
      <c r="E15" s="34" t="str">
        <f t="array" ref="E15">SWITCH(F15,9,"Excellent",8,"Very good",7,"Good",6,"ok",5,"Poor")</f>
        <v>ok</v>
      </c>
      <c r="F15" s="386">
        <v>6.0</v>
      </c>
      <c r="G15" s="34"/>
      <c r="H15" s="55"/>
      <c r="J15" s="16" t="str">
        <f t="shared" si="1"/>
        <v>OK</v>
      </c>
    </row>
    <row r="16" ht="14.25" customHeight="1">
      <c r="A16" s="34"/>
      <c r="B16" s="34"/>
      <c r="C16" s="34"/>
      <c r="D16" s="34" t="s">
        <v>2083</v>
      </c>
      <c r="E16" s="34" t="str">
        <f t="array" ref="E16">SWITCH(F16,9,"Excellent",8,"Very good",7,"Good",6,"ok",5,"Poor")</f>
        <v>Good</v>
      </c>
      <c r="F16" s="386">
        <v>7.0</v>
      </c>
      <c r="G16" s="34"/>
      <c r="H16" s="55"/>
      <c r="J16" s="16" t="str">
        <f t="shared" si="1"/>
        <v>Good</v>
      </c>
    </row>
    <row r="17" ht="14.25" customHeight="1">
      <c r="D17" s="34" t="s">
        <v>2084</v>
      </c>
      <c r="E17" s="34" t="str">
        <f t="array" ref="E17">SWITCH(F17,9,"Excellent",8,"Very good",7,"Good",6,"ok",5,"Poor")</f>
        <v>ok</v>
      </c>
      <c r="F17" s="386">
        <v>6.0</v>
      </c>
      <c r="G17" s="34"/>
      <c r="H17" s="55"/>
      <c r="J17" s="16" t="str">
        <f t="shared" si="1"/>
        <v>OK</v>
      </c>
    </row>
    <row r="18" ht="14.25" customHeight="1">
      <c r="D18" s="34" t="s">
        <v>2085</v>
      </c>
      <c r="E18" s="34" t="str">
        <f t="array" ref="E18">SWITCH(F18,9,"Excellent",8,"Very good",7,"Good",6,"ok",5,"Poor")</f>
        <v>ok</v>
      </c>
      <c r="F18" s="386">
        <v>6.0</v>
      </c>
      <c r="G18" s="34"/>
      <c r="H18" s="55"/>
      <c r="J18" s="16" t="str">
        <f t="shared" si="1"/>
        <v>OK</v>
      </c>
    </row>
    <row r="19" ht="14.25" customHeight="1">
      <c r="D19" s="34" t="s">
        <v>2086</v>
      </c>
      <c r="E19" s="34" t="str">
        <f t="array" ref="E19">SWITCH(F19,9,"Excellent",8,"Very good",7,"Good",6,"ok",5,"Poor")</f>
        <v>ok</v>
      </c>
      <c r="F19" s="386">
        <v>6.0</v>
      </c>
      <c r="G19" s="34"/>
      <c r="H19" s="55"/>
      <c r="J19" s="16" t="str">
        <f t="shared" si="1"/>
        <v>OK</v>
      </c>
    </row>
    <row r="20" ht="14.25" customHeight="1">
      <c r="D20" s="34" t="s">
        <v>2087</v>
      </c>
      <c r="E20" s="34" t="str">
        <f t="array" ref="E20">SWITCH(F20,9,"Excellent",8,"Very good",7,"Good",6,"ok",5,"Poor")</f>
        <v>Good</v>
      </c>
      <c r="F20" s="386">
        <v>7.0</v>
      </c>
      <c r="G20" s="34"/>
      <c r="H20" s="55"/>
      <c r="J20" s="16" t="str">
        <f t="shared" si="1"/>
        <v>Good</v>
      </c>
    </row>
    <row r="21" ht="14.25" customHeight="1">
      <c r="D21" s="34" t="s">
        <v>2088</v>
      </c>
      <c r="E21" s="34" t="str">
        <f t="array" ref="E21">SWITCH(F21,9,"Excellent",8,"Very good",7,"Good",6,"ok",5,"Poor")</f>
        <v>Poor</v>
      </c>
      <c r="F21" s="386">
        <v>5.0</v>
      </c>
      <c r="G21" s="34"/>
      <c r="H21" s="55"/>
      <c r="J21" s="16" t="str">
        <f t="shared" si="1"/>
        <v>Poor</v>
      </c>
    </row>
    <row r="22" ht="14.25" customHeight="1">
      <c r="D22" s="34" t="s">
        <v>2089</v>
      </c>
      <c r="E22" s="34" t="str">
        <f t="array" ref="E22">SWITCH(F22,9,"Excellent",8,"Very good",7,"Good",6,"ok",5,"Poor")</f>
        <v>Poor</v>
      </c>
      <c r="F22" s="386">
        <v>5.0</v>
      </c>
      <c r="G22" s="34"/>
      <c r="H22" s="55"/>
      <c r="J22" s="16" t="str">
        <f t="shared" si="1"/>
        <v>Poor</v>
      </c>
    </row>
    <row r="23" ht="14.25" customHeight="1">
      <c r="D23" s="34" t="s">
        <v>2090</v>
      </c>
      <c r="E23" s="34" t="str">
        <f t="array" ref="E23">SWITCH(F23,9,"Excellent",8,"Very good",7,"Good",6,"ok",5,"Poor")</f>
        <v>Good</v>
      </c>
      <c r="F23" s="386">
        <v>7.0</v>
      </c>
      <c r="G23" s="34"/>
      <c r="H23" s="55"/>
      <c r="J23" s="16" t="str">
        <f t="shared" si="1"/>
        <v>Good</v>
      </c>
    </row>
    <row r="24" ht="14.25" customHeight="1">
      <c r="D24" s="34" t="s">
        <v>2091</v>
      </c>
      <c r="E24" s="34" t="str">
        <f t="array" ref="E24">SWITCH(F24,9,"Excellent",8,"Very good",7,"Good",6,"ok",5,"Poor")</f>
        <v>ok</v>
      </c>
      <c r="F24" s="386">
        <v>6.0</v>
      </c>
      <c r="G24" s="34"/>
      <c r="H24" s="55"/>
      <c r="J24" s="16" t="str">
        <f t="shared" si="1"/>
        <v>OK</v>
      </c>
    </row>
    <row r="25" ht="14.25" customHeight="1">
      <c r="D25" s="34" t="s">
        <v>2092</v>
      </c>
      <c r="E25" s="34" t="str">
        <f t="array" ref="E25">SWITCH(F25,9,"Excellent",8,"Very good",7,"Good",6,"ok",5,"Poor")</f>
        <v>Poor</v>
      </c>
      <c r="F25" s="386">
        <v>5.0</v>
      </c>
      <c r="G25" s="34"/>
      <c r="H25" s="55"/>
      <c r="J25" s="16" t="str">
        <f t="shared" si="1"/>
        <v>Poor</v>
      </c>
    </row>
    <row r="26" ht="14.25" customHeight="1">
      <c r="D26" s="34" t="s">
        <v>2093</v>
      </c>
      <c r="E26" s="34" t="str">
        <f t="array" ref="E26">SWITCH(F26,9,"Excellent",8,"Very good",7,"Good",6,"ok",5,"Poor")</f>
        <v>Very good</v>
      </c>
      <c r="F26" s="386">
        <v>8.0</v>
      </c>
      <c r="G26" s="34"/>
      <c r="H26" s="55"/>
      <c r="J26" s="16" t="str">
        <f t="shared" si="1"/>
        <v>Very Good</v>
      </c>
    </row>
    <row r="27" ht="14.25" customHeight="1">
      <c r="D27" s="34" t="s">
        <v>2094</v>
      </c>
      <c r="E27" s="34" t="str">
        <f t="array" ref="E27">SWITCH(F27,9,"Excellent",8,"Very good",7,"Good",6,"ok",5,"Poor")</f>
        <v>ok</v>
      </c>
      <c r="F27" s="386">
        <v>6.0</v>
      </c>
      <c r="G27" s="34"/>
      <c r="H27" s="55"/>
      <c r="J27" s="16" t="str">
        <f t="shared" si="1"/>
        <v>OK</v>
      </c>
    </row>
    <row r="28" ht="14.25" customHeight="1">
      <c r="D28" s="34" t="s">
        <v>2095</v>
      </c>
      <c r="E28" s="34" t="str">
        <f t="array" ref="E28">SWITCH(F28,9,"Excellent",8,"Very good",7,"Good",6,"ok",5,"Poor")</f>
        <v>Very good</v>
      </c>
      <c r="F28" s="386">
        <v>8.0</v>
      </c>
      <c r="G28" s="34"/>
      <c r="H28" s="55"/>
      <c r="J28" s="16" t="str">
        <f t="shared" si="1"/>
        <v>Very Good</v>
      </c>
    </row>
    <row r="29" ht="14.25" customHeight="1">
      <c r="D29" s="34" t="s">
        <v>2096</v>
      </c>
      <c r="E29" s="34" t="str">
        <f t="array" ref="E29">SWITCH(F29,9,"Excellent",8,"Very good",7,"Good",6,"ok",5,"Poor")</f>
        <v>Good</v>
      </c>
      <c r="F29" s="386">
        <v>7.0</v>
      </c>
      <c r="G29" s="34"/>
      <c r="H29" s="55"/>
      <c r="J29" s="16" t="str">
        <f t="shared" si="1"/>
        <v>Good</v>
      </c>
    </row>
    <row r="30" ht="14.25" customHeight="1">
      <c r="D30" s="34" t="s">
        <v>2097</v>
      </c>
      <c r="E30" s="34" t="str">
        <f t="array" ref="E30">SWITCH(F30,9,"Excellent",8,"Very good",7,"Good",6,"ok",5,"Poor")</f>
        <v>Good</v>
      </c>
      <c r="F30" s="386">
        <v>7.0</v>
      </c>
      <c r="G30" s="34"/>
      <c r="H30" s="55"/>
      <c r="J30" s="16" t="str">
        <f t="shared" si="1"/>
        <v>Good</v>
      </c>
    </row>
    <row r="31" ht="14.25" customHeight="1">
      <c r="D31" s="34" t="s">
        <v>2098</v>
      </c>
      <c r="E31" s="34" t="str">
        <f t="array" ref="E31">SWITCH(F31,9,"Excellent",8,"Very good",7,"Good",6,"ok",5,"Poor")</f>
        <v>ok</v>
      </c>
      <c r="F31" s="386">
        <v>6.0</v>
      </c>
      <c r="G31" s="34"/>
      <c r="H31" s="55"/>
      <c r="J31" s="16" t="str">
        <f t="shared" si="1"/>
        <v>OK</v>
      </c>
    </row>
    <row r="32" ht="14.25" customHeight="1">
      <c r="D32" s="34" t="s">
        <v>2099</v>
      </c>
      <c r="E32" s="34" t="str">
        <f t="array" ref="E32">SWITCH(F32,9,"Excellent",8,"Very good",7,"Good",6,"ok",5,"Poor")</f>
        <v>ok</v>
      </c>
      <c r="F32" s="386">
        <v>6.0</v>
      </c>
      <c r="G32" s="34"/>
      <c r="H32" s="55"/>
      <c r="J32" s="16" t="str">
        <f t="shared" si="1"/>
        <v>OK</v>
      </c>
    </row>
    <row r="33" ht="14.25" customHeight="1">
      <c r="D33" s="34" t="s">
        <v>2100</v>
      </c>
      <c r="E33" s="34" t="str">
        <f t="array" ref="E33">SWITCH(F33,9,"Excellent",8,"Very good",7,"Good",6,"ok",5,"Poor")</f>
        <v>Good</v>
      </c>
      <c r="F33" s="386">
        <v>7.0</v>
      </c>
      <c r="G33" s="34"/>
      <c r="H33" s="55"/>
      <c r="J33" s="16" t="str">
        <f t="shared" si="1"/>
        <v>Good</v>
      </c>
    </row>
    <row r="34" ht="14.25" customHeight="1">
      <c r="D34" s="34" t="s">
        <v>2101</v>
      </c>
      <c r="E34" s="34" t="str">
        <f t="array" ref="E34">SWITCH(F34,9,"Excellent",8,"Very good",7,"Good",6,"ok",5,"Poor")</f>
        <v>Poor</v>
      </c>
      <c r="F34" s="386">
        <v>5.0</v>
      </c>
      <c r="G34" s="34"/>
      <c r="H34" s="55"/>
      <c r="J34" s="16" t="str">
        <f t="shared" si="1"/>
        <v>Poor</v>
      </c>
    </row>
    <row r="35" ht="14.25" customHeight="1">
      <c r="D35" s="34" t="s">
        <v>2102</v>
      </c>
      <c r="E35" s="34" t="str">
        <f t="array" ref="E35">SWITCH(F35,9,"Excellent",8,"Very good",7,"Good",6,"ok",5,"Poor")</f>
        <v>Excellent</v>
      </c>
      <c r="F35" s="386">
        <v>9.0</v>
      </c>
      <c r="G35" s="34"/>
      <c r="H35" s="34"/>
      <c r="J35" s="16" t="str">
        <f t="shared" si="1"/>
        <v>Excellent</v>
      </c>
    </row>
    <row r="36" ht="14.25" customHeight="1">
      <c r="D36" s="34" t="s">
        <v>2103</v>
      </c>
      <c r="E36" s="34" t="str">
        <f t="array" ref="E36">SWITCH(F36,9,"Excellent",8,"Very good",7,"Good",6,"ok",5,"Poor")</f>
        <v>Poor</v>
      </c>
      <c r="F36" s="386">
        <v>5.0</v>
      </c>
      <c r="G36" s="34"/>
      <c r="H36" s="34"/>
      <c r="J36" s="16" t="str">
        <f t="shared" si="1"/>
        <v>Poor</v>
      </c>
    </row>
    <row r="37" ht="14.25" customHeight="1">
      <c r="D37" s="34" t="s">
        <v>2104</v>
      </c>
      <c r="E37" s="34" t="str">
        <f t="array" ref="E37">SWITCH(F37,9,"Excellent",8,"Very good",7,"Good",6,"ok",5,"Poor")</f>
        <v>Excellent</v>
      </c>
      <c r="F37" s="386">
        <v>9.0</v>
      </c>
      <c r="G37" s="34"/>
      <c r="H37" s="34"/>
      <c r="J37" s="16" t="str">
        <f t="shared" si="1"/>
        <v>Excellent</v>
      </c>
    </row>
    <row r="38" ht="14.25" customHeight="1">
      <c r="D38" s="34" t="s">
        <v>2105</v>
      </c>
      <c r="E38" s="34" t="str">
        <f t="array" ref="E38">SWITCH(F38,9,"Excellent",8,"Very good",7,"Good",6,"ok",5,"Poor")</f>
        <v>Excellent</v>
      </c>
      <c r="F38" s="386">
        <v>9.0</v>
      </c>
      <c r="G38" s="34"/>
      <c r="H38" s="34"/>
      <c r="J38" s="16" t="str">
        <f t="shared" si="1"/>
        <v>Excellent</v>
      </c>
    </row>
    <row r="39" ht="14.25" customHeight="1">
      <c r="D39" s="34" t="s">
        <v>2106</v>
      </c>
      <c r="E39" s="34" t="str">
        <f t="array" ref="E39">SWITCH(F39,9,"Excellent",8,"Very good",7,"Good",6,"ok",5,"Poor")</f>
        <v>Very good</v>
      </c>
      <c r="F39" s="386">
        <v>8.0</v>
      </c>
      <c r="G39" s="34"/>
      <c r="H39" s="34"/>
      <c r="J39" s="16" t="str">
        <f t="shared" si="1"/>
        <v>Very Good</v>
      </c>
    </row>
    <row r="40" ht="14.25" customHeight="1">
      <c r="D40" s="34" t="s">
        <v>2107</v>
      </c>
      <c r="E40" s="34" t="str">
        <f t="array" ref="E40">SWITCH(F40,9,"Excellent",8,"Very good",7,"Good",6,"ok",5,"Poor")</f>
        <v>ok</v>
      </c>
      <c r="F40" s="386">
        <v>6.0</v>
      </c>
      <c r="G40" s="34"/>
      <c r="H40" s="34"/>
      <c r="J40" s="16" t="str">
        <f t="shared" si="1"/>
        <v>OK</v>
      </c>
    </row>
    <row r="41" ht="14.25" customHeight="1">
      <c r="D41" s="34" t="s">
        <v>2108</v>
      </c>
      <c r="E41" s="34" t="str">
        <f t="array" ref="E41">SWITCH(F41,9,"Excellent",8,"Very good",7,"Good",6,"ok",5,"Poor")</f>
        <v>Poor</v>
      </c>
      <c r="F41" s="386">
        <v>5.0</v>
      </c>
      <c r="G41" s="34"/>
      <c r="H41" s="34"/>
      <c r="J41" s="16" t="str">
        <f t="shared" si="1"/>
        <v>Poor</v>
      </c>
    </row>
    <row r="42" ht="14.25" customHeight="1">
      <c r="D42" s="34" t="s">
        <v>2109</v>
      </c>
      <c r="E42" s="34" t="str">
        <f t="array" ref="E42">SWITCH(F42,9,"Excellent",8,"Very good",7,"Good",6,"ok",5,"Poor")</f>
        <v>ok</v>
      </c>
      <c r="F42" s="386">
        <v>6.0</v>
      </c>
      <c r="G42" s="34"/>
      <c r="H42" s="34"/>
      <c r="J42" s="16" t="str">
        <f t="shared" si="1"/>
        <v>OK</v>
      </c>
    </row>
    <row r="43" ht="14.25" customHeight="1">
      <c r="D43" s="34" t="s">
        <v>2110</v>
      </c>
      <c r="E43" s="34" t="str">
        <f t="array" ref="E43">SWITCH(F43,9,"Excellent",8,"Very good",7,"Good",6,"ok",5,"Poor")</f>
        <v>Very good</v>
      </c>
      <c r="F43" s="386">
        <v>8.0</v>
      </c>
      <c r="G43" s="34"/>
      <c r="H43" s="34"/>
      <c r="J43" s="16" t="str">
        <f t="shared" si="1"/>
        <v>Very Good</v>
      </c>
    </row>
    <row r="44" ht="14.25" customHeight="1">
      <c r="D44" s="34" t="s">
        <v>2111</v>
      </c>
      <c r="E44" s="34" t="str">
        <f t="array" ref="E44">SWITCH(F44,9,"Excellent",8,"Very good",7,"Good",6,"ok",5,"Poor")</f>
        <v>Very good</v>
      </c>
      <c r="F44" s="386">
        <v>8.0</v>
      </c>
      <c r="G44" s="34"/>
      <c r="H44" s="34"/>
      <c r="J44" s="16" t="str">
        <f t="shared" si="1"/>
        <v>Very Good</v>
      </c>
    </row>
    <row r="45" ht="14.25" customHeight="1">
      <c r="D45" s="34" t="s">
        <v>2112</v>
      </c>
      <c r="E45" s="34" t="str">
        <f t="array" ref="E45">SWITCH(F45,9,"Excellent",8,"Very good",7,"Good",6,"ok",5,"Poor")</f>
        <v>Good</v>
      </c>
      <c r="F45" s="386">
        <v>7.0</v>
      </c>
      <c r="G45" s="34"/>
      <c r="H45" s="34"/>
      <c r="J45" s="16" t="str">
        <f t="shared" si="1"/>
        <v>Good</v>
      </c>
    </row>
    <row r="46" ht="14.25" customHeight="1">
      <c r="D46" s="34" t="s">
        <v>2113</v>
      </c>
      <c r="E46" s="34" t="str">
        <f t="array" ref="E46">SWITCH(F46,9,"Excellent",8,"Very good",7,"Good",6,"ok",5,"Poor")</f>
        <v>Good</v>
      </c>
      <c r="F46" s="386">
        <v>7.0</v>
      </c>
      <c r="G46" s="34"/>
      <c r="H46" s="34"/>
      <c r="J46" s="16" t="str">
        <f t="shared" si="1"/>
        <v>Good</v>
      </c>
    </row>
    <row r="47" ht="14.25" customHeight="1">
      <c r="D47" s="34" t="s">
        <v>2114</v>
      </c>
      <c r="E47" s="34" t="str">
        <f t="array" ref="E47">SWITCH(F47,9,"Excellent",8,"Very good",7,"Good",6,"ok",5,"Poor")</f>
        <v>Poor</v>
      </c>
      <c r="F47" s="386">
        <v>5.0</v>
      </c>
      <c r="G47" s="34"/>
      <c r="H47" s="34"/>
      <c r="J47" s="16" t="str">
        <f t="shared" si="1"/>
        <v>Poor</v>
      </c>
    </row>
    <row r="48" ht="14.25" customHeight="1">
      <c r="D48" s="34" t="s">
        <v>2115</v>
      </c>
      <c r="E48" s="34" t="str">
        <f t="array" ref="E48">SWITCH(F48,9,"Excellent",8,"Very good",7,"Good",6,"ok",5,"Poor")</f>
        <v>Poor</v>
      </c>
      <c r="F48" s="386">
        <v>5.0</v>
      </c>
      <c r="G48" s="34"/>
      <c r="H48" s="34"/>
      <c r="J48" s="16" t="str">
        <f t="shared" si="1"/>
        <v>Poor</v>
      </c>
    </row>
    <row r="49" ht="14.25" customHeight="1">
      <c r="D49" s="34" t="s">
        <v>2116</v>
      </c>
      <c r="E49" s="34" t="str">
        <f t="array" ref="E49">SWITCH(F49,9,"Excellent",8,"Very good",7,"Good",6,"ok",5,"Poor")</f>
        <v>Excellent</v>
      </c>
      <c r="F49" s="386">
        <v>9.0</v>
      </c>
      <c r="J49" s="16" t="str">
        <f t="shared" si="1"/>
        <v>Excellent</v>
      </c>
    </row>
    <row r="50" ht="14.25" customHeight="1">
      <c r="D50" s="34" t="s">
        <v>2117</v>
      </c>
      <c r="E50" s="34" t="str">
        <f t="array" ref="E50">SWITCH(F50,9,"Excellent",8,"Very good",7,"Good",6,"ok",5,"Poor")</f>
        <v>Good</v>
      </c>
      <c r="F50" s="386">
        <v>7.0</v>
      </c>
      <c r="J50" s="16" t="str">
        <f t="shared" si="1"/>
        <v>Good</v>
      </c>
    </row>
    <row r="51" ht="14.25" customHeight="1">
      <c r="D51" s="34" t="s">
        <v>2118</v>
      </c>
      <c r="E51" s="34" t="str">
        <f t="array" ref="E51">SWITCH(F51,9,"Excellent",8,"Very good",7,"Good",6,"ok",5,"Poor")</f>
        <v>ok</v>
      </c>
      <c r="F51" s="386">
        <v>6.0</v>
      </c>
      <c r="J51" s="16" t="str">
        <f t="shared" si="1"/>
        <v>OK</v>
      </c>
    </row>
    <row r="52" ht="14.25" customHeight="1">
      <c r="D52" s="34" t="s">
        <v>2119</v>
      </c>
      <c r="E52" s="34" t="str">
        <f t="array" ref="E52">SWITCH(F52,9,"Excellent",8,"Very good",7,"Good",6,"ok",5,"Poor")</f>
        <v>Poor</v>
      </c>
      <c r="F52" s="386">
        <v>5.0</v>
      </c>
      <c r="J52" s="16" t="str">
        <f t="shared" si="1"/>
        <v>Poor</v>
      </c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E1:E1000">
    <cfRule type="containsText" dxfId="4" priority="1" operator="containsText" text="Poor">
      <formula>NOT(ISERROR(SEARCH(("Poor"),(E1))))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9.71"/>
    <col customWidth="1" min="3" max="3" width="12.71"/>
    <col customWidth="1" min="4" max="4" width="14.71"/>
    <col customWidth="1" min="5" max="5" width="18.57"/>
    <col customWidth="1" min="6" max="6" width="12.71"/>
    <col customWidth="1" min="7" max="8" width="14.14"/>
    <col customWidth="1" min="9" max="9" width="16.29"/>
    <col customWidth="1" min="10" max="10" width="17.71"/>
    <col customWidth="1" min="11" max="26" width="9.71"/>
  </cols>
  <sheetData>
    <row r="1" ht="14.25" customHeight="1"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387" t="s">
        <v>2120</v>
      </c>
      <c r="B2" s="136"/>
      <c r="C2" s="136"/>
      <c r="D2" s="136"/>
      <c r="E2" s="137"/>
      <c r="F2" s="369"/>
      <c r="G2" s="388" t="s">
        <v>349</v>
      </c>
      <c r="H2" s="388" t="s">
        <v>2121</v>
      </c>
      <c r="I2" s="388" t="s">
        <v>2122</v>
      </c>
      <c r="J2" s="388" t="s">
        <v>2123</v>
      </c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389">
        <v>5713.377089336895</v>
      </c>
      <c r="B3" s="389">
        <v>5846.712414872555</v>
      </c>
      <c r="C3" s="389">
        <v>5465.122028349262</v>
      </c>
      <c r="D3" s="389">
        <v>5467.982016186033</v>
      </c>
      <c r="E3" s="389">
        <v>5818.487399780032</v>
      </c>
      <c r="F3" s="369"/>
      <c r="G3" s="300">
        <f>AVERAGE(A3:E12)</f>
        <v>5616.57352</v>
      </c>
      <c r="H3" s="300">
        <f>MEDIAN(A3:E12)</f>
        <v>5655.038632</v>
      </c>
      <c r="I3" s="300">
        <f>_xlfn.MODE.SNGL(A3:E12)</f>
        <v>5713.377089</v>
      </c>
      <c r="J3" s="300">
        <f t="array" ref="J3:J5">_xlfn.MODE.MULT(A3:E12)</f>
        <v>5612.113354</v>
      </c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4.25" customHeight="1">
      <c r="A4" s="389">
        <v>5767.2059450476645</v>
      </c>
      <c r="B4" s="389">
        <v>5451.177381645096</v>
      </c>
      <c r="C4" s="389">
        <v>5693.038918484761</v>
      </c>
      <c r="D4" s="389">
        <v>5397.926099171451</v>
      </c>
      <c r="E4" s="389">
        <v>5912.650854944449</v>
      </c>
      <c r="J4" s="300">
        <v>5713.377089336895</v>
      </c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389">
        <v>5612.113353873832</v>
      </c>
      <c r="B5" s="389">
        <v>5667.430869809789</v>
      </c>
      <c r="C5" s="389">
        <v>5199.32290849711</v>
      </c>
      <c r="D5" s="389">
        <v>5612.113353873832</v>
      </c>
      <c r="E5" s="389">
        <v>5547.136375958956</v>
      </c>
      <c r="J5" s="300">
        <v>5912.650854944449</v>
      </c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4.25" customHeight="1">
      <c r="A6" s="389">
        <v>5950.086759765826</v>
      </c>
      <c r="B6" s="389">
        <v>5713.377089336895</v>
      </c>
      <c r="C6" s="389">
        <v>5612.113353873832</v>
      </c>
      <c r="D6" s="389">
        <v>5140.440436115923</v>
      </c>
      <c r="E6" s="389">
        <v>5803.307557354186</v>
      </c>
      <c r="H6" s="55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4.25" customHeight="1">
      <c r="A7" s="389">
        <v>5199.32290849711</v>
      </c>
      <c r="B7" s="389">
        <v>5936.754447271387</v>
      </c>
      <c r="C7" s="389">
        <v>5175.596760648077</v>
      </c>
      <c r="D7" s="389">
        <v>5642.646394596568</v>
      </c>
      <c r="E7" s="389">
        <v>5713.377089336895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4.25" customHeight="1">
      <c r="A8" s="389">
        <v>5612.113353873832</v>
      </c>
      <c r="B8" s="389">
        <v>5376.465422310651</v>
      </c>
      <c r="C8" s="389">
        <v>5725.85053392406</v>
      </c>
      <c r="D8" s="389">
        <v>5713.377089336895</v>
      </c>
      <c r="E8" s="389">
        <v>5457.152943908928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4.25" customHeight="1">
      <c r="A9" s="389">
        <v>5408.398572387553</v>
      </c>
      <c r="B9" s="389">
        <v>5818.487399780032</v>
      </c>
      <c r="C9" s="389">
        <v>5946.071302931993</v>
      </c>
      <c r="D9" s="389">
        <v>5001.201750630341</v>
      </c>
      <c r="E9" s="389">
        <v>5912.650854944449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4.25" customHeight="1">
      <c r="A10" s="389">
        <v>5607.154834535011</v>
      </c>
      <c r="B10" s="389">
        <v>5638.557927675804</v>
      </c>
      <c r="C10" s="389">
        <v>5147.003265601705</v>
      </c>
      <c r="D10" s="389">
        <v>5912.650854944449</v>
      </c>
      <c r="E10" s="389">
        <v>5553.052354573341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4.25" customHeight="1">
      <c r="A11" s="389">
        <v>5344.347281274637</v>
      </c>
      <c r="B11" s="389">
        <v>5912.650854944449</v>
      </c>
      <c r="C11" s="389">
        <v>5693.038918484761</v>
      </c>
      <c r="D11" s="389">
        <v>5349.885971055016</v>
      </c>
      <c r="E11" s="389">
        <v>5014.258007554396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4.25" customHeight="1">
      <c r="A12" s="389">
        <v>5944.606439255462</v>
      </c>
      <c r="B12" s="389">
        <v>5962.220711687851</v>
      </c>
      <c r="C12" s="389">
        <v>5946.356322707308</v>
      </c>
      <c r="D12" s="389">
        <v>5953.815839377072</v>
      </c>
      <c r="E12" s="389">
        <v>5818.487399780032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4.25" customHeight="1">
      <c r="A13" s="300"/>
      <c r="B13" s="300"/>
      <c r="C13" s="300"/>
      <c r="D13" s="300"/>
      <c r="E13" s="300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4.25" customHeight="1">
      <c r="A14" s="300"/>
      <c r="B14" s="300"/>
      <c r="C14" s="300"/>
      <c r="D14" s="300"/>
      <c r="E14" s="300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4.25" customHeight="1">
      <c r="A15" s="300"/>
      <c r="B15" s="300"/>
      <c r="C15" s="300"/>
      <c r="D15" s="300"/>
      <c r="E15" s="300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4.25" customHeight="1">
      <c r="A16" s="300"/>
      <c r="B16" s="300"/>
      <c r="C16" s="300"/>
      <c r="D16" s="300"/>
      <c r="E16" s="300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4.25" customHeight="1">
      <c r="A17" s="300"/>
      <c r="B17" s="300"/>
      <c r="C17" s="300"/>
      <c r="D17" s="300"/>
      <c r="E17" s="300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4.25" customHeight="1">
      <c r="A18" s="300"/>
      <c r="B18" s="300"/>
      <c r="C18" s="300"/>
      <c r="D18" s="300"/>
      <c r="E18" s="300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4.25" customHeight="1">
      <c r="A19" s="300"/>
      <c r="B19" s="300"/>
      <c r="C19" s="300"/>
      <c r="D19" s="300"/>
      <c r="E19" s="300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4.25" customHeight="1">
      <c r="A20" s="300"/>
      <c r="B20" s="300"/>
      <c r="C20" s="300"/>
      <c r="D20" s="300"/>
      <c r="E20" s="300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4.25" customHeight="1">
      <c r="A21" s="300"/>
      <c r="B21" s="300"/>
      <c r="C21" s="300"/>
      <c r="D21" s="300"/>
      <c r="E21" s="300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4.25" customHeight="1">
      <c r="A22" s="300"/>
      <c r="B22" s="300"/>
      <c r="C22" s="300"/>
      <c r="D22" s="300"/>
      <c r="E22" s="300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4.25" customHeight="1"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4.25" customHeight="1"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4.25" customHeight="1"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4.25" customHeight="1"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4.25" customHeight="1"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4.25" customHeight="1"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4.25" customHeight="1"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4.25" customHeight="1"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4.25" customHeight="1"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4.25" customHeight="1"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4.25" customHeight="1"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4.25" customHeight="1"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4.25" customHeight="1"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4.25" customHeight="1"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4.25" customHeight="1"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4.25" customHeight="1"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4.25" customHeight="1"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4.25" customHeight="1"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4.25" customHeight="1"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4.25" customHeight="1"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4.25" customHeight="1"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4.25" customHeight="1"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4.25" customHeight="1"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4.25" customHeight="1"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4.25" customHeight="1"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4.25" customHeight="1"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4.25" customHeight="1"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4.25" customHeight="1"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4.25" customHeight="1"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4.25" customHeight="1"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4.25" customHeight="1"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4.25" customHeight="1"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4.25" customHeight="1"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4.25" customHeight="1"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4.25" customHeight="1"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4.25" customHeight="1"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4.25" customHeight="1"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4.25" customHeight="1"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4.25" customHeight="1"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4.25" customHeight="1"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4.25" customHeight="1"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4.25" customHeight="1"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4.25" customHeight="1"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4.25" customHeight="1"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4.25" customHeight="1"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4.25" customHeight="1"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4.25" customHeight="1"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4.25" customHeight="1"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4.25" customHeight="1"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4.25" customHeight="1"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4.25" customHeight="1"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4.25" customHeight="1"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4.25" customHeight="1"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4.25" customHeight="1"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4.25" customHeight="1"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4.25" customHeight="1"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4.25" customHeight="1"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4.25" customHeight="1"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4.25" customHeight="1"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4.25" customHeight="1"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4.25" customHeight="1"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4.25" customHeight="1"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4.25" customHeight="1"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4.25" customHeight="1"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4.25" customHeight="1"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4.25" customHeight="1"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4.25" customHeight="1"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4.25" customHeight="1"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4.25" customHeight="1"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4.25" customHeight="1"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4.25" customHeight="1"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4.25" customHeight="1"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4.25" customHeight="1"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4.25" customHeight="1"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4.25" customHeight="1"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4.25" customHeight="1"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4.25" customHeight="1"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4.25" customHeight="1"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4.25" customHeight="1"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4.25" customHeight="1"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4.25" customHeight="1"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4.25" customHeight="1"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4.25" customHeight="1"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4.25" customHeight="1"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4.25" customHeight="1"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4.25" customHeight="1"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4.25" customHeight="1"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4.25" customHeight="1"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4.25" customHeight="1"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4.25" customHeight="1"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4.25" customHeight="1"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4.25" customHeight="1"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4.25" customHeight="1"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4.25" customHeight="1"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4.25" customHeight="1"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4.25" customHeight="1"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4.25" customHeight="1"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4.25" customHeight="1"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4.25" customHeight="1"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4.25" customHeight="1"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4.25" customHeight="1"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4.25" customHeight="1"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4.25" customHeight="1"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4.25" customHeight="1"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4.25" customHeight="1"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4.25" customHeight="1"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4.25" customHeight="1"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4.25" customHeight="1"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4.25" customHeight="1"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4.25" customHeight="1"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4.25" customHeight="1"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4.25" customHeight="1"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4.25" customHeight="1"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4.25" customHeight="1"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4.25" customHeight="1"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4.25" customHeight="1"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4.25" customHeight="1"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4.25" customHeight="1"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4.25" customHeight="1"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4.25" customHeight="1"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4.25" customHeight="1"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4.25" customHeight="1"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4.25" customHeight="1"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4.25" customHeight="1"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4.25" customHeight="1"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4.25" customHeight="1"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4.25" customHeight="1"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4.25" customHeight="1"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4.25" customHeight="1"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4.25" customHeight="1"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4.25" customHeight="1"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4.25" customHeight="1"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4.25" customHeight="1"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4.25" customHeight="1"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4.25" customHeight="1"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4.25" customHeight="1"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4.25" customHeight="1"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4.25" customHeight="1"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4.25" customHeight="1"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4.25" customHeight="1"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4.25" customHeight="1"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4.25" customHeight="1"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4.25" customHeight="1"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4.25" customHeight="1"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4.25" customHeight="1"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4.25" customHeight="1"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4.25" customHeight="1"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4.25" customHeight="1"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4.25" customHeight="1"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4.25" customHeight="1"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4.25" customHeight="1"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4.25" customHeight="1"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4.25" customHeight="1"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4.25" customHeight="1"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4.25" customHeight="1"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4.25" customHeight="1"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4.25" customHeight="1"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4.25" customHeight="1"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4.25" customHeight="1"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4.25" customHeight="1"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4.25" customHeight="1"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4.25" customHeight="1"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4.25" customHeight="1"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4.25" customHeight="1"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4.25" customHeight="1"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4.25" customHeight="1"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4.25" customHeight="1"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4.25" customHeight="1"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4.25" customHeight="1"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4.25" customHeight="1"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4.25" customHeight="1"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4.25" customHeight="1"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4.25" customHeight="1"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4.25" customHeight="1"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4.25" customHeight="1"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4.25" customHeight="1"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4.25" customHeight="1"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4.25" customHeight="1"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4.25" customHeight="1"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4.25" customHeight="1"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4.25" customHeight="1"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4.25" customHeight="1"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4.25" customHeight="1"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4.25" customHeight="1"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4.25" customHeight="1"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4.25" customHeight="1"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4.25" customHeight="1"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4.25" customHeight="1"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4.25" customHeight="1"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4.25" customHeight="1"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4.25" customHeight="1"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4.25" customHeight="1"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4.25" customHeight="1"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4.25" customHeight="1"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4.25" customHeight="1"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4.25" customHeight="1"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4.25" customHeight="1"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4.25" customHeight="1"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4.25" customHeight="1"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4.25" customHeight="1"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4.25" customHeight="1"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4.25" customHeight="1"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4.25" customHeight="1"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4.25" customHeight="1"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4.25" customHeight="1"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4.25" customHeight="1"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4.25" customHeight="1"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4.25" customHeight="1"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4.25" customHeight="1"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4.25" customHeight="1"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4.25" customHeight="1"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4.25" customHeight="1"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4.25" customHeight="1"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4.25" customHeight="1"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4.25" customHeight="1"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4.25" customHeight="1"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4.25" customHeight="1"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4.25" customHeight="1"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4.25" customHeight="1"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4.25" customHeight="1"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4.25" customHeight="1"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4.25" customHeight="1"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4.25" customHeight="1"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4.25" customHeight="1"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4.25" customHeight="1"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4.25" customHeight="1"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4.25" customHeight="1"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4.25" customHeight="1"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4.25" customHeight="1"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4.25" customHeight="1"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4.25" customHeight="1"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4.25" customHeight="1"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4.25" customHeight="1"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4.25" customHeight="1"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4.25" customHeight="1"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4.25" customHeight="1"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4.25" customHeight="1"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4.25" customHeight="1"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4.25" customHeight="1"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4.25" customHeight="1"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4.25" customHeight="1"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4.25" customHeight="1"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4.25" customHeight="1"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4.25" customHeight="1"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4.25" customHeight="1"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4.25" customHeight="1"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4.25" customHeight="1"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4.25" customHeight="1"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4.25" customHeight="1"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4.25" customHeight="1"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4.25" customHeight="1"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4.25" customHeight="1"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4.25" customHeight="1"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4.25" customHeight="1"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4.25" customHeight="1"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4.25" customHeight="1"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4.25" customHeight="1"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4.25" customHeight="1"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4.25" customHeight="1"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4.25" customHeight="1"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4.25" customHeight="1"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4.25" customHeight="1"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4.25" customHeight="1"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4.25" customHeight="1"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4.25" customHeight="1"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4.25" customHeight="1"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4.25" customHeight="1"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4.25" customHeight="1"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4.25" customHeight="1"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4.25" customHeight="1"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4.25" customHeight="1"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4.25" customHeight="1"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4.25" customHeight="1"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4.25" customHeight="1"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4.25" customHeight="1"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4.25" customHeight="1"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4.25" customHeight="1"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4.25" customHeight="1"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4.25" customHeight="1"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4.25" customHeight="1"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4.25" customHeight="1"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4.25" customHeight="1"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4.25" customHeight="1"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4.25" customHeight="1"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4.25" customHeight="1"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4.25" customHeight="1"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4.25" customHeight="1"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4.25" customHeight="1"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4.25" customHeight="1"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4.25" customHeight="1"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4.25" customHeight="1"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4.25" customHeight="1"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4.25" customHeight="1"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4.25" customHeight="1"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4.25" customHeight="1"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4.25" customHeight="1"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4.25" customHeight="1"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4.25" customHeight="1"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4.25" customHeight="1"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4.25" customHeight="1"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4.25" customHeight="1"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4.25" customHeight="1"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4.25" customHeight="1"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4.25" customHeight="1"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4.25" customHeight="1"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4.25" customHeight="1"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4.25" customHeight="1"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4.25" customHeight="1"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4.25" customHeight="1"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4.25" customHeight="1"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4.25" customHeight="1"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4.25" customHeight="1"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4.25" customHeight="1"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4.25" customHeight="1"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4.25" customHeight="1"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4.25" customHeight="1"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4.25" customHeight="1"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4.25" customHeight="1"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4.25" customHeight="1"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4.25" customHeight="1"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4.25" customHeight="1"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4.25" customHeight="1"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4.25" customHeight="1"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4.25" customHeight="1"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4.25" customHeight="1"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4.25" customHeight="1"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4.25" customHeight="1"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4.25" customHeight="1"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4.25" customHeight="1"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4.25" customHeight="1"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4.25" customHeight="1"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4.25" customHeight="1"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4.25" customHeight="1"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4.25" customHeight="1"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4.25" customHeight="1"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4.25" customHeight="1"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4.25" customHeight="1"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4.25" customHeight="1"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4.25" customHeight="1"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4.25" customHeight="1"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4.25" customHeight="1"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4.25" customHeight="1"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4.25" customHeight="1"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4.25" customHeight="1"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4.25" customHeight="1"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4.25" customHeight="1"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4.25" customHeight="1"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4.25" customHeight="1"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4.25" customHeight="1"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4.25" customHeight="1"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4.25" customHeight="1"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4.25" customHeight="1"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4.25" customHeight="1"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4.25" customHeight="1"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4.25" customHeight="1"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4.25" customHeight="1"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4.25" customHeight="1"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4.25" customHeight="1"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4.25" customHeight="1"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4.25" customHeight="1"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4.25" customHeight="1"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4.25" customHeight="1"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4.25" customHeight="1"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4.25" customHeight="1"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4.25" customHeight="1"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4.25" customHeight="1"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4.25" customHeight="1"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4.25" customHeight="1"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4.25" customHeight="1"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4.25" customHeight="1"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4.25" customHeight="1"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4.25" customHeight="1"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4.25" customHeight="1"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4.25" customHeight="1"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4.25" customHeight="1"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4.25" customHeight="1"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4.25" customHeight="1"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4.25" customHeight="1"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4.25" customHeight="1"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4.25" customHeight="1"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4.25" customHeight="1"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4.25" customHeight="1"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4.25" customHeight="1"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4.25" customHeight="1"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4.25" customHeight="1"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4.25" customHeight="1"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4.25" customHeight="1"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4.25" customHeight="1"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4.25" customHeight="1"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4.25" customHeight="1"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4.25" customHeight="1"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4.25" customHeight="1"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4.25" customHeight="1"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4.25" customHeight="1"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4.25" customHeight="1"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4.25" customHeight="1"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4.25" customHeight="1"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4.25" customHeight="1"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4.25" customHeight="1"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4.25" customHeight="1"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4.25" customHeight="1"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4.25" customHeight="1"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4.25" customHeight="1"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4.25" customHeight="1"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4.25" customHeight="1"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4.25" customHeight="1"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4.25" customHeight="1"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4.25" customHeight="1"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4.25" customHeight="1"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4.25" customHeight="1"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4.25" customHeight="1"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4.25" customHeight="1"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4.25" customHeight="1"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4.25" customHeight="1"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4.25" customHeight="1"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4.25" customHeight="1"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4.25" customHeight="1"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4.25" customHeight="1"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4.25" customHeight="1"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4.25" customHeight="1"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4.25" customHeight="1"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4.25" customHeight="1"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4.25" customHeight="1"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4.25" customHeight="1"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4.25" customHeight="1"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4.25" customHeight="1"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4.25" customHeight="1"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4.25" customHeight="1"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4.25" customHeight="1"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4.25" customHeight="1"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4.25" customHeight="1"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4.25" customHeight="1"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4.25" customHeight="1"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4.25" customHeight="1"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4.25" customHeight="1"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4.25" customHeight="1"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4.25" customHeight="1"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4.25" customHeight="1"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4.25" customHeight="1"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4.25" customHeight="1"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4.25" customHeight="1"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4.25" customHeight="1"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4.25" customHeight="1"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4.25" customHeight="1"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4.25" customHeight="1"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4.25" customHeight="1"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4.25" customHeight="1"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4.25" customHeight="1"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4.25" customHeight="1"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4.25" customHeight="1"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4.25" customHeight="1"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4.25" customHeight="1"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4.25" customHeight="1"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4.25" customHeight="1"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4.25" customHeight="1"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4.25" customHeight="1"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4.25" customHeight="1"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4.25" customHeight="1"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4.25" customHeight="1"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4.25" customHeight="1"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4.25" customHeight="1"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4.25" customHeight="1"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4.25" customHeight="1"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4.25" customHeight="1"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4.25" customHeight="1"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4.25" customHeight="1"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4.25" customHeight="1"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4.25" customHeight="1"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4.25" customHeight="1"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4.25" customHeight="1"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4.25" customHeight="1"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4.25" customHeight="1"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4.25" customHeight="1"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4.25" customHeight="1"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4.25" customHeight="1"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4.25" customHeight="1"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4.25" customHeight="1"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4.25" customHeight="1"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4.25" customHeight="1"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4.25" customHeight="1"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4.25" customHeight="1"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4.25" customHeight="1"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4.25" customHeight="1"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4.25" customHeight="1"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4.25" customHeight="1"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4.25" customHeight="1"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4.25" customHeight="1"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4.25" customHeight="1"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4.25" customHeight="1"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4.25" customHeight="1"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4.25" customHeight="1"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4.25" customHeight="1"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4.25" customHeight="1"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4.25" customHeight="1"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4.25" customHeight="1"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4.25" customHeight="1"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4.25" customHeight="1"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4.25" customHeight="1"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4.25" customHeight="1"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4.25" customHeight="1"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4.25" customHeight="1"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4.25" customHeight="1"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4.25" customHeight="1"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4.25" customHeight="1"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4.25" customHeight="1"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4.25" customHeight="1"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4.25" customHeight="1"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4.25" customHeight="1"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4.25" customHeight="1"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4.25" customHeight="1"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4.25" customHeight="1"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4.25" customHeight="1"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4.25" customHeight="1"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4.25" customHeight="1"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4.25" customHeight="1"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4.25" customHeight="1"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4.25" customHeight="1"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4.25" customHeight="1"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4.25" customHeight="1"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4.25" customHeight="1"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4.25" customHeight="1"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4.25" customHeight="1"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4.25" customHeight="1"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4.25" customHeight="1"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4.25" customHeight="1"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4.25" customHeight="1"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4.25" customHeight="1"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4.25" customHeight="1"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4.25" customHeight="1"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4.25" customHeight="1"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4.25" customHeight="1"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4.25" customHeight="1"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4.25" customHeight="1"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4.25" customHeight="1"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4.25" customHeight="1"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4.25" customHeight="1"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4.25" customHeight="1"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4.25" customHeight="1"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4.25" customHeight="1"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4.25" customHeight="1"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4.25" customHeight="1"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4.25" customHeight="1"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4.25" customHeight="1"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4.25" customHeight="1"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4.25" customHeight="1"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4.25" customHeight="1"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4.25" customHeight="1"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4.25" customHeight="1"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4.25" customHeight="1"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4.25" customHeight="1"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4.25" customHeight="1"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4.25" customHeight="1"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4.25" customHeight="1"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4.25" customHeight="1"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4.25" customHeight="1"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4.25" customHeight="1"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4.25" customHeight="1"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4.25" customHeight="1"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4.25" customHeight="1"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4.25" customHeight="1"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4.25" customHeight="1"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4.25" customHeight="1"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4.25" customHeight="1"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4.25" customHeight="1"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4.25" customHeight="1"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4.25" customHeight="1"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4.25" customHeight="1"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4.25" customHeight="1"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4.25" customHeight="1"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4.25" customHeight="1"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4.25" customHeight="1"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4.25" customHeight="1"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4.25" customHeight="1"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4.25" customHeight="1"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4.25" customHeight="1"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4.25" customHeight="1"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4.25" customHeight="1"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4.25" customHeight="1"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4.25" customHeight="1"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4.25" customHeight="1"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4.25" customHeight="1"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4.25" customHeight="1"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4.25" customHeight="1"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4.25" customHeight="1"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4.25" customHeight="1"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4.25" customHeight="1"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4.25" customHeight="1"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4.25" customHeight="1"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4.25" customHeight="1"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4.25" customHeight="1"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4.25" customHeight="1"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4.25" customHeight="1"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4.25" customHeight="1"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4.25" customHeight="1"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4.25" customHeight="1"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4.25" customHeight="1"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4.25" customHeight="1"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4.25" customHeight="1"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4.25" customHeight="1"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4.25" customHeight="1"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4.25" customHeight="1"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4.25" customHeight="1"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4.25" customHeight="1"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4.25" customHeight="1"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4.25" customHeight="1"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4.25" customHeight="1"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4.25" customHeight="1"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4.25" customHeight="1"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4.25" customHeight="1"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4.25" customHeight="1"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4.25" customHeight="1"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4.25" customHeight="1"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4.25" customHeight="1"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4.25" customHeight="1"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4.25" customHeight="1"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4.25" customHeight="1"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4.25" customHeight="1"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4.25" customHeight="1"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4.25" customHeight="1"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4.25" customHeight="1"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4.25" customHeight="1"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4.25" customHeight="1"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4.25" customHeight="1"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4.25" customHeight="1"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4.25" customHeight="1"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4.25" customHeight="1"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4.25" customHeight="1"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4.25" customHeight="1"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4.25" customHeight="1"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4.25" customHeight="1"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4.25" customHeight="1"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4.25" customHeight="1"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4.25" customHeight="1"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4.25" customHeight="1"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4.25" customHeight="1"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4.25" customHeight="1"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4.25" customHeight="1"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4.25" customHeight="1"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4.25" customHeight="1"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4.25" customHeight="1"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4.25" customHeight="1"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4.25" customHeight="1"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4.25" customHeight="1"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4.25" customHeight="1"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4.25" customHeight="1"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4.25" customHeight="1"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4.25" customHeight="1"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4.25" customHeight="1"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4.25" customHeight="1"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4.25" customHeight="1"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4.25" customHeight="1"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4.25" customHeight="1"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4.25" customHeight="1"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4.25" customHeight="1"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4.25" customHeight="1"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4.25" customHeight="1"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4.25" customHeight="1"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4.25" customHeight="1"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4.25" customHeight="1"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4.25" customHeight="1"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4.25" customHeight="1"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4.25" customHeight="1"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4.25" customHeight="1"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4.25" customHeight="1"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4.25" customHeight="1"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4.25" customHeight="1"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4.25" customHeight="1"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4.25" customHeight="1"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4.25" customHeight="1"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4.25" customHeight="1"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4.25" customHeight="1"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4.25" customHeight="1"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4.25" customHeight="1"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4.25" customHeight="1"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4.25" customHeight="1"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4.25" customHeight="1"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4.25" customHeight="1"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4.25" customHeight="1"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4.25" customHeight="1"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4.25" customHeight="1"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4.25" customHeight="1"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4.25" customHeight="1"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4.25" customHeight="1"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4.25" customHeight="1"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4.25" customHeight="1"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4.25" customHeight="1"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4.25" customHeight="1"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4.25" customHeight="1"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4.25" customHeight="1"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4.25" customHeight="1"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4.25" customHeight="1"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4.25" customHeight="1"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4.25" customHeight="1"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4.25" customHeight="1"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4.25" customHeight="1"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4.25" customHeight="1"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4.25" customHeight="1"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4.25" customHeight="1"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4.25" customHeight="1"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4.25" customHeight="1"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4.25" customHeight="1"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4.25" customHeight="1"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4.25" customHeight="1"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4.25" customHeight="1"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4.25" customHeight="1"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4.25" customHeight="1"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4.25" customHeight="1"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4.25" customHeight="1"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4.25" customHeight="1"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4.25" customHeight="1"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4.25" customHeight="1"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4.25" customHeight="1"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4.25" customHeight="1"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4.25" customHeight="1"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4.25" customHeight="1"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4.25" customHeight="1"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4.25" customHeight="1"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4.25" customHeight="1"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4.25" customHeight="1"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4.25" customHeight="1"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4.25" customHeight="1"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4.25" customHeight="1"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4.25" customHeight="1"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4.25" customHeight="1"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4.25" customHeight="1"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4.25" customHeight="1"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4.25" customHeight="1"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4.25" customHeight="1"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4.25" customHeight="1"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4.25" customHeight="1"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4.25" customHeight="1"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4.25" customHeight="1"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4.25" customHeight="1"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4.25" customHeight="1"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4.25" customHeight="1"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4.25" customHeight="1"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4.25" customHeight="1"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4.25" customHeight="1"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4.25" customHeight="1"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4.25" customHeight="1"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4.25" customHeight="1"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4.25" customHeight="1"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4.25" customHeight="1"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4.25" customHeight="1"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4.25" customHeight="1"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4.25" customHeight="1"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4.25" customHeight="1"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4.25" customHeight="1"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4.25" customHeight="1"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4.25" customHeight="1"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4.25" customHeight="1"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4.25" customHeight="1"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4.25" customHeight="1"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4.25" customHeight="1"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4.25" customHeight="1"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4.25" customHeight="1"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4.25" customHeight="1"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4.25" customHeight="1"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4.25" customHeight="1"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4.25" customHeight="1"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4.25" customHeight="1"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4.25" customHeight="1"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4.25" customHeight="1"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4.25" customHeight="1"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4.25" customHeight="1"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4.25" customHeight="1"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4.25" customHeight="1"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4.25" customHeight="1"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4.25" customHeight="1"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4.25" customHeight="1"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4.25" customHeight="1"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4.25" customHeight="1"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4.25" customHeight="1"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4.25" customHeight="1"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4.25" customHeight="1"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4.25" customHeight="1"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4.25" customHeight="1"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4.25" customHeight="1"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4.25" customHeight="1"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4.25" customHeight="1"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4.25" customHeight="1"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4.25" customHeight="1"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4.25" customHeight="1"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4.25" customHeight="1"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4.25" customHeight="1"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4.25" customHeight="1"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4.25" customHeight="1"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4.25" customHeight="1"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4.25" customHeight="1"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4.25" customHeight="1"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4.25" customHeight="1"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4.25" customHeight="1"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4.25" customHeight="1"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4.25" customHeight="1"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4.25" customHeight="1"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4.25" customHeight="1"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4.25" customHeight="1"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4.25" customHeight="1"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4.25" customHeight="1"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4.25" customHeight="1"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4.25" customHeight="1"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4.25" customHeight="1"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4.25" customHeight="1"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4.25" customHeight="1"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4.25" customHeight="1"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4.25" customHeight="1"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4.25" customHeight="1"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4.25" customHeight="1"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4.25" customHeight="1"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4.25" customHeight="1"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4.25" customHeight="1"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4.25" customHeight="1"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4.25" customHeight="1"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4.25" customHeight="1"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4.25" customHeight="1"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4.25" customHeight="1"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4.25" customHeight="1"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4.25" customHeight="1"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4.25" customHeight="1"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4.25" customHeight="1"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4.25" customHeight="1"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4.25" customHeight="1"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4.25" customHeight="1"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4.25" customHeight="1"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4.25" customHeight="1"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4.25" customHeight="1"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4.25" customHeight="1"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4.25" customHeight="1"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4.25" customHeight="1"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4.25" customHeight="1"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4.25" customHeight="1"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4.25" customHeight="1"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4.25" customHeight="1"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4.25" customHeight="1"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4.25" customHeight="1"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4.25" customHeight="1"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4.25" customHeight="1"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4.25" customHeight="1"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4.25" customHeight="1"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4.25" customHeight="1"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4.25" customHeight="1"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4.25" customHeight="1"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4.25" customHeight="1"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4.25" customHeight="1"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4.25" customHeight="1"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4.25" customHeight="1"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4.25" customHeight="1"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4.25" customHeight="1"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4.25" customHeight="1"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4.25" customHeight="1"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4.25" customHeight="1"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4.25" customHeight="1"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4.25" customHeight="1"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4.25" customHeight="1"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4.25" customHeight="1"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4.25" customHeight="1"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4.25" customHeight="1"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4.25" customHeight="1"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4.25" customHeight="1"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4.25" customHeight="1"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4.25" customHeight="1"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4.25" customHeight="1"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4.25" customHeight="1"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4.25" customHeight="1"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4.25" customHeight="1"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4.25" customHeight="1"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4.25" customHeight="1"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4.25" customHeight="1"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4.25" customHeight="1"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4.25" customHeight="1"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4.25" customHeight="1"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4.25" customHeight="1"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4.25" customHeight="1"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4.25" customHeight="1"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4.25" customHeight="1"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4.25" customHeight="1"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4.25" customHeight="1"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4.25" customHeight="1"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4.25" customHeight="1"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4.25" customHeight="1"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4.25" customHeight="1"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4.25" customHeight="1"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4.25" customHeight="1"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4.25" customHeight="1"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4.25" customHeight="1"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4.25" customHeight="1"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4.25" customHeight="1"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4.25" customHeight="1"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4.25" customHeight="1"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4.25" customHeight="1"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4.25" customHeight="1"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4.25" customHeight="1"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4.25" customHeight="1"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4.25" customHeight="1"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4.25" customHeight="1"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4.25" customHeight="1"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4.25" customHeight="1"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4.25" customHeight="1"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4.25" customHeight="1"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4.25" customHeight="1"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4.25" customHeight="1"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4.25" customHeight="1"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4.25" customHeight="1"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4.25" customHeight="1"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4.25" customHeight="1"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4.25" customHeight="1"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4.25" customHeight="1"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4.25" customHeight="1"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4.25" customHeight="1"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4.25" customHeight="1"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4.25" customHeight="1"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4.25" customHeight="1"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4.25" customHeight="1"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4.25" customHeight="1"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4.25" customHeight="1"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4.25" customHeight="1"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4.25" customHeight="1"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4.25" customHeight="1"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4.25" customHeight="1"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4.25" customHeight="1"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4.25" customHeight="1"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4.25" customHeight="1"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4.25" customHeight="1"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4.25" customHeight="1"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4.25" customHeight="1"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4.25" customHeight="1"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4.25" customHeight="1"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4.25" customHeight="1"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4.25" customHeight="1"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4.25" customHeight="1"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4.25" customHeight="1"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4.25" customHeight="1"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4.25" customHeight="1"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4.25" customHeight="1"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4.25" customHeight="1"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4.25" customHeight="1"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4.25" customHeight="1"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4.25" customHeight="1"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4.25" customHeight="1"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4.25" customHeight="1"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4.25" customHeight="1"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4.25" customHeight="1"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4.25" customHeight="1"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4.25" customHeight="1"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4.25" customHeight="1"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4.25" customHeight="1"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4.25" customHeight="1"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4.25" customHeight="1"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4.25" customHeight="1"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4.25" customHeight="1"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4.25" customHeight="1"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4.25" customHeight="1"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4.25" customHeight="1"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4.25" customHeight="1"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4.25" customHeight="1"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4.25" customHeight="1"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4.25" customHeight="1"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4.25" customHeight="1"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4.25" customHeight="1"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4.25" customHeight="1"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4.25" customHeight="1"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4.25" customHeight="1"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4.25" customHeight="1"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4.25" customHeight="1"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4.25" customHeight="1"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4.25" customHeight="1"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4.25" customHeight="1"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4.25" customHeight="1"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4.25" customHeight="1"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4.25" customHeight="1"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4.25" customHeight="1"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4.25" customHeight="1"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4.25" customHeight="1"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4.25" customHeight="1"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4.25" customHeight="1"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4.25" customHeight="1"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4.25" customHeight="1"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4.25" customHeight="1"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">
    <mergeCell ref="A2:E2"/>
  </mergeCells>
  <conditionalFormatting sqref="A3:E12">
    <cfRule type="containsText" dxfId="10" priority="1" operator="containsText" text="5612">
      <formula>NOT(ISERROR(SEARCH(("5612"),(A3))))</formula>
    </cfRule>
  </conditionalFormatting>
  <conditionalFormatting sqref="A3:E12">
    <cfRule type="containsText" dxfId="11" priority="2" operator="containsText" text="591">
      <formula>NOT(ISERROR(SEARCH(("591"),(A3))))</formula>
    </cfRule>
  </conditionalFormatting>
  <conditionalFormatting sqref="A3:E12">
    <cfRule type="containsText" dxfId="4" priority="3" operator="containsText" text="5713">
      <formula>NOT(ISERROR(SEARCH(("5713"),(A3))))</formula>
    </cfRule>
  </conditionalFormatting>
  <conditionalFormatting sqref="A3:E12">
    <cfRule type="cellIs" dxfId="4" priority="4" operator="equal">
      <formula>5713</formula>
    </cfRule>
  </conditionalFormatting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6.29"/>
    <col customWidth="1" min="3" max="3" width="40.86"/>
    <col customWidth="1" min="4" max="4" width="16.71"/>
    <col customWidth="1" min="5" max="5" width="15.29"/>
    <col customWidth="1" min="6" max="6" width="10.57"/>
    <col customWidth="1" min="7" max="7" width="4.0"/>
    <col customWidth="1" min="8" max="8" width="29.0"/>
    <col customWidth="1" min="9" max="9" width="9.0"/>
    <col customWidth="1" min="10" max="10" width="33.14"/>
    <col customWidth="1" min="11" max="26" width="8.71"/>
  </cols>
  <sheetData>
    <row r="1" ht="14.25" customHeight="1"/>
    <row r="2" ht="14.25" customHeight="1"/>
    <row r="3" ht="14.25" customHeight="1">
      <c r="A3" s="390" t="s">
        <v>209</v>
      </c>
      <c r="B3" s="390" t="s">
        <v>2124</v>
      </c>
      <c r="C3" s="390" t="s">
        <v>2125</v>
      </c>
      <c r="D3" s="390" t="s">
        <v>213</v>
      </c>
      <c r="E3" s="390" t="s">
        <v>194</v>
      </c>
      <c r="H3" s="390" t="s">
        <v>2126</v>
      </c>
      <c r="J3" s="390" t="s">
        <v>2127</v>
      </c>
    </row>
    <row r="4" ht="14.25" customHeight="1">
      <c r="A4" s="16">
        <v>2019.0</v>
      </c>
      <c r="B4" s="16" t="s">
        <v>2128</v>
      </c>
      <c r="C4" s="16" t="s">
        <v>2129</v>
      </c>
      <c r="D4" s="16" t="s">
        <v>2130</v>
      </c>
      <c r="E4" s="98">
        <v>3300000.0</v>
      </c>
      <c r="F4" s="369"/>
      <c r="G4" s="391">
        <v>1.0</v>
      </c>
      <c r="H4" s="98">
        <f t="shared" ref="H4:H8" si="1">LARGE($E$4:$E$32,G4)</f>
        <v>4500000</v>
      </c>
      <c r="J4" s="98">
        <f t="shared" ref="J4:J8" si="2">SMALL($E$4:$E$32,G4)</f>
        <v>367000</v>
      </c>
    </row>
    <row r="5" ht="14.25" customHeight="1">
      <c r="A5" s="16">
        <v>2019.0</v>
      </c>
      <c r="B5" s="16" t="s">
        <v>2131</v>
      </c>
      <c r="C5" s="16" t="s">
        <v>2132</v>
      </c>
      <c r="D5" s="16" t="s">
        <v>2133</v>
      </c>
      <c r="E5" s="98">
        <v>3200000.0</v>
      </c>
      <c r="F5" s="369"/>
      <c r="G5" s="391">
        <v>2.0</v>
      </c>
      <c r="H5" s="98">
        <f t="shared" si="1"/>
        <v>3300000</v>
      </c>
      <c r="J5" s="98">
        <f t="shared" si="2"/>
        <v>369000</v>
      </c>
    </row>
    <row r="6" ht="14.25" customHeight="1">
      <c r="A6" s="16">
        <v>2019.0</v>
      </c>
      <c r="B6" s="16" t="s">
        <v>2134</v>
      </c>
      <c r="C6" s="16" t="s">
        <v>2135</v>
      </c>
      <c r="D6" s="16" t="s">
        <v>2136</v>
      </c>
      <c r="E6" s="98">
        <v>2500000.0</v>
      </c>
      <c r="F6" s="369"/>
      <c r="G6" s="391">
        <v>3.0</v>
      </c>
      <c r="H6" s="98">
        <f t="shared" si="1"/>
        <v>3200000</v>
      </c>
      <c r="J6" s="98">
        <f t="shared" si="2"/>
        <v>374000</v>
      </c>
    </row>
    <row r="7" ht="14.25" customHeight="1">
      <c r="A7" s="16">
        <v>2019.0</v>
      </c>
      <c r="B7" s="16" t="s">
        <v>2137</v>
      </c>
      <c r="C7" s="16" t="s">
        <v>2138</v>
      </c>
      <c r="D7" s="16" t="s">
        <v>2133</v>
      </c>
      <c r="E7" s="98">
        <v>1200000.0</v>
      </c>
      <c r="F7" s="369"/>
      <c r="G7" s="391">
        <v>4.0</v>
      </c>
      <c r="H7" s="98">
        <f t="shared" si="1"/>
        <v>2500000</v>
      </c>
      <c r="J7" s="98">
        <f t="shared" si="2"/>
        <v>401000</v>
      </c>
    </row>
    <row r="8" ht="14.25" customHeight="1">
      <c r="A8" s="16">
        <v>2019.0</v>
      </c>
      <c r="B8" s="16" t="s">
        <v>2139</v>
      </c>
      <c r="C8" s="16" t="s">
        <v>2140</v>
      </c>
      <c r="D8" s="16" t="s">
        <v>2141</v>
      </c>
      <c r="E8" s="98">
        <v>1200000.0</v>
      </c>
      <c r="F8" s="369"/>
      <c r="G8" s="391">
        <v>5.0</v>
      </c>
      <c r="H8" s="98">
        <f t="shared" si="1"/>
        <v>1800000</v>
      </c>
      <c r="J8" s="98">
        <f t="shared" si="2"/>
        <v>422000</v>
      </c>
    </row>
    <row r="9" ht="14.25" customHeight="1">
      <c r="A9" s="16">
        <v>2019.0</v>
      </c>
      <c r="B9" s="16" t="s">
        <v>2142</v>
      </c>
      <c r="C9" s="16" t="s">
        <v>2143</v>
      </c>
      <c r="D9" s="16" t="s">
        <v>2144</v>
      </c>
      <c r="E9" s="98">
        <v>1200000.0</v>
      </c>
      <c r="F9" s="369"/>
      <c r="G9" s="222"/>
    </row>
    <row r="10" ht="14.25" customHeight="1">
      <c r="A10" s="16">
        <v>2019.0</v>
      </c>
      <c r="B10" s="16" t="s">
        <v>2145</v>
      </c>
      <c r="C10" s="16" t="s">
        <v>2146</v>
      </c>
      <c r="D10" s="16" t="s">
        <v>2133</v>
      </c>
      <c r="E10" s="98">
        <v>1100000.0</v>
      </c>
      <c r="F10" s="369"/>
      <c r="G10" s="222"/>
    </row>
    <row r="11" ht="14.25" customHeight="1">
      <c r="A11" s="16">
        <v>2019.0</v>
      </c>
      <c r="B11" s="16" t="s">
        <v>2147</v>
      </c>
      <c r="C11" s="16" t="s">
        <v>2148</v>
      </c>
      <c r="D11" s="16" t="s">
        <v>2133</v>
      </c>
      <c r="E11" s="98">
        <v>1000000.0</v>
      </c>
      <c r="F11" s="369"/>
      <c r="G11" s="222"/>
    </row>
    <row r="12" ht="14.25" customHeight="1">
      <c r="A12" s="16">
        <v>2019.0</v>
      </c>
      <c r="B12" s="16" t="s">
        <v>2149</v>
      </c>
      <c r="C12" s="16" t="s">
        <v>2149</v>
      </c>
      <c r="D12" s="16" t="s">
        <v>2150</v>
      </c>
      <c r="E12" s="98">
        <v>900000.0</v>
      </c>
      <c r="F12" s="369"/>
      <c r="G12" s="222"/>
      <c r="H12" s="390" t="s">
        <v>2151</v>
      </c>
      <c r="J12" s="390" t="s">
        <v>2152</v>
      </c>
    </row>
    <row r="13" ht="14.25" customHeight="1">
      <c r="A13" s="16">
        <v>2019.0</v>
      </c>
      <c r="B13" s="16" t="s">
        <v>2153</v>
      </c>
      <c r="C13" s="16" t="s">
        <v>2154</v>
      </c>
      <c r="D13" s="16" t="s">
        <v>2144</v>
      </c>
      <c r="E13" s="98">
        <v>800000.0</v>
      </c>
      <c r="F13" s="369"/>
      <c r="G13" s="391">
        <v>1.0</v>
      </c>
      <c r="H13" s="98">
        <f t="array" ref="H13">LARGE(IF($D$4:$D$32="Pop",$E$4:$E$32),G13)</f>
        <v>4500000</v>
      </c>
      <c r="J13" s="98">
        <f t="array" ref="J13">SMALL(IF($D$4:$D$32="Hip Hop",$E$4:$E$32),G13)</f>
        <v>374000</v>
      </c>
    </row>
    <row r="14" ht="14.25" customHeight="1">
      <c r="A14" s="16">
        <v>2018.0</v>
      </c>
      <c r="B14" s="16" t="s">
        <v>2155</v>
      </c>
      <c r="C14" s="16" t="s">
        <v>2156</v>
      </c>
      <c r="D14" s="16" t="s">
        <v>2157</v>
      </c>
      <c r="E14" s="98">
        <v>1491000.0</v>
      </c>
      <c r="F14" s="369"/>
      <c r="G14" s="391">
        <v>2.0</v>
      </c>
      <c r="H14" s="98">
        <f t="array" ref="H14">LARGE(IF($D$4:$D$32="Pop",$E$4:$E$32),G14)</f>
        <v>3200000</v>
      </c>
      <c r="J14" s="98">
        <f t="array" ref="J14">SMALL(IF($D$4:$D$32="Hip Hop",$E$4:$E$32),G14)</f>
        <v>464000</v>
      </c>
    </row>
    <row r="15" ht="14.25" customHeight="1">
      <c r="A15" s="16">
        <v>2018.0</v>
      </c>
      <c r="B15" s="16" t="s">
        <v>2158</v>
      </c>
      <c r="C15" s="16" t="s">
        <v>2159</v>
      </c>
      <c r="D15" s="16" t="s">
        <v>2157</v>
      </c>
      <c r="E15" s="98">
        <v>704000.0</v>
      </c>
      <c r="F15" s="369"/>
      <c r="G15" s="391">
        <v>3.0</v>
      </c>
      <c r="H15" s="98">
        <f t="array" ref="H15">LARGE(IF($D$4:$D$32="Pop",$E$4:$E$32),G15)</f>
        <v>1800000</v>
      </c>
      <c r="J15" s="98">
        <f t="array" ref="J15">SMALL(IF($D$4:$D$32="Hip Hop",$E$4:$E$32),G15)</f>
        <v>493000</v>
      </c>
    </row>
    <row r="16" ht="14.25" customHeight="1">
      <c r="A16" s="16">
        <v>2018.0</v>
      </c>
      <c r="B16" s="16" t="s">
        <v>2160</v>
      </c>
      <c r="C16" s="16" t="s">
        <v>2161</v>
      </c>
      <c r="D16" s="16" t="s">
        <v>2162</v>
      </c>
      <c r="E16" s="98">
        <v>493000.0</v>
      </c>
      <c r="F16" s="369"/>
      <c r="G16" s="391">
        <v>4.0</v>
      </c>
      <c r="H16" s="98">
        <f t="array" ref="H16">LARGE(IF($D$4:$D$32="Pop",$E$4:$E$32),G16)</f>
        <v>1400000</v>
      </c>
      <c r="J16" s="98">
        <f t="array" ref="J16">SMALL(IF($D$4:$D$32="Hip Hop",$E$4:$E$32),G16)</f>
        <v>1000000</v>
      </c>
    </row>
    <row r="17" ht="14.25" customHeight="1">
      <c r="A17" s="16">
        <v>2018.0</v>
      </c>
      <c r="B17" s="16" t="s">
        <v>2163</v>
      </c>
      <c r="C17" s="16" t="s">
        <v>2164</v>
      </c>
      <c r="D17" s="16" t="s">
        <v>2162</v>
      </c>
      <c r="E17" s="98">
        <v>464000.0</v>
      </c>
      <c r="F17" s="369"/>
      <c r="G17" s="391">
        <v>5.0</v>
      </c>
      <c r="H17" s="98">
        <f t="array" ref="H17">LARGE(IF($D$4:$D$32="Pop",$E$4:$E$32),G17)</f>
        <v>1200000</v>
      </c>
      <c r="J17" s="98">
        <f t="array" ref="J17">SMALL(IF($D$4:$D$32="Hip Hop",$E$4:$E$32),G17)</f>
        <v>1300000</v>
      </c>
    </row>
    <row r="18" ht="14.25" customHeight="1">
      <c r="A18" s="16">
        <v>2018.0</v>
      </c>
      <c r="B18" s="16" t="s">
        <v>2165</v>
      </c>
      <c r="C18" s="16" t="s">
        <v>2166</v>
      </c>
      <c r="D18" s="16" t="s">
        <v>90</v>
      </c>
      <c r="E18" s="98">
        <v>463000.0</v>
      </c>
      <c r="F18" s="369"/>
    </row>
    <row r="19" ht="14.25" customHeight="1">
      <c r="A19" s="16">
        <v>2018.0</v>
      </c>
      <c r="B19" s="16" t="s">
        <v>2167</v>
      </c>
      <c r="C19" s="16" t="s">
        <v>2168</v>
      </c>
      <c r="D19" s="16" t="s">
        <v>2133</v>
      </c>
      <c r="E19" s="98">
        <v>422000.0</v>
      </c>
      <c r="F19" s="369"/>
    </row>
    <row r="20" ht="14.25" customHeight="1">
      <c r="A20" s="16">
        <v>2018.0</v>
      </c>
      <c r="B20" s="16" t="s">
        <v>2169</v>
      </c>
      <c r="C20" s="16" t="s">
        <v>2170</v>
      </c>
      <c r="D20" s="16" t="s">
        <v>90</v>
      </c>
      <c r="E20" s="98">
        <v>401000.0</v>
      </c>
      <c r="F20" s="369"/>
    </row>
    <row r="21" ht="14.25" customHeight="1">
      <c r="A21" s="16">
        <v>2018.0</v>
      </c>
      <c r="B21" s="16" t="s">
        <v>2171</v>
      </c>
      <c r="C21" s="16" t="s">
        <v>2172</v>
      </c>
      <c r="D21" s="16" t="s">
        <v>2162</v>
      </c>
      <c r="E21" s="98">
        <v>374000.0</v>
      </c>
      <c r="F21" s="369"/>
    </row>
    <row r="22" ht="14.25" customHeight="1">
      <c r="A22" s="16">
        <v>2018.0</v>
      </c>
      <c r="B22" s="16" t="s">
        <v>2173</v>
      </c>
      <c r="C22" s="16" t="s">
        <v>2174</v>
      </c>
      <c r="D22" s="16" t="s">
        <v>2144</v>
      </c>
      <c r="E22" s="98">
        <v>369000.0</v>
      </c>
      <c r="F22" s="369"/>
    </row>
    <row r="23" ht="14.25" customHeight="1">
      <c r="A23" s="16">
        <v>2018.0</v>
      </c>
      <c r="B23" s="16" t="s">
        <v>2145</v>
      </c>
      <c r="C23" s="16" t="s">
        <v>2175</v>
      </c>
      <c r="D23" s="16" t="s">
        <v>2133</v>
      </c>
      <c r="E23" s="98">
        <v>367000.0</v>
      </c>
      <c r="F23" s="369"/>
    </row>
    <row r="24" ht="14.25" customHeight="1">
      <c r="A24" s="16">
        <v>2017.0</v>
      </c>
      <c r="B24" s="16" t="s">
        <v>2131</v>
      </c>
      <c r="C24" s="16" t="s">
        <v>2176</v>
      </c>
      <c r="D24" s="16" t="s">
        <v>2133</v>
      </c>
      <c r="E24" s="98">
        <v>4500000.0</v>
      </c>
      <c r="F24" s="369"/>
    </row>
    <row r="25" ht="14.25" customHeight="1">
      <c r="A25" s="16">
        <v>2017.0</v>
      </c>
      <c r="B25" s="16" t="s">
        <v>2177</v>
      </c>
      <c r="C25" s="16" t="s">
        <v>2178</v>
      </c>
      <c r="D25" s="16" t="s">
        <v>2133</v>
      </c>
      <c r="E25" s="98">
        <v>1800000.0</v>
      </c>
      <c r="F25" s="369"/>
    </row>
    <row r="26" ht="14.25" customHeight="1">
      <c r="A26" s="16">
        <v>2017.0</v>
      </c>
      <c r="B26" s="16" t="s">
        <v>2179</v>
      </c>
      <c r="C26" s="16" t="s">
        <v>2180</v>
      </c>
      <c r="D26" s="16" t="s">
        <v>2181</v>
      </c>
      <c r="E26" s="98">
        <v>1600000.0</v>
      </c>
      <c r="F26" s="369"/>
    </row>
    <row r="27" ht="14.25" customHeight="1">
      <c r="A27" s="16">
        <v>2017.0</v>
      </c>
      <c r="B27" s="16" t="s">
        <v>2182</v>
      </c>
      <c r="C27" s="16" t="s">
        <v>2183</v>
      </c>
      <c r="D27" s="16" t="s">
        <v>2133</v>
      </c>
      <c r="E27" s="98">
        <v>1400000.0</v>
      </c>
      <c r="F27" s="369"/>
    </row>
    <row r="28" ht="14.25" customHeight="1">
      <c r="A28" s="16">
        <v>2017.0</v>
      </c>
      <c r="B28" s="16" t="s">
        <v>2184</v>
      </c>
      <c r="C28" s="16" t="s">
        <v>2185</v>
      </c>
      <c r="D28" s="16" t="s">
        <v>2144</v>
      </c>
      <c r="E28" s="98">
        <v>1300000.0</v>
      </c>
      <c r="F28" s="369"/>
    </row>
    <row r="29" ht="14.25" customHeight="1">
      <c r="A29" s="16">
        <v>2017.0</v>
      </c>
      <c r="B29" s="16" t="s">
        <v>2186</v>
      </c>
      <c r="C29" s="16" t="s">
        <v>2187</v>
      </c>
      <c r="D29" s="16" t="s">
        <v>2162</v>
      </c>
      <c r="E29" s="98">
        <v>1300000.0</v>
      </c>
      <c r="F29" s="369"/>
    </row>
    <row r="30" ht="14.25" customHeight="1">
      <c r="A30" s="16">
        <v>2017.0</v>
      </c>
      <c r="B30" s="16" t="s">
        <v>2188</v>
      </c>
      <c r="C30" s="16" t="s">
        <v>2189</v>
      </c>
      <c r="D30" s="16" t="s">
        <v>2162</v>
      </c>
      <c r="E30" s="98">
        <v>1000000.0</v>
      </c>
      <c r="F30" s="369"/>
    </row>
    <row r="31" ht="14.25" customHeight="1">
      <c r="A31" s="16">
        <v>2017.0</v>
      </c>
      <c r="B31" s="16" t="s">
        <v>2190</v>
      </c>
      <c r="C31" s="16" t="s">
        <v>2190</v>
      </c>
      <c r="D31" s="16" t="s">
        <v>2133</v>
      </c>
      <c r="E31" s="98">
        <v>1000000.0</v>
      </c>
      <c r="F31" s="369"/>
    </row>
    <row r="32" ht="14.25" customHeight="1">
      <c r="A32" s="16">
        <v>2017.0</v>
      </c>
      <c r="B32" s="16" t="s">
        <v>2191</v>
      </c>
      <c r="C32" s="16" t="s">
        <v>2192</v>
      </c>
      <c r="D32" s="16" t="s">
        <v>2133</v>
      </c>
      <c r="E32" s="98">
        <v>1000000.0</v>
      </c>
      <c r="F32" s="369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29"/>
    <col customWidth="1" min="2" max="2" width="11.86"/>
    <col customWidth="1" min="3" max="3" width="12.29"/>
    <col customWidth="1" min="4" max="9" width="8.71"/>
    <col customWidth="1" min="10" max="10" width="11.0"/>
    <col customWidth="1" min="11" max="11" width="13.71"/>
    <col customWidth="1" min="12" max="12" width="10.0"/>
    <col customWidth="1" min="13" max="13" width="12.29"/>
    <col customWidth="1" min="14" max="26" width="8.71"/>
  </cols>
  <sheetData>
    <row r="1" ht="14.25" customHeight="1"/>
    <row r="2" ht="14.25" customHeight="1">
      <c r="C2" s="16" t="s">
        <v>2193</v>
      </c>
    </row>
    <row r="3" ht="14.25" customHeight="1">
      <c r="A3" s="383" t="s">
        <v>2063</v>
      </c>
      <c r="B3" s="383" t="s">
        <v>2194</v>
      </c>
      <c r="C3" s="383" t="s">
        <v>2195</v>
      </c>
      <c r="L3" s="16" t="s">
        <v>2193</v>
      </c>
      <c r="M3" s="16" t="s">
        <v>2196</v>
      </c>
    </row>
    <row r="4" ht="14.25" customHeight="1">
      <c r="A4" s="34" t="s">
        <v>2066</v>
      </c>
      <c r="B4" s="34">
        <v>8680.0</v>
      </c>
      <c r="C4" s="392">
        <f t="shared" ref="C4:C53" si="1">_xlfn.RANK.EQ(B4,B4:B53)</f>
        <v>12</v>
      </c>
      <c r="J4" s="393" t="s">
        <v>188</v>
      </c>
      <c r="K4" s="393" t="s">
        <v>2197</v>
      </c>
      <c r="L4" s="393" t="s">
        <v>2198</v>
      </c>
      <c r="M4" s="393" t="s">
        <v>2199</v>
      </c>
    </row>
    <row r="5" ht="14.25" customHeight="1">
      <c r="A5" s="34" t="s">
        <v>2068</v>
      </c>
      <c r="B5" s="34">
        <v>3377.0</v>
      </c>
      <c r="C5" s="392">
        <f t="shared" si="1"/>
        <v>43</v>
      </c>
      <c r="J5" s="145">
        <v>44595.0</v>
      </c>
      <c r="K5" s="34">
        <v>197.0</v>
      </c>
      <c r="L5" s="392">
        <f t="shared" ref="L5:L54" si="2">_xlfn.RANK.EQ(K5,K5:K54)</f>
        <v>1</v>
      </c>
      <c r="M5" s="392">
        <f t="shared" ref="M5:M54" si="3">_xlfn.RANK.AVG(K5,K5:K54)</f>
        <v>1.5</v>
      </c>
    </row>
    <row r="6" ht="14.25" customHeight="1">
      <c r="A6" s="34" t="s">
        <v>2070</v>
      </c>
      <c r="B6" s="34">
        <v>6956.0</v>
      </c>
      <c r="C6" s="392">
        <f t="shared" si="1"/>
        <v>20</v>
      </c>
      <c r="J6" s="145">
        <v>44565.0</v>
      </c>
      <c r="K6" s="34">
        <v>197.0</v>
      </c>
      <c r="L6" s="392">
        <f t="shared" si="2"/>
        <v>1</v>
      </c>
      <c r="M6" s="392">
        <f t="shared" si="3"/>
        <v>1</v>
      </c>
    </row>
    <row r="7" ht="14.25" customHeight="1">
      <c r="A7" s="34" t="s">
        <v>2072</v>
      </c>
      <c r="B7" s="34">
        <v>3757.0</v>
      </c>
      <c r="C7" s="392">
        <f t="shared" si="1"/>
        <v>38</v>
      </c>
      <c r="J7" s="145">
        <v>44571.0</v>
      </c>
      <c r="K7" s="34">
        <v>190.0</v>
      </c>
      <c r="L7" s="392">
        <f t="shared" si="2"/>
        <v>2</v>
      </c>
      <c r="M7" s="392">
        <f t="shared" si="3"/>
        <v>2</v>
      </c>
    </row>
    <row r="8" ht="14.25" customHeight="1">
      <c r="A8" s="34" t="s">
        <v>2074</v>
      </c>
      <c r="B8" s="34">
        <v>2155.0</v>
      </c>
      <c r="C8" s="392">
        <f t="shared" si="1"/>
        <v>45</v>
      </c>
      <c r="J8" s="145">
        <v>44587.0</v>
      </c>
      <c r="K8" s="34">
        <v>189.0</v>
      </c>
      <c r="L8" s="392">
        <f t="shared" si="2"/>
        <v>2</v>
      </c>
      <c r="M8" s="392">
        <f t="shared" si="3"/>
        <v>2</v>
      </c>
    </row>
    <row r="9" ht="14.25" customHeight="1">
      <c r="A9" s="34" t="s">
        <v>2075</v>
      </c>
      <c r="B9" s="34">
        <v>9763.0</v>
      </c>
      <c r="C9" s="392">
        <f t="shared" si="1"/>
        <v>3</v>
      </c>
      <c r="J9" s="145">
        <v>44579.0</v>
      </c>
      <c r="K9" s="34">
        <v>182.0</v>
      </c>
      <c r="L9" s="392">
        <f t="shared" si="2"/>
        <v>4</v>
      </c>
      <c r="M9" s="392">
        <f t="shared" si="3"/>
        <v>4</v>
      </c>
    </row>
    <row r="10" ht="14.25" customHeight="1">
      <c r="A10" s="34" t="s">
        <v>2076</v>
      </c>
      <c r="B10" s="34">
        <v>3436.0</v>
      </c>
      <c r="C10" s="392">
        <f t="shared" si="1"/>
        <v>39</v>
      </c>
      <c r="J10" s="145">
        <v>44586.0</v>
      </c>
      <c r="K10" s="34">
        <v>178.0</v>
      </c>
      <c r="L10" s="392">
        <f t="shared" si="2"/>
        <v>4</v>
      </c>
      <c r="M10" s="392">
        <f t="shared" si="3"/>
        <v>4</v>
      </c>
    </row>
    <row r="11" ht="14.25" customHeight="1">
      <c r="A11" s="34" t="s">
        <v>2077</v>
      </c>
      <c r="B11" s="34">
        <v>8781.0</v>
      </c>
      <c r="C11" s="392">
        <f t="shared" si="1"/>
        <v>8</v>
      </c>
      <c r="J11" s="145">
        <v>44577.0</v>
      </c>
      <c r="K11" s="34">
        <v>177.0</v>
      </c>
      <c r="L11" s="392">
        <f t="shared" si="2"/>
        <v>4</v>
      </c>
      <c r="M11" s="392">
        <f t="shared" si="3"/>
        <v>4</v>
      </c>
    </row>
    <row r="12" ht="14.25" customHeight="1">
      <c r="A12" s="34" t="s">
        <v>2078</v>
      </c>
      <c r="B12" s="34">
        <v>9784.0</v>
      </c>
      <c r="C12" s="392">
        <f t="shared" si="1"/>
        <v>2</v>
      </c>
      <c r="J12" s="145">
        <v>44562.0</v>
      </c>
      <c r="K12" s="34">
        <v>174.0</v>
      </c>
      <c r="L12" s="392">
        <f t="shared" si="2"/>
        <v>5</v>
      </c>
      <c r="M12" s="392">
        <f t="shared" si="3"/>
        <v>5</v>
      </c>
    </row>
    <row r="13" ht="14.25" customHeight="1">
      <c r="A13" s="34" t="s">
        <v>2079</v>
      </c>
      <c r="B13" s="34">
        <v>9181.0</v>
      </c>
      <c r="C13" s="392">
        <f t="shared" si="1"/>
        <v>4</v>
      </c>
      <c r="J13" s="145">
        <v>44563.0</v>
      </c>
      <c r="K13" s="34">
        <v>144.0</v>
      </c>
      <c r="L13" s="392">
        <f t="shared" si="2"/>
        <v>8</v>
      </c>
      <c r="M13" s="392">
        <f t="shared" si="3"/>
        <v>8.5</v>
      </c>
    </row>
    <row r="14" ht="14.25" customHeight="1">
      <c r="A14" s="34" t="s">
        <v>2080</v>
      </c>
      <c r="B14" s="34">
        <v>5160.0</v>
      </c>
      <c r="C14" s="392">
        <f t="shared" si="1"/>
        <v>27</v>
      </c>
      <c r="J14" s="145">
        <v>44564.0</v>
      </c>
      <c r="K14" s="34">
        <v>137.0</v>
      </c>
      <c r="L14" s="392">
        <f t="shared" si="2"/>
        <v>11</v>
      </c>
      <c r="M14" s="392">
        <f t="shared" si="3"/>
        <v>11</v>
      </c>
    </row>
    <row r="15" ht="14.25" customHeight="1">
      <c r="A15" s="34" t="s">
        <v>2081</v>
      </c>
      <c r="B15" s="34">
        <v>3482.0</v>
      </c>
      <c r="C15" s="392">
        <f t="shared" si="1"/>
        <v>34</v>
      </c>
      <c r="J15" s="145">
        <v>44583.0</v>
      </c>
      <c r="K15" s="34">
        <v>113.0</v>
      </c>
      <c r="L15" s="392">
        <f t="shared" si="2"/>
        <v>18</v>
      </c>
      <c r="M15" s="392">
        <f t="shared" si="3"/>
        <v>18</v>
      </c>
    </row>
    <row r="16" ht="14.25" customHeight="1">
      <c r="A16" s="34" t="s">
        <v>2082</v>
      </c>
      <c r="B16" s="34">
        <v>4528.0</v>
      </c>
      <c r="C16" s="392">
        <f t="shared" si="1"/>
        <v>30</v>
      </c>
      <c r="J16" s="145">
        <v>44582.0</v>
      </c>
      <c r="K16" s="34">
        <v>98.0</v>
      </c>
      <c r="L16" s="392">
        <f t="shared" si="2"/>
        <v>18</v>
      </c>
      <c r="M16" s="392">
        <f t="shared" si="3"/>
        <v>18</v>
      </c>
    </row>
    <row r="17" ht="14.25" customHeight="1">
      <c r="A17" s="34" t="s">
        <v>2083</v>
      </c>
      <c r="B17" s="34">
        <v>5160.0</v>
      </c>
      <c r="C17" s="392">
        <f t="shared" si="1"/>
        <v>27</v>
      </c>
      <c r="J17" s="145">
        <v>44576.0</v>
      </c>
      <c r="K17" s="34">
        <v>89.0</v>
      </c>
      <c r="L17" s="392">
        <f t="shared" si="2"/>
        <v>19</v>
      </c>
      <c r="M17" s="392">
        <f t="shared" si="3"/>
        <v>19</v>
      </c>
    </row>
    <row r="18" ht="14.25" customHeight="1">
      <c r="A18" s="34" t="s">
        <v>2084</v>
      </c>
      <c r="B18" s="34">
        <v>3078.0</v>
      </c>
      <c r="C18" s="392">
        <f t="shared" si="1"/>
        <v>32</v>
      </c>
      <c r="J18" s="145">
        <v>44573.0</v>
      </c>
      <c r="K18" s="34">
        <v>88.0</v>
      </c>
      <c r="L18" s="392">
        <f t="shared" si="2"/>
        <v>19</v>
      </c>
      <c r="M18" s="392">
        <f t="shared" si="3"/>
        <v>19</v>
      </c>
    </row>
    <row r="19" ht="14.25" customHeight="1">
      <c r="A19" s="34" t="s">
        <v>2085</v>
      </c>
      <c r="B19" s="34">
        <v>5854.0</v>
      </c>
      <c r="C19" s="392">
        <f t="shared" si="1"/>
        <v>21</v>
      </c>
      <c r="J19" s="145">
        <v>44574.0</v>
      </c>
      <c r="K19" s="34">
        <v>67.0</v>
      </c>
      <c r="L19" s="392">
        <f t="shared" si="2"/>
        <v>24</v>
      </c>
      <c r="M19" s="392">
        <f t="shared" si="3"/>
        <v>24</v>
      </c>
    </row>
    <row r="20" ht="14.25" customHeight="1">
      <c r="A20" s="34" t="s">
        <v>2086</v>
      </c>
      <c r="B20" s="34">
        <v>3624.0</v>
      </c>
      <c r="C20" s="392">
        <f t="shared" si="1"/>
        <v>30</v>
      </c>
      <c r="J20" s="145">
        <v>44572.0</v>
      </c>
      <c r="K20" s="34">
        <v>55.0</v>
      </c>
      <c r="L20" s="392">
        <f t="shared" si="2"/>
        <v>28</v>
      </c>
      <c r="M20" s="392">
        <f t="shared" si="3"/>
        <v>28</v>
      </c>
    </row>
    <row r="21" ht="14.25" customHeight="1">
      <c r="A21" s="34" t="s">
        <v>2087</v>
      </c>
      <c r="B21" s="34">
        <v>4726.0</v>
      </c>
      <c r="C21" s="392">
        <f t="shared" si="1"/>
        <v>27</v>
      </c>
      <c r="J21" s="145">
        <v>44566.0</v>
      </c>
      <c r="K21" s="34">
        <v>40.0</v>
      </c>
      <c r="L21" s="392">
        <f t="shared" si="2"/>
        <v>29</v>
      </c>
      <c r="M21" s="392">
        <f t="shared" si="3"/>
        <v>29</v>
      </c>
    </row>
    <row r="22" ht="14.25" customHeight="1">
      <c r="A22" s="34" t="s">
        <v>2088</v>
      </c>
      <c r="B22" s="34">
        <v>5600.0</v>
      </c>
      <c r="C22" s="392">
        <f t="shared" si="1"/>
        <v>21</v>
      </c>
      <c r="J22" s="145">
        <v>44567.0</v>
      </c>
      <c r="K22" s="34">
        <v>26.0</v>
      </c>
      <c r="L22" s="392">
        <f t="shared" si="2"/>
        <v>32</v>
      </c>
      <c r="M22" s="392">
        <f t="shared" si="3"/>
        <v>32</v>
      </c>
    </row>
    <row r="23" ht="14.25" customHeight="1">
      <c r="A23" s="34" t="s">
        <v>2089</v>
      </c>
      <c r="B23" s="34">
        <v>4114.0</v>
      </c>
      <c r="C23" s="392">
        <f t="shared" si="1"/>
        <v>27</v>
      </c>
      <c r="J23" s="145">
        <v>44606.0</v>
      </c>
      <c r="K23" s="34">
        <v>193.0</v>
      </c>
      <c r="L23" s="392">
        <f t="shared" si="2"/>
        <v>1</v>
      </c>
      <c r="M23" s="392">
        <f t="shared" si="3"/>
        <v>1</v>
      </c>
    </row>
    <row r="24" ht="14.25" customHeight="1">
      <c r="A24" s="34" t="s">
        <v>2090</v>
      </c>
      <c r="B24" s="34">
        <v>8258.0</v>
      </c>
      <c r="C24" s="392">
        <f t="shared" si="1"/>
        <v>9</v>
      </c>
      <c r="J24" s="145">
        <v>44593.0</v>
      </c>
      <c r="K24" s="34">
        <v>144.0</v>
      </c>
      <c r="L24" s="392">
        <f t="shared" si="2"/>
        <v>7</v>
      </c>
      <c r="M24" s="392">
        <f t="shared" si="3"/>
        <v>7</v>
      </c>
    </row>
    <row r="25" ht="14.25" customHeight="1">
      <c r="A25" s="34" t="s">
        <v>2091</v>
      </c>
      <c r="B25" s="34">
        <v>5277.0</v>
      </c>
      <c r="C25" s="392">
        <f t="shared" si="1"/>
        <v>23</v>
      </c>
      <c r="J25" s="145">
        <v>44568.0</v>
      </c>
      <c r="K25" s="34">
        <v>141.0</v>
      </c>
      <c r="L25" s="392">
        <f t="shared" si="2"/>
        <v>7</v>
      </c>
      <c r="M25" s="392">
        <f t="shared" si="3"/>
        <v>7</v>
      </c>
    </row>
    <row r="26" ht="14.25" customHeight="1">
      <c r="A26" s="34" t="s">
        <v>2092</v>
      </c>
      <c r="B26" s="34">
        <v>9325.0</v>
      </c>
      <c r="C26" s="392">
        <f t="shared" si="1"/>
        <v>3</v>
      </c>
      <c r="J26" s="145">
        <v>44569.0</v>
      </c>
      <c r="K26" s="34">
        <v>140.0</v>
      </c>
      <c r="L26" s="392">
        <f t="shared" si="2"/>
        <v>7</v>
      </c>
      <c r="M26" s="392">
        <f t="shared" si="3"/>
        <v>7</v>
      </c>
    </row>
    <row r="27" ht="14.25" customHeight="1">
      <c r="A27" s="34" t="s">
        <v>2093</v>
      </c>
      <c r="B27" s="34">
        <v>2709.0</v>
      </c>
      <c r="C27" s="392">
        <f t="shared" si="1"/>
        <v>24</v>
      </c>
      <c r="J27" s="145">
        <v>44575.0</v>
      </c>
      <c r="K27" s="34">
        <v>121.0</v>
      </c>
      <c r="L27" s="392">
        <f t="shared" si="2"/>
        <v>9</v>
      </c>
      <c r="M27" s="392">
        <f t="shared" si="3"/>
        <v>9</v>
      </c>
    </row>
    <row r="28" ht="14.25" customHeight="1">
      <c r="A28" s="34" t="s">
        <v>2094</v>
      </c>
      <c r="B28" s="34">
        <v>9062.0</v>
      </c>
      <c r="C28" s="392">
        <f t="shared" si="1"/>
        <v>3</v>
      </c>
      <c r="J28" s="145">
        <v>44584.0</v>
      </c>
      <c r="K28" s="34">
        <v>97.0</v>
      </c>
      <c r="L28" s="392">
        <f t="shared" si="2"/>
        <v>13</v>
      </c>
      <c r="M28" s="392">
        <f t="shared" si="3"/>
        <v>13</v>
      </c>
    </row>
    <row r="29" ht="14.25" customHeight="1">
      <c r="A29" s="34" t="s">
        <v>2095</v>
      </c>
      <c r="B29" s="34">
        <v>8780.0</v>
      </c>
      <c r="C29" s="392">
        <f t="shared" si="1"/>
        <v>4</v>
      </c>
      <c r="J29" s="145">
        <v>44580.0</v>
      </c>
      <c r="K29" s="34">
        <v>63.0</v>
      </c>
      <c r="L29" s="392">
        <f t="shared" si="2"/>
        <v>18</v>
      </c>
      <c r="M29" s="392">
        <f t="shared" si="3"/>
        <v>18</v>
      </c>
    </row>
    <row r="30" ht="14.25" customHeight="1">
      <c r="A30" s="34" t="s">
        <v>2096</v>
      </c>
      <c r="B30" s="34">
        <v>8284.0</v>
      </c>
      <c r="C30" s="392">
        <f t="shared" si="1"/>
        <v>5</v>
      </c>
      <c r="J30" s="145">
        <v>44578.0</v>
      </c>
      <c r="K30" s="34">
        <v>59.0</v>
      </c>
      <c r="L30" s="392">
        <f t="shared" si="2"/>
        <v>18</v>
      </c>
      <c r="M30" s="392">
        <f t="shared" si="3"/>
        <v>18</v>
      </c>
    </row>
    <row r="31" ht="14.25" customHeight="1">
      <c r="A31" s="34" t="s">
        <v>2097</v>
      </c>
      <c r="B31" s="34">
        <v>2097.0</v>
      </c>
      <c r="C31" s="392">
        <f t="shared" si="1"/>
        <v>23</v>
      </c>
      <c r="J31" s="145">
        <v>44570.0</v>
      </c>
      <c r="K31" s="34">
        <v>21.0</v>
      </c>
      <c r="L31" s="392">
        <f t="shared" si="2"/>
        <v>24</v>
      </c>
      <c r="M31" s="392">
        <f t="shared" si="3"/>
        <v>24</v>
      </c>
    </row>
    <row r="32" ht="14.25" customHeight="1">
      <c r="A32" s="34" t="s">
        <v>2098</v>
      </c>
      <c r="B32" s="34">
        <v>6050.0</v>
      </c>
      <c r="C32" s="392">
        <f t="shared" si="1"/>
        <v>14</v>
      </c>
      <c r="J32" s="145">
        <v>44604.0</v>
      </c>
      <c r="K32" s="34">
        <v>187.0</v>
      </c>
      <c r="L32" s="392">
        <f t="shared" si="2"/>
        <v>1</v>
      </c>
      <c r="M32" s="392">
        <f t="shared" si="3"/>
        <v>1</v>
      </c>
    </row>
    <row r="33" ht="14.25" customHeight="1">
      <c r="A33" s="34" t="s">
        <v>2099</v>
      </c>
      <c r="B33" s="34">
        <v>8721.0</v>
      </c>
      <c r="C33" s="392">
        <f t="shared" si="1"/>
        <v>4</v>
      </c>
      <c r="J33" s="145">
        <v>44592.0</v>
      </c>
      <c r="K33" s="34">
        <v>163.0</v>
      </c>
      <c r="L33" s="392">
        <f t="shared" si="2"/>
        <v>4</v>
      </c>
      <c r="M33" s="392">
        <f t="shared" si="3"/>
        <v>4</v>
      </c>
    </row>
    <row r="34" ht="14.25" customHeight="1">
      <c r="A34" s="34" t="s">
        <v>2100</v>
      </c>
      <c r="B34" s="34">
        <v>7064.0</v>
      </c>
      <c r="C34" s="392">
        <f t="shared" si="1"/>
        <v>9</v>
      </c>
      <c r="J34" s="145">
        <v>44581.0</v>
      </c>
      <c r="K34" s="34">
        <v>56.0</v>
      </c>
      <c r="L34" s="392">
        <f t="shared" si="2"/>
        <v>17</v>
      </c>
      <c r="M34" s="392">
        <f t="shared" si="3"/>
        <v>17</v>
      </c>
    </row>
    <row r="35" ht="14.25" customHeight="1">
      <c r="A35" s="34" t="s">
        <v>2101</v>
      </c>
      <c r="B35" s="34">
        <v>2554.0</v>
      </c>
      <c r="C35" s="392">
        <f t="shared" si="1"/>
        <v>18</v>
      </c>
      <c r="J35" s="145">
        <v>44609.0</v>
      </c>
      <c r="K35" s="34">
        <v>186.0</v>
      </c>
      <c r="L35" s="392">
        <f t="shared" si="2"/>
        <v>1</v>
      </c>
      <c r="M35" s="392">
        <f t="shared" si="3"/>
        <v>1</v>
      </c>
    </row>
    <row r="36" ht="14.25" customHeight="1">
      <c r="A36" s="34" t="s">
        <v>2102</v>
      </c>
      <c r="B36" s="34">
        <v>5494.0</v>
      </c>
      <c r="C36" s="392">
        <f t="shared" si="1"/>
        <v>13</v>
      </c>
      <c r="J36" s="145">
        <v>44602.0</v>
      </c>
      <c r="K36" s="34">
        <v>164.0</v>
      </c>
      <c r="L36" s="392">
        <f t="shared" si="2"/>
        <v>2</v>
      </c>
      <c r="M36" s="392">
        <f t="shared" si="3"/>
        <v>2</v>
      </c>
    </row>
    <row r="37" ht="14.25" customHeight="1">
      <c r="A37" s="34" t="s">
        <v>2103</v>
      </c>
      <c r="B37" s="34">
        <v>9981.0</v>
      </c>
      <c r="C37" s="392">
        <f t="shared" si="1"/>
        <v>1</v>
      </c>
      <c r="J37" s="145">
        <v>44589.0</v>
      </c>
      <c r="K37" s="34">
        <v>132.0</v>
      </c>
      <c r="L37" s="392">
        <f t="shared" si="2"/>
        <v>3</v>
      </c>
      <c r="M37" s="392">
        <f t="shared" si="3"/>
        <v>3</v>
      </c>
    </row>
    <row r="38" ht="14.25" customHeight="1">
      <c r="A38" s="34" t="s">
        <v>2104</v>
      </c>
      <c r="B38" s="34">
        <v>5873.0</v>
      </c>
      <c r="C38" s="392">
        <f t="shared" si="1"/>
        <v>11</v>
      </c>
      <c r="J38" s="145">
        <v>44590.0</v>
      </c>
      <c r="K38" s="34">
        <v>58.0</v>
      </c>
      <c r="L38" s="392">
        <f t="shared" si="2"/>
        <v>13</v>
      </c>
      <c r="M38" s="392">
        <f t="shared" si="3"/>
        <v>13</v>
      </c>
    </row>
    <row r="39" ht="14.25" customHeight="1">
      <c r="A39" s="34" t="s">
        <v>2105</v>
      </c>
      <c r="B39" s="34">
        <v>6887.0</v>
      </c>
      <c r="C39" s="392">
        <f t="shared" si="1"/>
        <v>8</v>
      </c>
      <c r="J39" s="145">
        <v>44607.0</v>
      </c>
      <c r="K39" s="34">
        <v>149.0</v>
      </c>
      <c r="L39" s="392">
        <f t="shared" si="2"/>
        <v>2</v>
      </c>
      <c r="M39" s="392">
        <f t="shared" si="3"/>
        <v>2</v>
      </c>
    </row>
    <row r="40" ht="14.25" customHeight="1">
      <c r="A40" s="34" t="s">
        <v>2106</v>
      </c>
      <c r="B40" s="34">
        <v>7953.0</v>
      </c>
      <c r="C40" s="392">
        <f t="shared" si="1"/>
        <v>4</v>
      </c>
      <c r="J40" s="145">
        <v>44594.0</v>
      </c>
      <c r="K40" s="34">
        <v>115.0</v>
      </c>
      <c r="L40" s="392">
        <f t="shared" si="2"/>
        <v>5</v>
      </c>
      <c r="M40" s="392">
        <f t="shared" si="3"/>
        <v>5.5</v>
      </c>
    </row>
    <row r="41" ht="14.25" customHeight="1">
      <c r="A41" s="34" t="s">
        <v>2107</v>
      </c>
      <c r="B41" s="34">
        <v>9714.0</v>
      </c>
      <c r="C41" s="392">
        <f t="shared" si="1"/>
        <v>1</v>
      </c>
      <c r="J41" s="145">
        <v>44585.0</v>
      </c>
      <c r="K41" s="34">
        <v>44.0</v>
      </c>
      <c r="L41" s="392">
        <f t="shared" si="2"/>
        <v>11</v>
      </c>
      <c r="M41" s="392">
        <f t="shared" si="3"/>
        <v>11</v>
      </c>
    </row>
    <row r="42" ht="14.25" customHeight="1">
      <c r="A42" s="34" t="s">
        <v>2108</v>
      </c>
      <c r="B42" s="34">
        <v>4746.0</v>
      </c>
      <c r="C42" s="392">
        <f t="shared" si="1"/>
        <v>10</v>
      </c>
      <c r="J42" s="145">
        <v>44611.0</v>
      </c>
      <c r="K42" s="34">
        <v>175.0</v>
      </c>
      <c r="L42" s="392">
        <f t="shared" si="2"/>
        <v>1</v>
      </c>
      <c r="M42" s="392">
        <f t="shared" si="3"/>
        <v>1</v>
      </c>
    </row>
    <row r="43" ht="14.25" customHeight="1">
      <c r="A43" s="34" t="s">
        <v>2109</v>
      </c>
      <c r="B43" s="34">
        <v>7392.0</v>
      </c>
      <c r="C43" s="392">
        <f t="shared" si="1"/>
        <v>3</v>
      </c>
      <c r="J43" s="145">
        <v>44596.0</v>
      </c>
      <c r="K43" s="34">
        <v>117.0</v>
      </c>
      <c r="L43" s="392">
        <f t="shared" si="2"/>
        <v>2</v>
      </c>
      <c r="M43" s="392">
        <f t="shared" si="3"/>
        <v>2.5</v>
      </c>
    </row>
    <row r="44" ht="14.25" customHeight="1">
      <c r="A44" s="34" t="s">
        <v>2110</v>
      </c>
      <c r="B44" s="34">
        <v>6216.0</v>
      </c>
      <c r="C44" s="392">
        <f t="shared" si="1"/>
        <v>6</v>
      </c>
      <c r="J44" s="145">
        <v>44597.0</v>
      </c>
      <c r="K44" s="34">
        <v>115.0</v>
      </c>
      <c r="L44" s="392">
        <f t="shared" si="2"/>
        <v>3</v>
      </c>
      <c r="M44" s="392">
        <f t="shared" si="3"/>
        <v>3</v>
      </c>
    </row>
    <row r="45" ht="14.25" customHeight="1">
      <c r="A45" s="34" t="s">
        <v>2111</v>
      </c>
      <c r="B45" s="34">
        <v>6345.0</v>
      </c>
      <c r="C45" s="392">
        <f t="shared" si="1"/>
        <v>5</v>
      </c>
      <c r="J45" s="145">
        <v>44588.0</v>
      </c>
      <c r="K45" s="34">
        <v>29.0</v>
      </c>
      <c r="L45" s="392">
        <f t="shared" si="2"/>
        <v>10</v>
      </c>
      <c r="M45" s="392">
        <f t="shared" si="3"/>
        <v>10</v>
      </c>
    </row>
    <row r="46" ht="14.25" customHeight="1">
      <c r="A46" s="34" t="s">
        <v>2112</v>
      </c>
      <c r="B46" s="34">
        <v>5435.0</v>
      </c>
      <c r="C46" s="392">
        <f t="shared" si="1"/>
        <v>5</v>
      </c>
      <c r="J46" s="145">
        <v>44600.0</v>
      </c>
      <c r="K46" s="34">
        <v>130.0</v>
      </c>
      <c r="L46" s="392">
        <f t="shared" si="2"/>
        <v>1</v>
      </c>
      <c r="M46" s="392">
        <f t="shared" si="3"/>
        <v>1</v>
      </c>
    </row>
    <row r="47" ht="14.25" customHeight="1">
      <c r="A47" s="34" t="s">
        <v>2113</v>
      </c>
      <c r="B47" s="34">
        <v>7253.0</v>
      </c>
      <c r="C47" s="392">
        <f t="shared" si="1"/>
        <v>3</v>
      </c>
      <c r="J47" s="145">
        <v>44601.0</v>
      </c>
      <c r="K47" s="34">
        <v>117.0</v>
      </c>
      <c r="L47" s="392">
        <f t="shared" si="2"/>
        <v>1</v>
      </c>
      <c r="M47" s="392">
        <f t="shared" si="3"/>
        <v>1</v>
      </c>
    </row>
    <row r="48" ht="14.25" customHeight="1">
      <c r="A48" s="34" t="s">
        <v>2114</v>
      </c>
      <c r="B48" s="34">
        <v>8812.0</v>
      </c>
      <c r="C48" s="392">
        <f t="shared" si="1"/>
        <v>1</v>
      </c>
      <c r="J48" s="145">
        <v>44591.0</v>
      </c>
      <c r="K48" s="34">
        <v>34.0</v>
      </c>
      <c r="L48" s="392">
        <f t="shared" si="2"/>
        <v>6</v>
      </c>
      <c r="M48" s="392">
        <f t="shared" si="3"/>
        <v>6</v>
      </c>
    </row>
    <row r="49" ht="14.25" customHeight="1">
      <c r="A49" s="34" t="s">
        <v>2115</v>
      </c>
      <c r="B49" s="34">
        <v>7954.0</v>
      </c>
      <c r="C49" s="392">
        <f t="shared" si="1"/>
        <v>1</v>
      </c>
      <c r="J49" s="145">
        <v>44598.0</v>
      </c>
      <c r="K49" s="34">
        <v>83.0</v>
      </c>
      <c r="L49" s="392">
        <f t="shared" si="2"/>
        <v>1</v>
      </c>
      <c r="M49" s="392">
        <f t="shared" si="3"/>
        <v>1</v>
      </c>
    </row>
    <row r="50" ht="14.25" customHeight="1">
      <c r="A50" s="34" t="s">
        <v>2116</v>
      </c>
      <c r="B50" s="34">
        <v>2389.0</v>
      </c>
      <c r="C50" s="392">
        <f t="shared" si="1"/>
        <v>4</v>
      </c>
      <c r="J50" s="145">
        <v>44603.0</v>
      </c>
      <c r="K50" s="34">
        <v>68.0</v>
      </c>
      <c r="L50" s="392">
        <f t="shared" si="2"/>
        <v>4</v>
      </c>
      <c r="M50" s="392">
        <f t="shared" si="3"/>
        <v>4</v>
      </c>
    </row>
    <row r="51" ht="14.25" customHeight="1">
      <c r="A51" s="34" t="s">
        <v>2117</v>
      </c>
      <c r="B51" s="34">
        <v>5403.0</v>
      </c>
      <c r="C51" s="392">
        <f t="shared" si="1"/>
        <v>2</v>
      </c>
      <c r="J51" s="145">
        <v>44599.0</v>
      </c>
      <c r="K51" s="34">
        <v>32.0</v>
      </c>
      <c r="L51" s="392">
        <f t="shared" si="2"/>
        <v>4</v>
      </c>
      <c r="M51" s="392">
        <f t="shared" si="3"/>
        <v>4</v>
      </c>
    </row>
    <row r="52" ht="14.25" customHeight="1">
      <c r="A52" s="34" t="s">
        <v>2118</v>
      </c>
      <c r="B52" s="34">
        <v>4354.0</v>
      </c>
      <c r="C52" s="392">
        <f t="shared" si="1"/>
        <v>2</v>
      </c>
      <c r="J52" s="145">
        <v>44605.0</v>
      </c>
      <c r="K52" s="34">
        <v>80.0</v>
      </c>
      <c r="L52" s="392">
        <f t="shared" si="2"/>
        <v>2</v>
      </c>
      <c r="M52" s="392">
        <f t="shared" si="3"/>
        <v>2</v>
      </c>
    </row>
    <row r="53" ht="14.25" customHeight="1">
      <c r="A53" s="34" t="s">
        <v>2119</v>
      </c>
      <c r="B53" s="34">
        <v>7243.0</v>
      </c>
      <c r="C53" s="392">
        <f t="shared" si="1"/>
        <v>1</v>
      </c>
      <c r="J53" s="145">
        <v>44608.0</v>
      </c>
      <c r="K53" s="34">
        <v>82.0</v>
      </c>
      <c r="L53" s="392">
        <f t="shared" si="2"/>
        <v>1</v>
      </c>
      <c r="M53" s="392">
        <f t="shared" si="3"/>
        <v>1</v>
      </c>
    </row>
    <row r="54" ht="14.25" customHeight="1">
      <c r="J54" s="145">
        <v>44610.0</v>
      </c>
      <c r="K54" s="34">
        <v>73.0</v>
      </c>
      <c r="L54" s="392">
        <f t="shared" si="2"/>
        <v>1</v>
      </c>
      <c r="M54" s="392">
        <f t="shared" si="3"/>
        <v>1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71"/>
    <col customWidth="1" min="3" max="3" width="24.71"/>
    <col customWidth="1" min="4" max="4" width="8.71"/>
    <col customWidth="1" min="5" max="5" width="9.71"/>
    <col customWidth="1" min="6" max="7" width="8.71"/>
    <col customWidth="1" min="8" max="8" width="22.0"/>
    <col customWidth="1" min="9" max="9" width="5.14"/>
    <col customWidth="1" min="10" max="10" width="4.71"/>
    <col customWidth="1" min="11" max="11" width="5.29"/>
    <col customWidth="1" min="12" max="12" width="5.43"/>
    <col customWidth="1" min="13" max="13" width="3.57"/>
    <col customWidth="1" min="14" max="14" width="4.14"/>
    <col customWidth="1" min="15" max="15" width="5.71"/>
    <col customWidth="1" min="16" max="26" width="8.71"/>
  </cols>
  <sheetData>
    <row r="1" ht="14.25" customHeight="1"/>
    <row r="2" ht="14.25" customHeight="1"/>
    <row r="3" ht="14.25" customHeight="1">
      <c r="A3" s="394" t="s">
        <v>2200</v>
      </c>
      <c r="B3" s="394" t="s">
        <v>543</v>
      </c>
      <c r="C3" s="394" t="s">
        <v>2201</v>
      </c>
      <c r="D3" s="34"/>
      <c r="E3" s="383" t="s">
        <v>2202</v>
      </c>
      <c r="F3" s="34"/>
      <c r="G3" s="34"/>
      <c r="H3" s="383" t="s">
        <v>633</v>
      </c>
      <c r="I3" s="55" t="s">
        <v>420</v>
      </c>
      <c r="J3" s="55" t="s">
        <v>421</v>
      </c>
      <c r="K3" s="55" t="s">
        <v>423</v>
      </c>
      <c r="L3" s="55" t="s">
        <v>2203</v>
      </c>
      <c r="M3" s="55" t="s">
        <v>429</v>
      </c>
      <c r="N3" s="55" t="s">
        <v>430</v>
      </c>
      <c r="O3" s="55" t="s">
        <v>106</v>
      </c>
    </row>
    <row r="4" ht="14.25" customHeight="1">
      <c r="A4" s="279">
        <v>1000.0</v>
      </c>
      <c r="B4" s="279" t="s">
        <v>2204</v>
      </c>
      <c r="C4" s="279" t="s">
        <v>2205</v>
      </c>
      <c r="D4" s="34"/>
      <c r="E4" s="34" t="str">
        <f>COUNTBLANK(Countblank_table[])</f>
        <v>#ERROR!</v>
      </c>
      <c r="F4" s="34"/>
      <c r="G4" s="34"/>
      <c r="H4" s="34" t="s">
        <v>2204</v>
      </c>
      <c r="I4" s="34" t="s">
        <v>2206</v>
      </c>
      <c r="J4" s="34"/>
      <c r="K4" s="34" t="s">
        <v>2206</v>
      </c>
      <c r="L4" s="34"/>
      <c r="M4" s="34" t="s">
        <v>2206</v>
      </c>
      <c r="N4" s="34"/>
      <c r="O4" s="34">
        <f t="shared" ref="O4:O23" si="1">COUNTA(I4:N4)</f>
        <v>3</v>
      </c>
    </row>
    <row r="5" ht="14.25" customHeight="1">
      <c r="A5" s="279">
        <v>1001.0</v>
      </c>
      <c r="B5" s="279" t="s">
        <v>2207</v>
      </c>
      <c r="C5" s="279" t="s">
        <v>2208</v>
      </c>
      <c r="D5" s="34"/>
      <c r="E5" s="34"/>
      <c r="F5" s="34"/>
      <c r="G5" s="34"/>
      <c r="H5" s="34" t="s">
        <v>2207</v>
      </c>
      <c r="I5" s="34"/>
      <c r="J5" s="34" t="s">
        <v>2206</v>
      </c>
      <c r="K5" s="34"/>
      <c r="L5" s="34" t="s">
        <v>2206</v>
      </c>
      <c r="M5" s="34"/>
      <c r="N5" s="34" t="s">
        <v>2206</v>
      </c>
      <c r="O5" s="34">
        <f t="shared" si="1"/>
        <v>3</v>
      </c>
    </row>
    <row r="6" ht="14.25" customHeight="1">
      <c r="A6" s="279">
        <v>1002.0</v>
      </c>
      <c r="B6" s="279" t="s">
        <v>2209</v>
      </c>
      <c r="C6" s="395"/>
      <c r="D6" s="34"/>
      <c r="E6" s="34"/>
      <c r="F6" s="34"/>
      <c r="G6" s="34"/>
      <c r="H6" s="34" t="s">
        <v>2209</v>
      </c>
      <c r="I6" s="34" t="s">
        <v>2206</v>
      </c>
      <c r="J6" s="34" t="s">
        <v>2206</v>
      </c>
      <c r="K6" s="34"/>
      <c r="L6" s="34"/>
      <c r="M6" s="34"/>
      <c r="N6" s="34" t="s">
        <v>2206</v>
      </c>
      <c r="O6" s="34">
        <f t="shared" si="1"/>
        <v>3</v>
      </c>
    </row>
    <row r="7" ht="14.25" customHeight="1">
      <c r="A7" s="279">
        <v>1003.0</v>
      </c>
      <c r="B7" s="279" t="s">
        <v>2210</v>
      </c>
      <c r="C7" s="279" t="s">
        <v>2211</v>
      </c>
      <c r="D7" s="34"/>
      <c r="E7" s="34"/>
      <c r="F7" s="34"/>
      <c r="G7" s="34"/>
      <c r="H7" s="34" t="s">
        <v>2210</v>
      </c>
      <c r="I7" s="34" t="s">
        <v>2206</v>
      </c>
      <c r="J7" s="34" t="s">
        <v>2206</v>
      </c>
      <c r="K7" s="34" t="s">
        <v>2206</v>
      </c>
      <c r="L7" s="34"/>
      <c r="M7" s="34"/>
      <c r="N7" s="34"/>
      <c r="O7" s="34">
        <f t="shared" si="1"/>
        <v>3</v>
      </c>
    </row>
    <row r="8" ht="14.25" customHeight="1">
      <c r="A8" s="279">
        <v>1004.0</v>
      </c>
      <c r="B8" s="279" t="s">
        <v>2212</v>
      </c>
      <c r="C8" s="279" t="s">
        <v>2213</v>
      </c>
      <c r="D8" s="34"/>
      <c r="E8" s="34"/>
      <c r="F8" s="34"/>
      <c r="G8" s="34"/>
      <c r="H8" s="34" t="s">
        <v>2212</v>
      </c>
      <c r="I8" s="34" t="s">
        <v>2206</v>
      </c>
      <c r="J8" s="34" t="s">
        <v>2206</v>
      </c>
      <c r="K8" s="34" t="s">
        <v>2206</v>
      </c>
      <c r="L8" s="34" t="s">
        <v>2206</v>
      </c>
      <c r="M8" s="34" t="s">
        <v>2206</v>
      </c>
      <c r="N8" s="34"/>
      <c r="O8" s="34">
        <f t="shared" si="1"/>
        <v>5</v>
      </c>
    </row>
    <row r="9" ht="14.25" customHeight="1">
      <c r="A9" s="279">
        <v>1005.0</v>
      </c>
      <c r="B9" s="279" t="s">
        <v>2214</v>
      </c>
      <c r="C9" s="395"/>
      <c r="D9" s="34"/>
      <c r="E9" s="34"/>
      <c r="F9" s="34"/>
      <c r="G9" s="34"/>
      <c r="H9" s="34" t="s">
        <v>2214</v>
      </c>
      <c r="I9" s="34" t="s">
        <v>2206</v>
      </c>
      <c r="J9" s="34" t="s">
        <v>2206</v>
      </c>
      <c r="K9" s="34" t="s">
        <v>2206</v>
      </c>
      <c r="L9" s="34" t="s">
        <v>2206</v>
      </c>
      <c r="M9" s="34" t="s">
        <v>2206</v>
      </c>
      <c r="N9" s="34"/>
      <c r="O9" s="34">
        <f t="shared" si="1"/>
        <v>5</v>
      </c>
    </row>
    <row r="10" ht="14.25" customHeight="1">
      <c r="A10" s="279">
        <v>1006.0</v>
      </c>
      <c r="B10" s="279" t="s">
        <v>2215</v>
      </c>
      <c r="C10" s="279" t="s">
        <v>2216</v>
      </c>
      <c r="D10" s="34"/>
      <c r="E10" s="34"/>
      <c r="F10" s="34"/>
      <c r="G10" s="34"/>
      <c r="H10" s="34" t="s">
        <v>2215</v>
      </c>
      <c r="I10" s="34"/>
      <c r="J10" s="34"/>
      <c r="K10" s="34"/>
      <c r="L10" s="34"/>
      <c r="M10" s="34"/>
      <c r="N10" s="34" t="s">
        <v>2206</v>
      </c>
      <c r="O10" s="34">
        <f t="shared" si="1"/>
        <v>1</v>
      </c>
    </row>
    <row r="11" ht="14.25" customHeight="1">
      <c r="A11" s="279">
        <v>1007.0</v>
      </c>
      <c r="B11" s="279" t="s">
        <v>2217</v>
      </c>
      <c r="C11" s="279" t="s">
        <v>2218</v>
      </c>
      <c r="D11" s="34"/>
      <c r="E11" s="34"/>
      <c r="F11" s="34"/>
      <c r="G11" s="34"/>
      <c r="H11" s="34" t="s">
        <v>2217</v>
      </c>
      <c r="I11" s="34" t="s">
        <v>2206</v>
      </c>
      <c r="J11" s="34"/>
      <c r="K11" s="34" t="s">
        <v>2206</v>
      </c>
      <c r="L11" s="34"/>
      <c r="M11" s="34"/>
      <c r="N11" s="34"/>
      <c r="O11" s="34">
        <f t="shared" si="1"/>
        <v>2</v>
      </c>
    </row>
    <row r="12" ht="14.25" customHeight="1">
      <c r="A12" s="279">
        <v>1008.0</v>
      </c>
      <c r="B12" s="279" t="s">
        <v>2219</v>
      </c>
      <c r="C12" s="395"/>
      <c r="D12" s="34"/>
      <c r="E12" s="34"/>
      <c r="F12" s="34"/>
      <c r="G12" s="34"/>
      <c r="H12" s="34" t="s">
        <v>2219</v>
      </c>
      <c r="I12" s="34" t="s">
        <v>2206</v>
      </c>
      <c r="J12" s="34"/>
      <c r="K12" s="34" t="s">
        <v>2206</v>
      </c>
      <c r="L12" s="34"/>
      <c r="M12" s="34" t="s">
        <v>2206</v>
      </c>
      <c r="N12" s="34"/>
      <c r="O12" s="34">
        <f t="shared" si="1"/>
        <v>3</v>
      </c>
    </row>
    <row r="13" ht="14.25" customHeight="1">
      <c r="A13" s="279">
        <v>1009.0</v>
      </c>
      <c r="B13" s="279" t="s">
        <v>2220</v>
      </c>
      <c r="C13" s="279" t="s">
        <v>2221</v>
      </c>
      <c r="D13" s="34"/>
      <c r="E13" s="34"/>
      <c r="F13" s="34"/>
      <c r="G13" s="34"/>
      <c r="H13" s="34" t="s">
        <v>2220</v>
      </c>
      <c r="I13" s="34" t="s">
        <v>2206</v>
      </c>
      <c r="J13" s="34" t="s">
        <v>2206</v>
      </c>
      <c r="K13" s="34" t="s">
        <v>2206</v>
      </c>
      <c r="L13" s="34" t="s">
        <v>2206</v>
      </c>
      <c r="M13" s="34" t="s">
        <v>2206</v>
      </c>
      <c r="N13" s="34"/>
      <c r="O13" s="34">
        <f t="shared" si="1"/>
        <v>5</v>
      </c>
    </row>
    <row r="14" ht="14.25" customHeight="1">
      <c r="A14" s="279">
        <v>1010.0</v>
      </c>
      <c r="B14" s="279" t="s">
        <v>2222</v>
      </c>
      <c r="C14" s="279" t="s">
        <v>2223</v>
      </c>
      <c r="D14" s="34"/>
      <c r="E14" s="34"/>
      <c r="F14" s="34"/>
      <c r="G14" s="34"/>
      <c r="H14" s="34" t="s">
        <v>2222</v>
      </c>
      <c r="I14" s="34" t="s">
        <v>2206</v>
      </c>
      <c r="J14" s="34" t="s">
        <v>2206</v>
      </c>
      <c r="K14" s="34"/>
      <c r="L14" s="34" t="s">
        <v>2206</v>
      </c>
      <c r="M14" s="34"/>
      <c r="N14" s="34"/>
      <c r="O14" s="34">
        <f t="shared" si="1"/>
        <v>3</v>
      </c>
    </row>
    <row r="15" ht="14.25" customHeight="1">
      <c r="A15" s="279">
        <v>1011.0</v>
      </c>
      <c r="B15" s="279" t="s">
        <v>2224</v>
      </c>
      <c r="C15" s="395"/>
      <c r="D15" s="34"/>
      <c r="E15" s="34"/>
      <c r="F15" s="34"/>
      <c r="G15" s="34"/>
      <c r="H15" s="34" t="s">
        <v>2224</v>
      </c>
      <c r="I15" s="34"/>
      <c r="J15" s="34"/>
      <c r="K15" s="34" t="s">
        <v>2206</v>
      </c>
      <c r="L15" s="34" t="s">
        <v>2206</v>
      </c>
      <c r="M15" s="34" t="s">
        <v>2206</v>
      </c>
      <c r="N15" s="34" t="s">
        <v>2206</v>
      </c>
      <c r="O15" s="34">
        <f t="shared" si="1"/>
        <v>4</v>
      </c>
    </row>
    <row r="16" ht="14.25" customHeight="1">
      <c r="A16" s="279">
        <v>1012.0</v>
      </c>
      <c r="B16" s="279" t="s">
        <v>2225</v>
      </c>
      <c r="C16" s="279" t="s">
        <v>2226</v>
      </c>
      <c r="D16" s="34"/>
      <c r="E16" s="34"/>
      <c r="F16" s="34"/>
      <c r="G16" s="34"/>
      <c r="H16" s="34" t="s">
        <v>2225</v>
      </c>
      <c r="I16" s="34" t="s">
        <v>2206</v>
      </c>
      <c r="J16" s="34" t="s">
        <v>2206</v>
      </c>
      <c r="K16" s="34"/>
      <c r="L16" s="34"/>
      <c r="M16" s="34"/>
      <c r="N16" s="34"/>
      <c r="O16" s="34">
        <f t="shared" si="1"/>
        <v>2</v>
      </c>
    </row>
    <row r="17" ht="14.25" customHeight="1">
      <c r="A17" s="279">
        <v>1013.0</v>
      </c>
      <c r="B17" s="279" t="s">
        <v>2227</v>
      </c>
      <c r="C17" s="395"/>
      <c r="D17" s="34"/>
      <c r="E17" s="34"/>
      <c r="F17" s="34"/>
      <c r="G17" s="34"/>
      <c r="H17" s="34" t="s">
        <v>2227</v>
      </c>
      <c r="I17" s="34" t="s">
        <v>2206</v>
      </c>
      <c r="J17" s="34" t="s">
        <v>2206</v>
      </c>
      <c r="K17" s="34" t="s">
        <v>2206</v>
      </c>
      <c r="L17" s="34" t="s">
        <v>2206</v>
      </c>
      <c r="M17" s="34" t="s">
        <v>2206</v>
      </c>
      <c r="N17" s="34" t="s">
        <v>2206</v>
      </c>
      <c r="O17" s="34">
        <f t="shared" si="1"/>
        <v>6</v>
      </c>
    </row>
    <row r="18" ht="14.25" customHeight="1">
      <c r="A18" s="279">
        <v>1014.0</v>
      </c>
      <c r="B18" s="279" t="s">
        <v>2228</v>
      </c>
      <c r="C18" s="395"/>
      <c r="D18" s="34"/>
      <c r="E18" s="34"/>
      <c r="F18" s="34"/>
      <c r="G18" s="34"/>
      <c r="H18" s="34" t="s">
        <v>2228</v>
      </c>
      <c r="I18" s="34" t="s">
        <v>2206</v>
      </c>
      <c r="J18" s="34" t="s">
        <v>2206</v>
      </c>
      <c r="K18" s="34" t="s">
        <v>2206</v>
      </c>
      <c r="L18" s="34" t="s">
        <v>2206</v>
      </c>
      <c r="M18" s="34" t="s">
        <v>2206</v>
      </c>
      <c r="N18" s="34" t="s">
        <v>2206</v>
      </c>
      <c r="O18" s="34">
        <f t="shared" si="1"/>
        <v>6</v>
      </c>
    </row>
    <row r="19" ht="14.25" customHeight="1">
      <c r="A19" s="279">
        <v>1015.0</v>
      </c>
      <c r="B19" s="279" t="s">
        <v>2229</v>
      </c>
      <c r="C19" s="279" t="s">
        <v>2230</v>
      </c>
      <c r="D19" s="34"/>
      <c r="E19" s="34"/>
      <c r="F19" s="34"/>
      <c r="G19" s="34"/>
      <c r="H19" s="34" t="s">
        <v>2229</v>
      </c>
      <c r="I19" s="34" t="s">
        <v>2206</v>
      </c>
      <c r="J19" s="34" t="s">
        <v>2206</v>
      </c>
      <c r="K19" s="34" t="s">
        <v>2206</v>
      </c>
      <c r="L19" s="34"/>
      <c r="M19" s="34"/>
      <c r="N19" s="34"/>
      <c r="O19" s="34">
        <f t="shared" si="1"/>
        <v>3</v>
      </c>
    </row>
    <row r="20" ht="14.25" customHeight="1">
      <c r="A20" s="279">
        <v>1016.0</v>
      </c>
      <c r="B20" s="279" t="s">
        <v>2231</v>
      </c>
      <c r="C20" s="279" t="s">
        <v>2232</v>
      </c>
      <c r="D20" s="34"/>
      <c r="E20" s="34"/>
      <c r="F20" s="34"/>
      <c r="G20" s="34"/>
      <c r="H20" s="34" t="s">
        <v>2231</v>
      </c>
      <c r="I20" s="34" t="s">
        <v>2206</v>
      </c>
      <c r="J20" s="34" t="s">
        <v>2206</v>
      </c>
      <c r="K20" s="34" t="s">
        <v>2206</v>
      </c>
      <c r="L20" s="34" t="s">
        <v>2206</v>
      </c>
      <c r="M20" s="34" t="s">
        <v>2206</v>
      </c>
      <c r="N20" s="34" t="s">
        <v>2206</v>
      </c>
      <c r="O20" s="34">
        <f t="shared" si="1"/>
        <v>6</v>
      </c>
    </row>
    <row r="21" ht="14.25" customHeight="1">
      <c r="A21" s="279">
        <v>1017.0</v>
      </c>
      <c r="B21" s="279" t="s">
        <v>2233</v>
      </c>
      <c r="C21" s="279" t="s">
        <v>2234</v>
      </c>
      <c r="D21" s="34"/>
      <c r="E21" s="34"/>
      <c r="F21" s="34"/>
      <c r="G21" s="34"/>
      <c r="H21" s="34" t="s">
        <v>2233</v>
      </c>
      <c r="I21" s="34"/>
      <c r="J21" s="34"/>
      <c r="K21" s="34"/>
      <c r="L21" s="34" t="s">
        <v>2206</v>
      </c>
      <c r="M21" s="34" t="s">
        <v>2206</v>
      </c>
      <c r="N21" s="34"/>
      <c r="O21" s="34">
        <f t="shared" si="1"/>
        <v>2</v>
      </c>
    </row>
    <row r="22" ht="14.25" customHeight="1">
      <c r="A22" s="279">
        <v>1018.0</v>
      </c>
      <c r="B22" s="279" t="s">
        <v>2235</v>
      </c>
      <c r="C22" s="279" t="s">
        <v>2236</v>
      </c>
      <c r="D22" s="34"/>
      <c r="E22" s="34"/>
      <c r="F22" s="34"/>
      <c r="G22" s="34"/>
      <c r="H22" s="34" t="s">
        <v>2235</v>
      </c>
      <c r="I22" s="34"/>
      <c r="J22" s="34"/>
      <c r="K22" s="34"/>
      <c r="L22" s="34"/>
      <c r="M22" s="34"/>
      <c r="N22" s="34" t="s">
        <v>2206</v>
      </c>
      <c r="O22" s="34">
        <f t="shared" si="1"/>
        <v>1</v>
      </c>
    </row>
    <row r="23" ht="14.25" customHeight="1">
      <c r="A23" s="279">
        <v>1019.0</v>
      </c>
      <c r="B23" s="279" t="s">
        <v>2237</v>
      </c>
      <c r="C23" s="395"/>
      <c r="D23" s="34"/>
      <c r="E23" s="34"/>
      <c r="F23" s="34"/>
      <c r="G23" s="34"/>
      <c r="H23" s="34" t="s">
        <v>2237</v>
      </c>
      <c r="I23" s="34" t="s">
        <v>2206</v>
      </c>
      <c r="J23" s="34" t="s">
        <v>2206</v>
      </c>
      <c r="K23" s="34" t="s">
        <v>2206</v>
      </c>
      <c r="L23" s="34" t="s">
        <v>2206</v>
      </c>
      <c r="M23" s="34" t="s">
        <v>2206</v>
      </c>
      <c r="N23" s="34" t="s">
        <v>2206</v>
      </c>
      <c r="O23" s="34">
        <f t="shared" si="1"/>
        <v>6</v>
      </c>
    </row>
    <row r="24" ht="14.25" customHeight="1">
      <c r="A24" s="279">
        <v>1020.0</v>
      </c>
      <c r="B24" s="279" t="s">
        <v>83</v>
      </c>
      <c r="C24" s="279" t="s">
        <v>2238</v>
      </c>
    </row>
    <row r="25" ht="14.25" customHeight="1"/>
    <row r="26" ht="14.25" customHeight="1">
      <c r="A26" s="34"/>
      <c r="B26" s="34"/>
      <c r="C26" s="34"/>
      <c r="D26" s="34"/>
      <c r="E26" s="34"/>
      <c r="F26" s="34"/>
      <c r="G26" s="34"/>
      <c r="H26" s="34"/>
      <c r="I26" s="55" t="s">
        <v>420</v>
      </c>
      <c r="J26" s="55" t="s">
        <v>421</v>
      </c>
      <c r="K26" s="55" t="s">
        <v>423</v>
      </c>
      <c r="L26" s="55" t="s">
        <v>426</v>
      </c>
      <c r="M26" s="55" t="s">
        <v>429</v>
      </c>
      <c r="N26" s="55" t="s">
        <v>430</v>
      </c>
    </row>
    <row r="27" ht="14.25" customHeight="1">
      <c r="A27" s="34"/>
      <c r="B27" s="34"/>
      <c r="C27" s="34"/>
      <c r="D27" s="34"/>
      <c r="E27" s="34"/>
      <c r="F27" s="34"/>
      <c r="G27" s="34"/>
      <c r="H27" s="383" t="s">
        <v>2239</v>
      </c>
      <c r="I27" s="34">
        <f t="shared" ref="I27:N27" si="2">COUNTBLANK(I4:I23)</f>
        <v>5</v>
      </c>
      <c r="J27" s="34">
        <f t="shared" si="2"/>
        <v>7</v>
      </c>
      <c r="K27" s="34">
        <f t="shared" si="2"/>
        <v>7</v>
      </c>
      <c r="L27" s="34">
        <f t="shared" si="2"/>
        <v>9</v>
      </c>
      <c r="M27" s="34">
        <f t="shared" si="2"/>
        <v>9</v>
      </c>
      <c r="N27" s="34">
        <f t="shared" si="2"/>
        <v>11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0"/>
    <col customWidth="1" min="3" max="3" width="11.86"/>
    <col customWidth="1" min="4" max="4" width="6.71"/>
    <col customWidth="1" min="5" max="5" width="8.57"/>
    <col customWidth="1" min="6" max="6" width="10.43"/>
    <col customWidth="1" min="7" max="7" width="10.14"/>
    <col customWidth="1" min="8" max="8" width="11.71"/>
    <col customWidth="1" min="9" max="11" width="26.71"/>
    <col customWidth="1" min="12" max="12" width="8.71"/>
    <col customWidth="1" min="13" max="13" width="23.71"/>
    <col customWidth="1" min="14" max="26" width="8.71"/>
  </cols>
  <sheetData>
    <row r="1" ht="14.25" customHeight="1"/>
    <row r="2" ht="14.25" customHeight="1">
      <c r="A2" s="34"/>
      <c r="B2" s="34"/>
      <c r="C2" s="34"/>
      <c r="D2" s="34"/>
      <c r="E2" s="383" t="s">
        <v>2240</v>
      </c>
      <c r="F2" s="383" t="s">
        <v>549</v>
      </c>
      <c r="I2" s="96" t="s">
        <v>2241</v>
      </c>
      <c r="K2" s="383" t="s">
        <v>2242</v>
      </c>
      <c r="M2" s="122" t="s">
        <v>2243</v>
      </c>
    </row>
    <row r="3" ht="14.25" customHeight="1">
      <c r="A3" s="383" t="s">
        <v>2200</v>
      </c>
      <c r="B3" s="383" t="s">
        <v>88</v>
      </c>
      <c r="C3" s="383" t="s">
        <v>2242</v>
      </c>
      <c r="D3" s="34"/>
      <c r="E3" s="34">
        <v>1000.0</v>
      </c>
      <c r="F3" s="396">
        <v>0.025</v>
      </c>
      <c r="I3" s="16">
        <f>C4*E3</f>
        <v>5002</v>
      </c>
      <c r="K3" s="397">
        <f t="shared" ref="K3:K22" si="1">ROUND(B4+B4*F3,2)</f>
        <v>5</v>
      </c>
      <c r="M3" s="16">
        <f t="shared" ref="M3:M22" si="2">K3*$E$3</f>
        <v>5000</v>
      </c>
    </row>
    <row r="4" ht="14.25" customHeight="1">
      <c r="A4" s="34">
        <v>1000.0</v>
      </c>
      <c r="B4" s="397">
        <v>4.88</v>
      </c>
      <c r="C4" s="397">
        <f t="shared" ref="C4:C23" si="3">B4+B4*F3</f>
        <v>5.002</v>
      </c>
      <c r="D4" s="34"/>
      <c r="E4" s="34"/>
      <c r="F4" s="34"/>
      <c r="K4" s="397">
        <f t="shared" si="1"/>
        <v>7.19</v>
      </c>
      <c r="M4" s="16">
        <f t="shared" si="2"/>
        <v>7190</v>
      </c>
    </row>
    <row r="5" ht="14.25" customHeight="1">
      <c r="A5" s="34">
        <v>1001.0</v>
      </c>
      <c r="B5" s="397">
        <v>7.192393249780224</v>
      </c>
      <c r="C5" s="397">
        <f t="shared" si="3"/>
        <v>7.19239325</v>
      </c>
      <c r="D5" s="34"/>
      <c r="E5" s="34"/>
      <c r="F5" s="34"/>
      <c r="K5" s="397">
        <f t="shared" si="1"/>
        <v>6.51</v>
      </c>
      <c r="M5" s="16">
        <f t="shared" si="2"/>
        <v>6510</v>
      </c>
    </row>
    <row r="6" ht="14.25" customHeight="1">
      <c r="A6" s="34">
        <v>1002.0</v>
      </c>
      <c r="B6" s="397">
        <v>6.509770161716686</v>
      </c>
      <c r="C6" s="397">
        <f t="shared" si="3"/>
        <v>6.509770162</v>
      </c>
      <c r="D6" s="34"/>
      <c r="E6" s="34"/>
      <c r="F6" s="34"/>
      <c r="K6" s="397">
        <f t="shared" si="1"/>
        <v>7.98</v>
      </c>
      <c r="M6" s="16">
        <f t="shared" si="2"/>
        <v>7980</v>
      </c>
    </row>
    <row r="7" ht="14.25" customHeight="1">
      <c r="A7" s="34">
        <v>1003.0</v>
      </c>
      <c r="B7" s="397">
        <v>7.976103418887277</v>
      </c>
      <c r="C7" s="397">
        <f t="shared" si="3"/>
        <v>7.976103419</v>
      </c>
      <c r="D7" s="34"/>
      <c r="E7" s="34"/>
      <c r="F7" s="34"/>
      <c r="K7" s="397">
        <f t="shared" si="1"/>
        <v>6.04</v>
      </c>
      <c r="M7" s="16">
        <f t="shared" si="2"/>
        <v>6040</v>
      </c>
    </row>
    <row r="8" ht="14.25" customHeight="1">
      <c r="A8" s="34">
        <v>1004.0</v>
      </c>
      <c r="B8" s="397">
        <v>6.039071569510503</v>
      </c>
      <c r="C8" s="397">
        <f t="shared" si="3"/>
        <v>6.03907157</v>
      </c>
      <c r="D8" s="34"/>
      <c r="E8" s="34"/>
      <c r="F8" s="34"/>
      <c r="K8" s="397">
        <f t="shared" si="1"/>
        <v>5.14</v>
      </c>
      <c r="M8" s="16">
        <f t="shared" si="2"/>
        <v>5140</v>
      </c>
    </row>
    <row r="9" ht="14.25" customHeight="1">
      <c r="A9" s="34">
        <v>1005.0</v>
      </c>
      <c r="B9" s="397">
        <v>5.1429346253266015</v>
      </c>
      <c r="C9" s="397">
        <f t="shared" si="3"/>
        <v>5.142934625</v>
      </c>
      <c r="D9" s="34"/>
      <c r="E9" s="34"/>
      <c r="F9" s="34"/>
      <c r="K9" s="397">
        <f t="shared" si="1"/>
        <v>5.75</v>
      </c>
      <c r="M9" s="16">
        <f t="shared" si="2"/>
        <v>5750</v>
      </c>
    </row>
    <row r="10" ht="14.25" customHeight="1">
      <c r="A10" s="34">
        <v>1006.0</v>
      </c>
      <c r="B10" s="397">
        <v>5.746561718948648</v>
      </c>
      <c r="C10" s="397">
        <f t="shared" si="3"/>
        <v>5.746561719</v>
      </c>
      <c r="D10" s="34"/>
      <c r="E10" s="34"/>
      <c r="F10" s="34"/>
      <c r="K10" s="397">
        <f t="shared" si="1"/>
        <v>6.41</v>
      </c>
      <c r="M10" s="16">
        <f t="shared" si="2"/>
        <v>6410</v>
      </c>
    </row>
    <row r="11" ht="14.25" customHeight="1">
      <c r="A11" s="34">
        <v>1007.0</v>
      </c>
      <c r="B11" s="397">
        <v>6.40740900862899</v>
      </c>
      <c r="C11" s="397">
        <f t="shared" si="3"/>
        <v>6.407409009</v>
      </c>
      <c r="D11" s="34"/>
      <c r="E11" s="34"/>
      <c r="F11" s="34"/>
      <c r="K11" s="397">
        <f t="shared" si="1"/>
        <v>7</v>
      </c>
      <c r="M11" s="16">
        <f t="shared" si="2"/>
        <v>7000</v>
      </c>
    </row>
    <row r="12" ht="14.25" customHeight="1">
      <c r="A12" s="34">
        <v>1008.0</v>
      </c>
      <c r="B12" s="397">
        <v>6.99590818562371</v>
      </c>
      <c r="C12" s="397">
        <f t="shared" si="3"/>
        <v>6.995908186</v>
      </c>
      <c r="D12" s="34"/>
      <c r="E12" s="34"/>
      <c r="F12" s="34"/>
      <c r="K12" s="397">
        <f t="shared" si="1"/>
        <v>6.45</v>
      </c>
      <c r="M12" s="16">
        <f t="shared" si="2"/>
        <v>6450</v>
      </c>
    </row>
    <row r="13" ht="14.25" customHeight="1">
      <c r="A13" s="34">
        <v>1009.0</v>
      </c>
      <c r="B13" s="397">
        <v>6.449934465909818</v>
      </c>
      <c r="C13" s="397">
        <f t="shared" si="3"/>
        <v>6.449934466</v>
      </c>
      <c r="D13" s="34"/>
      <c r="E13" s="34"/>
      <c r="F13" s="34"/>
      <c r="K13" s="397">
        <f t="shared" si="1"/>
        <v>7.89</v>
      </c>
      <c r="M13" s="16">
        <f t="shared" si="2"/>
        <v>7890</v>
      </c>
    </row>
    <row r="14" ht="14.25" customHeight="1">
      <c r="A14" s="34">
        <v>1010.0</v>
      </c>
      <c r="B14" s="397">
        <v>7.889866050605015</v>
      </c>
      <c r="C14" s="397">
        <f t="shared" si="3"/>
        <v>7.889866051</v>
      </c>
      <c r="D14" s="34"/>
      <c r="E14" s="34"/>
      <c r="F14" s="34"/>
      <c r="K14" s="397">
        <f t="shared" si="1"/>
        <v>7.39</v>
      </c>
      <c r="M14" s="16">
        <f t="shared" si="2"/>
        <v>7390</v>
      </c>
    </row>
    <row r="15" ht="14.25" customHeight="1">
      <c r="A15" s="34">
        <v>1011.0</v>
      </c>
      <c r="B15" s="397">
        <v>7.385977913589546</v>
      </c>
      <c r="C15" s="397">
        <f t="shared" si="3"/>
        <v>7.385977914</v>
      </c>
      <c r="D15" s="34"/>
      <c r="E15" s="34"/>
      <c r="F15" s="34"/>
      <c r="K15" s="397">
        <f t="shared" si="1"/>
        <v>7.07</v>
      </c>
      <c r="M15" s="16">
        <f t="shared" si="2"/>
        <v>7070</v>
      </c>
    </row>
    <row r="16" ht="14.25" customHeight="1">
      <c r="A16" s="34">
        <v>1012.0</v>
      </c>
      <c r="B16" s="397">
        <v>7.073172676205967</v>
      </c>
      <c r="C16" s="397">
        <f t="shared" si="3"/>
        <v>7.073172676</v>
      </c>
      <c r="D16" s="34"/>
      <c r="E16" s="34"/>
      <c r="F16" s="34"/>
      <c r="K16" s="397">
        <f t="shared" si="1"/>
        <v>7.72</v>
      </c>
      <c r="M16" s="16">
        <f t="shared" si="2"/>
        <v>7720</v>
      </c>
    </row>
    <row r="17" ht="14.25" customHeight="1">
      <c r="A17" s="34">
        <v>1013.0</v>
      </c>
      <c r="B17" s="397">
        <v>7.716394487869305</v>
      </c>
      <c r="C17" s="397">
        <f t="shared" si="3"/>
        <v>7.716394488</v>
      </c>
      <c r="D17" s="34"/>
      <c r="K17" s="397">
        <f t="shared" si="1"/>
        <v>7.45</v>
      </c>
      <c r="M17" s="16">
        <f t="shared" si="2"/>
        <v>7450</v>
      </c>
    </row>
    <row r="18" ht="14.25" customHeight="1">
      <c r="A18" s="34">
        <v>1014.0</v>
      </c>
      <c r="B18" s="397">
        <v>7.445169322781062</v>
      </c>
      <c r="C18" s="397">
        <f t="shared" si="3"/>
        <v>7.445169323</v>
      </c>
      <c r="D18" s="34"/>
      <c r="G18" s="383" t="s">
        <v>2244</v>
      </c>
      <c r="H18" s="383" t="s">
        <v>2245</v>
      </c>
      <c r="K18" s="397">
        <f t="shared" si="1"/>
        <v>7.86</v>
      </c>
      <c r="M18" s="16">
        <f t="shared" si="2"/>
        <v>7860</v>
      </c>
    </row>
    <row r="19" ht="14.25" customHeight="1">
      <c r="A19" s="34">
        <v>1015.0</v>
      </c>
      <c r="B19" s="397">
        <v>7.858960385456987</v>
      </c>
      <c r="C19" s="397">
        <f t="shared" si="3"/>
        <v>7.858960385</v>
      </c>
      <c r="D19" s="34"/>
      <c r="G19" s="397">
        <f t="shared" ref="G19:G22" si="4">ROUNDUP(B4*F3+B4,2)</f>
        <v>5.01</v>
      </c>
      <c r="H19" s="397">
        <f t="shared" ref="H19:H22" si="5">ROUNDDOWN(C4*G3+C4,2)</f>
        <v>5</v>
      </c>
      <c r="K19" s="397">
        <f t="shared" si="1"/>
        <v>5.69</v>
      </c>
      <c r="M19" s="16">
        <f t="shared" si="2"/>
        <v>5690</v>
      </c>
    </row>
    <row r="20" ht="14.25" customHeight="1">
      <c r="A20" s="34">
        <v>1016.0</v>
      </c>
      <c r="B20" s="397">
        <v>5.688528121874725</v>
      </c>
      <c r="C20" s="397">
        <f t="shared" si="3"/>
        <v>5.688528122</v>
      </c>
      <c r="D20" s="34"/>
      <c r="G20" s="397">
        <f t="shared" si="4"/>
        <v>7.2</v>
      </c>
      <c r="H20" s="397">
        <f t="shared" si="5"/>
        <v>7.19</v>
      </c>
      <c r="K20" s="397">
        <f t="shared" si="1"/>
        <v>5.13</v>
      </c>
      <c r="M20" s="16">
        <f t="shared" si="2"/>
        <v>5130</v>
      </c>
    </row>
    <row r="21" ht="14.25" customHeight="1">
      <c r="A21" s="34">
        <v>1017.0</v>
      </c>
      <c r="B21" s="397">
        <v>5.1346078877436465</v>
      </c>
      <c r="C21" s="397">
        <f t="shared" si="3"/>
        <v>5.134607888</v>
      </c>
      <c r="D21" s="34"/>
      <c r="G21" s="397">
        <f t="shared" si="4"/>
        <v>6.51</v>
      </c>
      <c r="H21" s="397">
        <f t="shared" si="5"/>
        <v>6.5</v>
      </c>
      <c r="K21" s="397">
        <f t="shared" si="1"/>
        <v>5.12</v>
      </c>
      <c r="M21" s="16">
        <f t="shared" si="2"/>
        <v>5120</v>
      </c>
    </row>
    <row r="22" ht="14.25" customHeight="1">
      <c r="A22" s="34">
        <v>1018.0</v>
      </c>
      <c r="B22" s="397">
        <v>5.1249969235687445</v>
      </c>
      <c r="C22" s="397">
        <f t="shared" si="3"/>
        <v>5.124996924</v>
      </c>
      <c r="D22" s="34"/>
      <c r="G22" s="397">
        <f t="shared" si="4"/>
        <v>7.98</v>
      </c>
      <c r="H22" s="397">
        <f t="shared" si="5"/>
        <v>7.97</v>
      </c>
      <c r="K22" s="397">
        <f t="shared" si="1"/>
        <v>5.43</v>
      </c>
      <c r="M22" s="16">
        <f t="shared" si="2"/>
        <v>5430</v>
      </c>
    </row>
    <row r="23" ht="14.25" customHeight="1">
      <c r="A23" s="34">
        <v>1019.0</v>
      </c>
      <c r="B23" s="397">
        <v>5.432339247741046</v>
      </c>
      <c r="C23" s="397">
        <f t="shared" si="3"/>
        <v>5.432339248</v>
      </c>
      <c r="D23" s="34"/>
    </row>
    <row r="24" ht="14.25" customHeight="1"/>
    <row r="25" ht="14.25" customHeight="1"/>
    <row r="26" ht="14.25" customHeight="1"/>
    <row r="27" ht="14.25" customHeight="1"/>
    <row r="28" ht="14.25" customHeight="1">
      <c r="A28" s="383" t="s">
        <v>358</v>
      </c>
      <c r="B28" s="383" t="s">
        <v>360</v>
      </c>
      <c r="C28" s="34"/>
      <c r="D28" s="398">
        <v>0.0215</v>
      </c>
    </row>
    <row r="29" ht="14.25" customHeight="1">
      <c r="A29" s="151">
        <v>26399.0</v>
      </c>
      <c r="B29" s="151">
        <f t="shared" ref="B29:B45" si="6">ROUND(A29+A29*$D$28,-1)</f>
        <v>26970</v>
      </c>
      <c r="C29" s="34"/>
      <c r="D29" s="34"/>
    </row>
    <row r="30" ht="14.25" customHeight="1">
      <c r="A30" s="151">
        <v>23379.0</v>
      </c>
      <c r="B30" s="151">
        <f t="shared" si="6"/>
        <v>23880</v>
      </c>
      <c r="C30" s="34"/>
      <c r="D30" s="34"/>
    </row>
    <row r="31" ht="14.25" customHeight="1">
      <c r="A31" s="151">
        <v>36572.0</v>
      </c>
      <c r="B31" s="151">
        <f t="shared" si="6"/>
        <v>37360</v>
      </c>
      <c r="C31" s="34"/>
      <c r="D31" s="34"/>
    </row>
    <row r="32" ht="14.25" customHeight="1">
      <c r="A32" s="151">
        <v>38054.0</v>
      </c>
      <c r="B32" s="151">
        <f t="shared" si="6"/>
        <v>38870</v>
      </c>
      <c r="C32" s="34"/>
      <c r="D32" s="34"/>
    </row>
    <row r="33" ht="14.25" customHeight="1">
      <c r="A33" s="151">
        <v>27146.0</v>
      </c>
      <c r="B33" s="151">
        <f t="shared" si="6"/>
        <v>27730</v>
      </c>
    </row>
    <row r="34" ht="14.25" customHeight="1">
      <c r="A34" s="151">
        <v>24783.0</v>
      </c>
      <c r="B34" s="151">
        <f t="shared" si="6"/>
        <v>25320</v>
      </c>
    </row>
    <row r="35" ht="14.25" customHeight="1">
      <c r="A35" s="151">
        <v>34284.0</v>
      </c>
      <c r="B35" s="151">
        <f t="shared" si="6"/>
        <v>35020</v>
      </c>
    </row>
    <row r="36" ht="14.25" customHeight="1">
      <c r="A36" s="151">
        <v>20173.0</v>
      </c>
      <c r="B36" s="151">
        <f t="shared" si="6"/>
        <v>20610</v>
      </c>
    </row>
    <row r="37" ht="14.25" customHeight="1">
      <c r="A37" s="151">
        <v>21070.0</v>
      </c>
      <c r="B37" s="151">
        <f t="shared" si="6"/>
        <v>21520</v>
      </c>
    </row>
    <row r="38" ht="14.25" customHeight="1">
      <c r="A38" s="151">
        <v>33125.0</v>
      </c>
      <c r="B38" s="151">
        <f t="shared" si="6"/>
        <v>33840</v>
      </c>
    </row>
    <row r="39" ht="14.25" customHeight="1">
      <c r="A39" s="151">
        <v>24784.0</v>
      </c>
      <c r="B39" s="151">
        <f t="shared" si="6"/>
        <v>25320</v>
      </c>
    </row>
    <row r="40" ht="14.25" customHeight="1">
      <c r="A40" s="151">
        <v>33558.0</v>
      </c>
      <c r="B40" s="151">
        <f t="shared" si="6"/>
        <v>34280</v>
      </c>
    </row>
    <row r="41" ht="14.25" customHeight="1">
      <c r="A41" s="151">
        <v>36311.0</v>
      </c>
      <c r="B41" s="151">
        <f t="shared" si="6"/>
        <v>37090</v>
      </c>
    </row>
    <row r="42" ht="14.25" customHeight="1">
      <c r="A42" s="151">
        <v>27459.0</v>
      </c>
      <c r="B42" s="151">
        <f t="shared" si="6"/>
        <v>28050</v>
      </c>
    </row>
    <row r="43" ht="14.25" customHeight="1">
      <c r="A43" s="151">
        <v>22221.0</v>
      </c>
      <c r="B43" s="151">
        <f t="shared" si="6"/>
        <v>22700</v>
      </c>
    </row>
    <row r="44" ht="14.25" customHeight="1">
      <c r="A44" s="151">
        <v>30905.0</v>
      </c>
      <c r="B44" s="151">
        <f t="shared" si="6"/>
        <v>31570</v>
      </c>
    </row>
    <row r="45" ht="14.25" customHeight="1">
      <c r="A45" s="151">
        <v>27607.0</v>
      </c>
      <c r="B45" s="151">
        <f t="shared" si="6"/>
        <v>28200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5.71"/>
    <col customWidth="1" min="3" max="3" width="17.86"/>
    <col customWidth="1" min="4" max="5" width="15.71"/>
    <col customWidth="1" min="6" max="6" width="8.71"/>
    <col customWidth="1" min="7" max="7" width="11.29"/>
    <col customWidth="1" min="8" max="8" width="8.71"/>
    <col customWidth="1" min="9" max="9" width="22.43"/>
    <col customWidth="1" min="10" max="12" width="7.43"/>
    <col customWidth="1" min="13" max="13" width="19.29"/>
    <col customWidth="1" min="14" max="26" width="8.71"/>
  </cols>
  <sheetData>
    <row r="1" ht="14.25" customHeight="1"/>
    <row r="2" ht="14.25" customHeight="1">
      <c r="G2" s="383" t="s">
        <v>549</v>
      </c>
      <c r="M2" s="383" t="s">
        <v>2246</v>
      </c>
    </row>
    <row r="3" ht="14.25" customHeight="1">
      <c r="A3" s="383" t="s">
        <v>2200</v>
      </c>
      <c r="B3" s="383" t="s">
        <v>88</v>
      </c>
      <c r="C3" s="383" t="s">
        <v>2247</v>
      </c>
      <c r="D3" s="383" t="s">
        <v>2248</v>
      </c>
      <c r="E3" s="383" t="s">
        <v>2249</v>
      </c>
      <c r="G3" s="399">
        <v>0.025</v>
      </c>
      <c r="M3" s="16" t="s">
        <v>2248</v>
      </c>
    </row>
    <row r="4" ht="14.25" customHeight="1">
      <c r="A4" s="16">
        <v>1000.0</v>
      </c>
      <c r="B4" s="94">
        <v>4.88</v>
      </c>
      <c r="C4" s="94">
        <f t="shared" ref="C4:C23" si="1">_xlfn.FLOOR.MATH(B4*$G$3+B4,0.1)</f>
        <v>5</v>
      </c>
      <c r="D4" s="94">
        <f t="shared" ref="D4:D23" si="2">MROUND(C4*$G$3+C4,0.1)</f>
        <v>5.1</v>
      </c>
      <c r="E4" s="94">
        <f t="shared" ref="E4:E23" si="3">_xlfn.FLOOR.MATH(C4*$G$3+C4,0.1)</f>
        <v>5.1</v>
      </c>
      <c r="M4" s="16" t="s">
        <v>2250</v>
      </c>
    </row>
    <row r="5" ht="14.25" customHeight="1">
      <c r="A5" s="16">
        <v>1001.0</v>
      </c>
      <c r="B5" s="94">
        <v>7.192393249780224</v>
      </c>
      <c r="C5" s="94">
        <f t="shared" si="1"/>
        <v>7.3</v>
      </c>
      <c r="D5" s="94">
        <f t="shared" si="2"/>
        <v>7.5</v>
      </c>
      <c r="E5" s="94">
        <f t="shared" si="3"/>
        <v>7.4</v>
      </c>
      <c r="M5" s="16" t="s">
        <v>2251</v>
      </c>
    </row>
    <row r="6" ht="14.25" customHeight="1">
      <c r="A6" s="16">
        <v>1002.0</v>
      </c>
      <c r="B6" s="94">
        <v>6.509770161716686</v>
      </c>
      <c r="C6" s="94">
        <f t="shared" si="1"/>
        <v>6.6</v>
      </c>
      <c r="D6" s="94">
        <f t="shared" si="2"/>
        <v>6.8</v>
      </c>
      <c r="E6" s="94">
        <f t="shared" si="3"/>
        <v>6.7</v>
      </c>
    </row>
    <row r="7" ht="14.25" customHeight="1">
      <c r="A7" s="16">
        <v>1003.0</v>
      </c>
      <c r="B7" s="94">
        <v>7.976103418887277</v>
      </c>
      <c r="C7" s="94">
        <f t="shared" si="1"/>
        <v>8.1</v>
      </c>
      <c r="D7" s="94">
        <f t="shared" si="2"/>
        <v>8.3</v>
      </c>
      <c r="E7" s="94">
        <f t="shared" si="3"/>
        <v>8.3</v>
      </c>
    </row>
    <row r="8" ht="14.25" customHeight="1">
      <c r="A8" s="16">
        <v>1004.0</v>
      </c>
      <c r="B8" s="94">
        <v>6.039071569510503</v>
      </c>
      <c r="C8" s="94">
        <f t="shared" si="1"/>
        <v>6.1</v>
      </c>
      <c r="D8" s="94">
        <f t="shared" si="2"/>
        <v>6.3</v>
      </c>
      <c r="E8" s="94">
        <f t="shared" si="3"/>
        <v>6.2</v>
      </c>
    </row>
    <row r="9" ht="14.25" customHeight="1">
      <c r="A9" s="16">
        <v>1005.0</v>
      </c>
      <c r="B9" s="94">
        <v>5.1429346253266015</v>
      </c>
      <c r="C9" s="94">
        <f t="shared" si="1"/>
        <v>5.2</v>
      </c>
      <c r="D9" s="94">
        <f t="shared" si="2"/>
        <v>5.3</v>
      </c>
      <c r="E9" s="94">
        <f t="shared" si="3"/>
        <v>5.3</v>
      </c>
    </row>
    <row r="10" ht="14.25" customHeight="1">
      <c r="A10" s="16">
        <v>1006.0</v>
      </c>
      <c r="B10" s="94">
        <v>5.746561718948648</v>
      </c>
      <c r="C10" s="94">
        <f t="shared" si="1"/>
        <v>5.8</v>
      </c>
      <c r="D10" s="94">
        <f t="shared" si="2"/>
        <v>5.9</v>
      </c>
      <c r="E10" s="94">
        <f t="shared" si="3"/>
        <v>5.9</v>
      </c>
    </row>
    <row r="11" ht="14.25" customHeight="1">
      <c r="A11" s="16">
        <v>1007.0</v>
      </c>
      <c r="B11" s="94">
        <v>6.40740900862899</v>
      </c>
      <c r="C11" s="94">
        <f t="shared" si="1"/>
        <v>6.5</v>
      </c>
      <c r="D11" s="94">
        <f t="shared" si="2"/>
        <v>6.7</v>
      </c>
      <c r="E11" s="94">
        <f t="shared" si="3"/>
        <v>6.6</v>
      </c>
    </row>
    <row r="12" ht="14.25" customHeight="1">
      <c r="A12" s="16">
        <v>1008.0</v>
      </c>
      <c r="B12" s="94">
        <v>6.99590818562371</v>
      </c>
      <c r="C12" s="94">
        <f t="shared" si="1"/>
        <v>7.1</v>
      </c>
      <c r="D12" s="94">
        <f t="shared" si="2"/>
        <v>7.3</v>
      </c>
      <c r="E12" s="94">
        <f t="shared" si="3"/>
        <v>7.2</v>
      </c>
    </row>
    <row r="13" ht="14.25" customHeight="1">
      <c r="A13" s="16">
        <v>1009.0</v>
      </c>
      <c r="B13" s="94">
        <v>6.449934465909818</v>
      </c>
      <c r="C13" s="94">
        <f t="shared" si="1"/>
        <v>6.6</v>
      </c>
      <c r="D13" s="94">
        <f t="shared" si="2"/>
        <v>6.8</v>
      </c>
      <c r="E13" s="94">
        <f t="shared" si="3"/>
        <v>6.7</v>
      </c>
    </row>
    <row r="14" ht="14.25" customHeight="1">
      <c r="A14" s="16">
        <v>1010.0</v>
      </c>
      <c r="B14" s="94">
        <v>7.889866050605015</v>
      </c>
      <c r="C14" s="94">
        <f t="shared" si="1"/>
        <v>8</v>
      </c>
      <c r="D14" s="94">
        <f t="shared" si="2"/>
        <v>8.2</v>
      </c>
      <c r="E14" s="94">
        <f t="shared" si="3"/>
        <v>8.2</v>
      </c>
    </row>
    <row r="15" ht="14.25" customHeight="1">
      <c r="A15" s="16">
        <v>1011.0</v>
      </c>
      <c r="B15" s="94">
        <v>7.385977913589546</v>
      </c>
      <c r="C15" s="94">
        <f t="shared" si="1"/>
        <v>7.5</v>
      </c>
      <c r="D15" s="94">
        <f t="shared" si="2"/>
        <v>7.7</v>
      </c>
      <c r="E15" s="94">
        <f t="shared" si="3"/>
        <v>7.6</v>
      </c>
    </row>
    <row r="16" ht="14.25" customHeight="1">
      <c r="A16" s="16">
        <v>1012.0</v>
      </c>
      <c r="B16" s="94">
        <v>7.073172676205967</v>
      </c>
      <c r="C16" s="94">
        <f t="shared" si="1"/>
        <v>7.2</v>
      </c>
      <c r="D16" s="94">
        <f t="shared" si="2"/>
        <v>7.4</v>
      </c>
      <c r="E16" s="94">
        <f t="shared" si="3"/>
        <v>7.3</v>
      </c>
    </row>
    <row r="17" ht="14.25" customHeight="1">
      <c r="A17" s="16">
        <v>1013.0</v>
      </c>
      <c r="B17" s="94">
        <v>7.716394487869305</v>
      </c>
      <c r="C17" s="94">
        <f t="shared" si="1"/>
        <v>7.9</v>
      </c>
      <c r="D17" s="94">
        <f t="shared" si="2"/>
        <v>8.1</v>
      </c>
      <c r="E17" s="94">
        <f t="shared" si="3"/>
        <v>8</v>
      </c>
    </row>
    <row r="18" ht="14.25" customHeight="1">
      <c r="A18" s="16">
        <v>1014.0</v>
      </c>
      <c r="B18" s="94">
        <v>7.445169322781062</v>
      </c>
      <c r="C18" s="94">
        <f t="shared" si="1"/>
        <v>7.6</v>
      </c>
      <c r="D18" s="94">
        <f t="shared" si="2"/>
        <v>7.8</v>
      </c>
      <c r="E18" s="94">
        <f t="shared" si="3"/>
        <v>7.7</v>
      </c>
    </row>
    <row r="19" ht="14.25" customHeight="1">
      <c r="A19" s="16">
        <v>1015.0</v>
      </c>
      <c r="B19" s="94">
        <v>7.858960385456987</v>
      </c>
      <c r="C19" s="94">
        <f t="shared" si="1"/>
        <v>8</v>
      </c>
      <c r="D19" s="94">
        <f t="shared" si="2"/>
        <v>8.2</v>
      </c>
      <c r="E19" s="94">
        <f t="shared" si="3"/>
        <v>8.2</v>
      </c>
    </row>
    <row r="20" ht="14.25" customHeight="1">
      <c r="A20" s="16">
        <v>1016.0</v>
      </c>
      <c r="B20" s="94">
        <v>5.688528121874725</v>
      </c>
      <c r="C20" s="94">
        <f t="shared" si="1"/>
        <v>5.8</v>
      </c>
      <c r="D20" s="94">
        <f t="shared" si="2"/>
        <v>5.9</v>
      </c>
      <c r="E20" s="94">
        <f t="shared" si="3"/>
        <v>5.9</v>
      </c>
    </row>
    <row r="21" ht="14.25" customHeight="1">
      <c r="A21" s="16">
        <v>1017.0</v>
      </c>
      <c r="B21" s="94">
        <v>5.1346078877436465</v>
      </c>
      <c r="C21" s="94">
        <f t="shared" si="1"/>
        <v>5.2</v>
      </c>
      <c r="D21" s="94">
        <f t="shared" si="2"/>
        <v>5.3</v>
      </c>
      <c r="E21" s="94">
        <f t="shared" si="3"/>
        <v>5.3</v>
      </c>
    </row>
    <row r="22" ht="14.25" customHeight="1">
      <c r="A22" s="16">
        <v>1018.0</v>
      </c>
      <c r="B22" s="94">
        <v>5.1249969235687445</v>
      </c>
      <c r="C22" s="94">
        <f t="shared" si="1"/>
        <v>5.2</v>
      </c>
      <c r="D22" s="94">
        <f t="shared" si="2"/>
        <v>5.3</v>
      </c>
      <c r="E22" s="94">
        <f t="shared" si="3"/>
        <v>5.3</v>
      </c>
    </row>
    <row r="23" ht="14.25" customHeight="1">
      <c r="A23" s="16">
        <v>1019.0</v>
      </c>
      <c r="B23" s="94">
        <v>5.432339247741046</v>
      </c>
      <c r="C23" s="94">
        <f t="shared" si="1"/>
        <v>5.5</v>
      </c>
      <c r="D23" s="94">
        <f t="shared" si="2"/>
        <v>5.6</v>
      </c>
      <c r="E23" s="94">
        <f t="shared" si="3"/>
        <v>5.6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>
      <c r="A3" s="383" t="s">
        <v>2252</v>
      </c>
      <c r="B3" s="383" t="s">
        <v>88</v>
      </c>
    </row>
    <row r="4" ht="14.25" customHeight="1">
      <c r="A4" s="34" t="s">
        <v>451</v>
      </c>
      <c r="B4" s="338">
        <v>15.0</v>
      </c>
    </row>
    <row r="5" ht="14.25" customHeight="1">
      <c r="A5" s="34" t="s">
        <v>2253</v>
      </c>
      <c r="B5" s="338">
        <v>20.0</v>
      </c>
    </row>
    <row r="6" ht="14.25" customHeight="1">
      <c r="A6" s="34" t="s">
        <v>458</v>
      </c>
      <c r="B6" s="338" t="e">
        <v>#DIV/0!</v>
      </c>
    </row>
    <row r="7" ht="14.25" customHeight="1">
      <c r="A7" s="34" t="s">
        <v>465</v>
      </c>
      <c r="B7" s="338">
        <v>7.0</v>
      </c>
    </row>
    <row r="8" ht="14.25" customHeight="1">
      <c r="A8" s="34" t="s">
        <v>2254</v>
      </c>
      <c r="B8" s="338">
        <v>5.0</v>
      </c>
    </row>
    <row r="9" ht="14.25" customHeight="1">
      <c r="A9" s="34" t="s">
        <v>2255</v>
      </c>
      <c r="B9" s="338">
        <v>10.0</v>
      </c>
    </row>
    <row r="10" ht="14.25" customHeight="1">
      <c r="A10" s="34" t="s">
        <v>478</v>
      </c>
      <c r="B10" s="338" t="e">
        <v>#DIV/0!</v>
      </c>
    </row>
    <row r="11" ht="14.25" hidden="1" customHeight="1">
      <c r="A11" s="34" t="s">
        <v>2256</v>
      </c>
      <c r="B11" s="338">
        <v>50.0</v>
      </c>
    </row>
    <row r="12" ht="14.25" customHeight="1">
      <c r="A12" s="34" t="s">
        <v>2257</v>
      </c>
      <c r="B12" s="338">
        <v>45.0</v>
      </c>
    </row>
    <row r="13" ht="14.25" hidden="1" customHeight="1">
      <c r="A13" s="34" t="s">
        <v>2258</v>
      </c>
      <c r="B13" s="338">
        <v>30.0</v>
      </c>
    </row>
    <row r="14" ht="14.25" customHeight="1">
      <c r="A14" s="34" t="s">
        <v>2259</v>
      </c>
      <c r="B14" s="338">
        <v>25.0</v>
      </c>
    </row>
    <row r="15" ht="14.25" customHeight="1">
      <c r="A15" s="34"/>
      <c r="B15" s="397"/>
    </row>
    <row r="16" ht="14.25" customHeight="1">
      <c r="A16" s="383" t="s">
        <v>106</v>
      </c>
      <c r="B16" s="397" t="str">
        <f>AGGREGATE(9,7,B4:B14)</f>
        <v>#NAME?</v>
      </c>
    </row>
    <row r="17" ht="14.25" customHeight="1">
      <c r="B17" s="397"/>
    </row>
    <row r="18" ht="14.25" customHeight="1">
      <c r="B18" s="397"/>
    </row>
    <row r="19" ht="14.25" customHeight="1">
      <c r="B19" s="397"/>
    </row>
    <row r="20" ht="14.25" customHeight="1">
      <c r="B20" s="397"/>
    </row>
    <row r="21" ht="14.25" customHeight="1">
      <c r="B21" s="397"/>
    </row>
    <row r="22" ht="14.25" customHeight="1">
      <c r="B22" s="397"/>
    </row>
    <row r="23" ht="14.25" customHeight="1">
      <c r="B23" s="397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3:$B$14">
    <filterColumn colId="0">
      <filters>
        <filter val="Tie"/>
        <filter val="Shirt"/>
        <filter val="Gloves"/>
        <filter val="Blouse"/>
        <filter val="Sportswear"/>
        <filter val="Hat"/>
        <filter val="Socks"/>
        <filter val="Jumpsuit"/>
        <filter val="Trousers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2023-06-29T16:06:37Z</dcterms:created>
  <dc:creator>Luis Coimbra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0x0101003FFB7F791A295848835E28D5AB04575C</vt:lpwstr>
  </property>
</Properties>
</file>