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Luis Carmona\Dropbox\Mi PC (DESKTOP-TRS89IS)\Documents\TEC\7°Semestre\Metodos\proeyctofinal_met\"/>
    </mc:Choice>
  </mc:AlternateContent>
  <xr:revisionPtr revIDLastSave="0" documentId="8_{B3C7D2AA-B1B3-4784-947F-7C7F5A545230}" xr6:coauthVersionLast="47" xr6:coauthVersionMax="47" xr10:uidLastSave="{00000000-0000-0000-0000-000000000000}"/>
  <bookViews>
    <workbookView xWindow="28680" yWindow="-120" windowWidth="21840" windowHeight="13740" xr2:uid="{00000000-000D-0000-FFFF-FFFF00000000}"/>
  </bookViews>
  <sheets>
    <sheet name="regresion" sheetId="1" r:id="rId1"/>
    <sheet name="test2" sheetId="2" r:id="rId2"/>
    <sheet name="test3" sheetId="3" r:id="rId3"/>
    <sheet name="test4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8" roundtripDataSignature="AMtx7miycxCaFtQb8oChjfhM4A4S0TPQFg=="/>
    </ext>
  </extLst>
</workbook>
</file>

<file path=xl/calcChain.xml><?xml version="1.0" encoding="utf-8"?>
<calcChain xmlns="http://schemas.openxmlformats.org/spreadsheetml/2006/main">
  <c r="H19" i="4" l="1"/>
  <c r="H18" i="4"/>
  <c r="H25" i="4" s="1"/>
  <c r="D15" i="4"/>
  <c r="D16" i="4" s="1"/>
  <c r="C15" i="4"/>
  <c r="C16" i="4" s="1"/>
  <c r="H13" i="4"/>
  <c r="G13" i="4"/>
  <c r="F13" i="4"/>
  <c r="H12" i="4"/>
  <c r="G12" i="4"/>
  <c r="F12" i="4"/>
  <c r="H11" i="4"/>
  <c r="G11" i="4"/>
  <c r="F11" i="4"/>
  <c r="H10" i="4"/>
  <c r="G10" i="4"/>
  <c r="F10" i="4"/>
  <c r="H9" i="4"/>
  <c r="G9" i="4"/>
  <c r="F9" i="4"/>
  <c r="H8" i="4"/>
  <c r="G8" i="4"/>
  <c r="F8" i="4"/>
  <c r="H7" i="4"/>
  <c r="G7" i="4"/>
  <c r="F7" i="4"/>
  <c r="H6" i="4"/>
  <c r="G6" i="4"/>
  <c r="F6" i="4"/>
  <c r="H5" i="4"/>
  <c r="G5" i="4"/>
  <c r="F5" i="4"/>
  <c r="H4" i="4"/>
  <c r="H15" i="4" s="1"/>
  <c r="G26" i="4" s="1"/>
  <c r="G4" i="4"/>
  <c r="G15" i="4" s="1"/>
  <c r="F4" i="4"/>
  <c r="F15" i="4" s="1"/>
  <c r="H19" i="3"/>
  <c r="H18" i="3"/>
  <c r="H25" i="3" s="1"/>
  <c r="D16" i="3"/>
  <c r="C16" i="3"/>
  <c r="D15" i="3"/>
  <c r="C15" i="3"/>
  <c r="H13" i="3"/>
  <c r="G13" i="3"/>
  <c r="F13" i="3"/>
  <c r="H12" i="3"/>
  <c r="G12" i="3"/>
  <c r="F12" i="3"/>
  <c r="H11" i="3"/>
  <c r="G11" i="3"/>
  <c r="F11" i="3"/>
  <c r="H10" i="3"/>
  <c r="G10" i="3"/>
  <c r="F10" i="3"/>
  <c r="H9" i="3"/>
  <c r="G9" i="3"/>
  <c r="F9" i="3"/>
  <c r="H8" i="3"/>
  <c r="G8" i="3"/>
  <c r="F8" i="3"/>
  <c r="H7" i="3"/>
  <c r="G7" i="3"/>
  <c r="F7" i="3"/>
  <c r="H6" i="3"/>
  <c r="G6" i="3"/>
  <c r="F6" i="3"/>
  <c r="H5" i="3"/>
  <c r="G5" i="3"/>
  <c r="F5" i="3"/>
  <c r="H4" i="3"/>
  <c r="H15" i="3" s="1"/>
  <c r="G26" i="3" s="1"/>
  <c r="G4" i="3"/>
  <c r="G15" i="3" s="1"/>
  <c r="F4" i="3"/>
  <c r="F15" i="3" s="1"/>
  <c r="H19" i="2"/>
  <c r="H18" i="2"/>
  <c r="H25" i="2" s="1"/>
  <c r="D15" i="2"/>
  <c r="D16" i="2" s="1"/>
  <c r="C15" i="2"/>
  <c r="C16" i="2" s="1"/>
  <c r="H13" i="2"/>
  <c r="G13" i="2"/>
  <c r="F13" i="2"/>
  <c r="H12" i="2"/>
  <c r="G12" i="2"/>
  <c r="F12" i="2"/>
  <c r="H11" i="2"/>
  <c r="G11" i="2"/>
  <c r="F11" i="2"/>
  <c r="H10" i="2"/>
  <c r="G10" i="2"/>
  <c r="F10" i="2"/>
  <c r="H9" i="2"/>
  <c r="G9" i="2"/>
  <c r="F9" i="2"/>
  <c r="H8" i="2"/>
  <c r="G8" i="2"/>
  <c r="F8" i="2"/>
  <c r="H7" i="2"/>
  <c r="G7" i="2"/>
  <c r="F7" i="2"/>
  <c r="H6" i="2"/>
  <c r="G6" i="2"/>
  <c r="F6" i="2"/>
  <c r="H5" i="2"/>
  <c r="G5" i="2"/>
  <c r="F5" i="2"/>
  <c r="H4" i="2"/>
  <c r="H15" i="2" s="1"/>
  <c r="G26" i="2" s="1"/>
  <c r="G4" i="2"/>
  <c r="G15" i="2" s="1"/>
  <c r="F4" i="2"/>
  <c r="F15" i="2" s="1"/>
  <c r="H19" i="1"/>
  <c r="H18" i="1"/>
  <c r="H25" i="1" s="1"/>
  <c r="D15" i="1"/>
  <c r="D16" i="1" s="1"/>
  <c r="C15" i="1"/>
  <c r="C16" i="1" s="1"/>
  <c r="H13" i="1"/>
  <c r="G13" i="1"/>
  <c r="F13" i="1"/>
  <c r="H12" i="1"/>
  <c r="G12" i="1"/>
  <c r="F12" i="1"/>
  <c r="H11" i="1"/>
  <c r="G11" i="1"/>
  <c r="F11" i="1"/>
  <c r="H10" i="1"/>
  <c r="G10" i="1"/>
  <c r="F10" i="1"/>
  <c r="H9" i="1"/>
  <c r="G9" i="1"/>
  <c r="F9" i="1"/>
  <c r="H8" i="1"/>
  <c r="G8" i="1"/>
  <c r="F8" i="1"/>
  <c r="H7" i="1"/>
  <c r="G7" i="1"/>
  <c r="F7" i="1"/>
  <c r="H6" i="1"/>
  <c r="G6" i="1"/>
  <c r="F6" i="1"/>
  <c r="H5" i="1"/>
  <c r="H15" i="1" s="1"/>
  <c r="G26" i="1" s="1"/>
  <c r="G5" i="1"/>
  <c r="F5" i="1"/>
  <c r="H4" i="1"/>
  <c r="G4" i="1"/>
  <c r="F4" i="1"/>
  <c r="H3" i="1"/>
  <c r="G3" i="1"/>
  <c r="G15" i="1" s="1"/>
  <c r="F3" i="1"/>
  <c r="F15" i="1" s="1"/>
  <c r="F26" i="1" l="1"/>
  <c r="H26" i="1" s="1"/>
  <c r="I26" i="1" s="1"/>
  <c r="F30" i="1" s="1"/>
  <c r="F19" i="1"/>
  <c r="I19" i="1" s="1"/>
  <c r="F18" i="1"/>
  <c r="F25" i="1"/>
  <c r="F29" i="1" s="1"/>
  <c r="F18" i="2"/>
  <c r="F25" i="2"/>
  <c r="F29" i="2" s="1"/>
  <c r="F19" i="2"/>
  <c r="I19" i="2" s="1"/>
  <c r="F26" i="2"/>
  <c r="H26" i="2" s="1"/>
  <c r="I26" i="2" s="1"/>
  <c r="F30" i="2" s="1"/>
  <c r="F19" i="3"/>
  <c r="I19" i="3" s="1"/>
  <c r="F26" i="3"/>
  <c r="H26" i="3" s="1"/>
  <c r="I26" i="3" s="1"/>
  <c r="F30" i="3" s="1"/>
  <c r="F18" i="3"/>
  <c r="F25" i="3"/>
  <c r="F29" i="3" s="1"/>
  <c r="F26" i="4"/>
  <c r="H26" i="4" s="1"/>
  <c r="I26" i="4" s="1"/>
  <c r="F30" i="4" s="1"/>
  <c r="F19" i="4"/>
  <c r="I19" i="4" s="1"/>
  <c r="F18" i="4"/>
  <c r="F25" i="4"/>
  <c r="F29" i="4" s="1"/>
  <c r="H21" i="3"/>
  <c r="H21" i="4"/>
  <c r="H21" i="1"/>
  <c r="H21" i="2"/>
  <c r="F32" i="2" l="1"/>
  <c r="F33" i="2" s="1"/>
  <c r="F21" i="2"/>
  <c r="F23" i="2" s="1"/>
  <c r="I18" i="2"/>
  <c r="F21" i="3"/>
  <c r="F23" i="3" s="1"/>
  <c r="I18" i="3"/>
  <c r="F32" i="1"/>
  <c r="F33" i="1" s="1"/>
  <c r="F32" i="3"/>
  <c r="F33" i="3" s="1"/>
  <c r="F21" i="1"/>
  <c r="F23" i="1" s="1"/>
  <c r="I18" i="1"/>
  <c r="F32" i="4"/>
  <c r="F33" i="4" s="1"/>
  <c r="I18" i="4"/>
  <c r="F21" i="4"/>
  <c r="F23" i="4" s="1"/>
  <c r="E13" i="3" l="1"/>
  <c r="E9" i="3"/>
  <c r="E5" i="3"/>
  <c r="E12" i="3"/>
  <c r="E8" i="3"/>
  <c r="E4" i="3"/>
  <c r="E11" i="3"/>
  <c r="E7" i="3"/>
  <c r="E14" i="3"/>
  <c r="E10" i="3"/>
  <c r="E6" i="3"/>
  <c r="E12" i="4"/>
  <c r="E8" i="4"/>
  <c r="E4" i="4"/>
  <c r="E15" i="4" s="1"/>
  <c r="E11" i="4"/>
  <c r="E7" i="4"/>
  <c r="E14" i="4"/>
  <c r="E10" i="4"/>
  <c r="E6" i="4"/>
  <c r="E13" i="4"/>
  <c r="E9" i="4"/>
  <c r="E5" i="4"/>
  <c r="E11" i="1"/>
  <c r="E7" i="1"/>
  <c r="E3" i="1"/>
  <c r="E14" i="1"/>
  <c r="E10" i="1"/>
  <c r="E6" i="1"/>
  <c r="E13" i="1"/>
  <c r="E9" i="1"/>
  <c r="E5" i="1"/>
  <c r="E12" i="1"/>
  <c r="E8" i="1"/>
  <c r="E4" i="1"/>
  <c r="E14" i="2"/>
  <c r="E10" i="2"/>
  <c r="E6" i="2"/>
  <c r="E13" i="2"/>
  <c r="E9" i="2"/>
  <c r="E5" i="2"/>
  <c r="E12" i="2"/>
  <c r="E8" i="2"/>
  <c r="E4" i="2"/>
  <c r="E11" i="2"/>
  <c r="E7" i="2"/>
  <c r="E15" i="3" l="1"/>
  <c r="E15" i="2"/>
  <c r="E15" i="1"/>
</calcChain>
</file>

<file path=xl/sharedStrings.xml><?xml version="1.0" encoding="utf-8"?>
<sst xmlns="http://schemas.openxmlformats.org/spreadsheetml/2006/main" count="128" uniqueCount="28">
  <si>
    <t>Estimado</t>
  </si>
  <si>
    <t>Real</t>
  </si>
  <si>
    <t>n</t>
  </si>
  <si>
    <t>x</t>
  </si>
  <si>
    <t>y</t>
  </si>
  <si>
    <t>y=b0 + b1*x</t>
  </si>
  <si>
    <t>x^2</t>
  </si>
  <si>
    <t>x*y</t>
  </si>
  <si>
    <t>y^2</t>
  </si>
  <si>
    <t>n=</t>
  </si>
  <si>
    <t>x=</t>
  </si>
  <si>
    <t xml:space="preserve"> </t>
  </si>
  <si>
    <t>sum</t>
  </si>
  <si>
    <t>avg</t>
  </si>
  <si>
    <t>Comprobacion</t>
  </si>
  <si>
    <t>/n</t>
  </si>
  <si>
    <t>b1</t>
  </si>
  <si>
    <t>covar</t>
  </si>
  <si>
    <t>var.p</t>
  </si>
  <si>
    <t>b0</t>
  </si>
  <si>
    <t>r</t>
  </si>
  <si>
    <t>covar * 100</t>
  </si>
  <si>
    <t>term1</t>
  </si>
  <si>
    <t>term2</t>
  </si>
  <si>
    <t>term1*term2</t>
  </si>
  <si>
    <t>raiz()</t>
  </si>
  <si>
    <t>r^2</t>
  </si>
  <si>
    <t>predictive; use it with high confidence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</si>
</sst>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Arial"/>
    </font>
    <font>
      <sz val="12"/>
      <color theme="1"/>
      <name val="Calibri"/>
      <family val="2"/>
    </font>
    <font>
      <b/>
      <i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color theme="1"/>
      <name val="Calibri"/>
      <family val="2"/>
    </font>
    <font>
      <sz val="12"/>
      <color rgb="FFFFFFFF"/>
      <name val="Times New Roman"/>
      <family val="1"/>
    </font>
    <font>
      <sz val="12"/>
      <color rgb="FFFFFFFF"/>
      <name val="Calibri"/>
      <family val="2"/>
    </font>
    <font>
      <sz val="12"/>
      <color theme="0"/>
      <name val="Calibri"/>
      <family val="2"/>
    </font>
    <font>
      <sz val="12"/>
      <color theme="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76923C"/>
        <bgColor rgb="FF76923C"/>
      </patternFill>
    </fill>
    <fill>
      <patternFill patternType="solid">
        <fgColor rgb="FF366092"/>
        <bgColor rgb="FF366092"/>
      </patternFill>
    </fill>
    <fill>
      <patternFill patternType="solid">
        <fgColor theme="7"/>
        <bgColor theme="7"/>
      </patternFill>
    </fill>
    <fill>
      <patternFill patternType="solid">
        <fgColor rgb="FF1F497D"/>
        <bgColor rgb="FF1F497D"/>
      </patternFill>
    </fill>
  </fills>
  <borders count="7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0" fontId="1" fillId="0" borderId="0" xfId="0" applyFont="1"/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4" fillId="0" borderId="2" xfId="0" applyFont="1" applyBorder="1"/>
    <xf numFmtId="0" fontId="5" fillId="2" borderId="4" xfId="0" applyFont="1" applyFill="1" applyBorder="1" applyAlignment="1">
      <alignment horizontal="center" vertical="center" wrapText="1"/>
    </xf>
    <xf numFmtId="0" fontId="6" fillId="3" borderId="5" xfId="0" applyFont="1" applyFill="1" applyBorder="1" applyAlignment="1"/>
    <xf numFmtId="0" fontId="7" fillId="3" borderId="5" xfId="0" applyFont="1" applyFill="1" applyBorder="1"/>
    <xf numFmtId="0" fontId="7" fillId="4" borderId="5" xfId="0" applyFont="1" applyFill="1" applyBorder="1"/>
    <xf numFmtId="0" fontId="7" fillId="5" borderId="5" xfId="0" applyFont="1" applyFill="1" applyBorder="1"/>
    <xf numFmtId="0" fontId="7" fillId="6" borderId="5" xfId="0" applyFont="1" applyFill="1" applyBorder="1"/>
    <xf numFmtId="0" fontId="3" fillId="0" borderId="6" xfId="0" applyFont="1" applyBorder="1" applyAlignment="1">
      <alignment vertical="center" wrapText="1"/>
    </xf>
    <xf numFmtId="0" fontId="3" fillId="0" borderId="3" xfId="0" applyFont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6" fillId="3" borderId="5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regresion!$C$4:$C$13</c:f>
              <c:numCache>
                <c:formatCode>General</c:formatCode>
                <c:ptCount val="10"/>
                <c:pt idx="0">
                  <c:v>0.79</c:v>
                </c:pt>
                <c:pt idx="1">
                  <c:v>1.22</c:v>
                </c:pt>
                <c:pt idx="2">
                  <c:v>1.77</c:v>
                </c:pt>
                <c:pt idx="3">
                  <c:v>2.1800000000000002</c:v>
                </c:pt>
                <c:pt idx="4">
                  <c:v>2.74</c:v>
                </c:pt>
                <c:pt idx="5">
                  <c:v>3.3</c:v>
                </c:pt>
                <c:pt idx="6">
                  <c:v>3.95</c:v>
                </c:pt>
                <c:pt idx="7">
                  <c:v>4.62</c:v>
                </c:pt>
                <c:pt idx="8">
                  <c:v>5.47</c:v>
                </c:pt>
                <c:pt idx="9">
                  <c:v>6.19</c:v>
                </c:pt>
              </c:numCache>
            </c:numRef>
          </c:xVal>
          <c:yVal>
            <c:numRef>
              <c:f>regresion!$D$4:$D$13</c:f>
              <c:numCache>
                <c:formatCode>General</c:formatCode>
                <c:ptCount val="10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CAB-421A-9233-FFE0C9DC3D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1239100"/>
        <c:axId val="226776915"/>
      </c:scatterChart>
      <c:valAx>
        <c:axId val="14712391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MX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s-MX"/>
          </a:p>
        </c:txPr>
        <c:crossAx val="226776915"/>
        <c:crosses val="autoZero"/>
        <c:crossBetween val="midCat"/>
      </c:valAx>
      <c:valAx>
        <c:axId val="22677691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MX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s-MX"/>
          </a:p>
        </c:txPr>
        <c:crossAx val="1471239100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es-MX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test2!$C$4:$C$13</c:f>
              <c:numCache>
                <c:formatCode>General</c:formatCode>
                <c:ptCount val="10"/>
                <c:pt idx="0">
                  <c:v>130</c:v>
                </c:pt>
                <c:pt idx="1">
                  <c:v>650</c:v>
                </c:pt>
                <c:pt idx="2">
                  <c:v>99</c:v>
                </c:pt>
                <c:pt idx="3">
                  <c:v>150</c:v>
                </c:pt>
                <c:pt idx="4">
                  <c:v>128</c:v>
                </c:pt>
                <c:pt idx="5">
                  <c:v>302</c:v>
                </c:pt>
                <c:pt idx="6">
                  <c:v>95</c:v>
                </c:pt>
                <c:pt idx="7">
                  <c:v>945</c:v>
                </c:pt>
                <c:pt idx="8">
                  <c:v>368</c:v>
                </c:pt>
                <c:pt idx="9">
                  <c:v>961</c:v>
                </c:pt>
              </c:numCache>
            </c:numRef>
          </c:xVal>
          <c:yVal>
            <c:numRef>
              <c:f>test2!$D$4:$D$13</c:f>
              <c:numCache>
                <c:formatCode>General</c:formatCode>
                <c:ptCount val="10"/>
                <c:pt idx="0">
                  <c:v>186</c:v>
                </c:pt>
                <c:pt idx="1">
                  <c:v>699</c:v>
                </c:pt>
                <c:pt idx="2">
                  <c:v>132</c:v>
                </c:pt>
                <c:pt idx="3">
                  <c:v>272</c:v>
                </c:pt>
                <c:pt idx="4">
                  <c:v>291</c:v>
                </c:pt>
                <c:pt idx="5">
                  <c:v>331</c:v>
                </c:pt>
                <c:pt idx="6">
                  <c:v>199</c:v>
                </c:pt>
                <c:pt idx="7">
                  <c:v>1890</c:v>
                </c:pt>
                <c:pt idx="8">
                  <c:v>788</c:v>
                </c:pt>
                <c:pt idx="9">
                  <c:v>1601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83A-464F-9271-7641B4E346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2497362"/>
        <c:axId val="1714454848"/>
      </c:scatterChart>
      <c:valAx>
        <c:axId val="13524973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s-MX"/>
          </a:p>
        </c:txPr>
        <c:crossAx val="1714454848"/>
        <c:crosses val="autoZero"/>
        <c:crossBetween val="midCat"/>
      </c:valAx>
      <c:valAx>
        <c:axId val="17144548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s-MX"/>
          </a:p>
        </c:txPr>
        <c:crossAx val="1352497362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es-MX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test3!$C$4:$C$13</c:f>
              <c:numCache>
                <c:formatCode>General</c:formatCode>
                <c:ptCount val="10"/>
                <c:pt idx="0">
                  <c:v>130</c:v>
                </c:pt>
                <c:pt idx="1">
                  <c:v>650</c:v>
                </c:pt>
                <c:pt idx="2">
                  <c:v>99</c:v>
                </c:pt>
                <c:pt idx="3">
                  <c:v>150</c:v>
                </c:pt>
                <c:pt idx="4">
                  <c:v>128</c:v>
                </c:pt>
                <c:pt idx="5">
                  <c:v>302</c:v>
                </c:pt>
                <c:pt idx="6">
                  <c:v>95</c:v>
                </c:pt>
                <c:pt idx="7">
                  <c:v>945</c:v>
                </c:pt>
                <c:pt idx="8">
                  <c:v>368</c:v>
                </c:pt>
                <c:pt idx="9">
                  <c:v>961</c:v>
                </c:pt>
              </c:numCache>
            </c:numRef>
          </c:xVal>
          <c:yVal>
            <c:numRef>
              <c:f>test3!$D$4:$D$13</c:f>
              <c:numCache>
                <c:formatCode>General</c:formatCode>
                <c:ptCount val="10"/>
                <c:pt idx="0">
                  <c:v>186</c:v>
                </c:pt>
                <c:pt idx="1">
                  <c:v>699</c:v>
                </c:pt>
                <c:pt idx="2">
                  <c:v>132</c:v>
                </c:pt>
                <c:pt idx="3">
                  <c:v>272</c:v>
                </c:pt>
                <c:pt idx="4">
                  <c:v>291</c:v>
                </c:pt>
                <c:pt idx="5">
                  <c:v>331</c:v>
                </c:pt>
                <c:pt idx="6">
                  <c:v>199</c:v>
                </c:pt>
                <c:pt idx="7">
                  <c:v>1890</c:v>
                </c:pt>
                <c:pt idx="8">
                  <c:v>788</c:v>
                </c:pt>
                <c:pt idx="9">
                  <c:v>1601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8B8-4757-9995-DD1767587D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8510986"/>
        <c:axId val="1457336245"/>
      </c:scatterChart>
      <c:valAx>
        <c:axId val="11685109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s-MX"/>
          </a:p>
        </c:txPr>
        <c:crossAx val="1457336245"/>
        <c:crosses val="autoZero"/>
        <c:crossBetween val="midCat"/>
      </c:valAx>
      <c:valAx>
        <c:axId val="145733624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s-MX"/>
          </a:p>
        </c:txPr>
        <c:crossAx val="1168510986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es-MX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test4!$C$4:$C$13</c:f>
              <c:numCache>
                <c:formatCode>General</c:formatCode>
                <c:ptCount val="10"/>
                <c:pt idx="0">
                  <c:v>130</c:v>
                </c:pt>
                <c:pt idx="1">
                  <c:v>650</c:v>
                </c:pt>
                <c:pt idx="2">
                  <c:v>99</c:v>
                </c:pt>
                <c:pt idx="3">
                  <c:v>150</c:v>
                </c:pt>
                <c:pt idx="4">
                  <c:v>128</c:v>
                </c:pt>
                <c:pt idx="5">
                  <c:v>302</c:v>
                </c:pt>
                <c:pt idx="6">
                  <c:v>95</c:v>
                </c:pt>
                <c:pt idx="7">
                  <c:v>945</c:v>
                </c:pt>
                <c:pt idx="8">
                  <c:v>368</c:v>
                </c:pt>
                <c:pt idx="9">
                  <c:v>961</c:v>
                </c:pt>
              </c:numCache>
            </c:numRef>
          </c:xVal>
          <c:yVal>
            <c:numRef>
              <c:f>test4!$D$4:$D$13</c:f>
              <c:numCache>
                <c:formatCode>General</c:formatCode>
                <c:ptCount val="10"/>
                <c:pt idx="0">
                  <c:v>186</c:v>
                </c:pt>
                <c:pt idx="1">
                  <c:v>699</c:v>
                </c:pt>
                <c:pt idx="2">
                  <c:v>132</c:v>
                </c:pt>
                <c:pt idx="3">
                  <c:v>272</c:v>
                </c:pt>
                <c:pt idx="4">
                  <c:v>291</c:v>
                </c:pt>
                <c:pt idx="5">
                  <c:v>331</c:v>
                </c:pt>
                <c:pt idx="6">
                  <c:v>199</c:v>
                </c:pt>
                <c:pt idx="7">
                  <c:v>1890</c:v>
                </c:pt>
                <c:pt idx="8">
                  <c:v>788</c:v>
                </c:pt>
                <c:pt idx="9">
                  <c:v>1601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9E7-4BC4-AAEF-AABBF9CA4F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8974771"/>
        <c:axId val="993275882"/>
      </c:scatterChart>
      <c:valAx>
        <c:axId val="19889747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s-MX"/>
          </a:p>
        </c:txPr>
        <c:crossAx val="993275882"/>
        <c:crosses val="autoZero"/>
        <c:crossBetween val="midCat"/>
      </c:valAx>
      <c:valAx>
        <c:axId val="99327588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s-MX"/>
          </a:p>
        </c:txPr>
        <c:crossAx val="1988974771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es-MX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2.xml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3.xml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4.xml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133350</xdr:colOff>
      <xdr:row>1</xdr:row>
      <xdr:rowOff>9525</xdr:rowOff>
    </xdr:from>
    <xdr:ext cx="3676650" cy="2800350"/>
    <xdr:graphicFrame macro="">
      <xdr:nvGraphicFramePr>
        <xdr:cNvPr id="1054075066" name="Chart 1" title="Chart">
          <a:extLst>
            <a:ext uri="{FF2B5EF4-FFF2-40B4-BE49-F238E27FC236}">
              <a16:creationId xmlns:a16="http://schemas.microsoft.com/office/drawing/2014/main" id="{00000000-0008-0000-0000-0000BAE8D3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266700</xdr:colOff>
      <xdr:row>17</xdr:row>
      <xdr:rowOff>133350</xdr:rowOff>
    </xdr:from>
    <xdr:ext cx="2619375" cy="1276350"/>
    <xdr:pic>
      <xdr:nvPicPr>
        <xdr:cNvPr id="2" name="image3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390525</xdr:colOff>
      <xdr:row>25</xdr:row>
      <xdr:rowOff>57150</xdr:rowOff>
    </xdr:from>
    <xdr:ext cx="2257425" cy="638175"/>
    <xdr:pic>
      <xdr:nvPicPr>
        <xdr:cNvPr id="3" name="image1.png" title="Image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28575</xdr:colOff>
      <xdr:row>28</xdr:row>
      <xdr:rowOff>85725</xdr:rowOff>
    </xdr:from>
    <xdr:ext cx="3609975" cy="1323975"/>
    <xdr:pic>
      <xdr:nvPicPr>
        <xdr:cNvPr id="4" name="image2.png" title="Image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190500</xdr:colOff>
      <xdr:row>29</xdr:row>
      <xdr:rowOff>142875</xdr:rowOff>
    </xdr:from>
    <xdr:ext cx="3924300" cy="1276350"/>
    <xdr:pic>
      <xdr:nvPicPr>
        <xdr:cNvPr id="5" name="image4.png" title="Image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133350</xdr:colOff>
      <xdr:row>1</xdr:row>
      <xdr:rowOff>9525</xdr:rowOff>
    </xdr:from>
    <xdr:ext cx="3676650" cy="2800350"/>
    <xdr:graphicFrame macro="">
      <xdr:nvGraphicFramePr>
        <xdr:cNvPr id="1895527533" name="Chart 2" title="Chart">
          <a:extLst>
            <a:ext uri="{FF2B5EF4-FFF2-40B4-BE49-F238E27FC236}">
              <a16:creationId xmlns:a16="http://schemas.microsoft.com/office/drawing/2014/main" id="{00000000-0008-0000-0100-00006D74FB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285750</xdr:colOff>
      <xdr:row>15</xdr:row>
      <xdr:rowOff>190500</xdr:rowOff>
    </xdr:from>
    <xdr:ext cx="2619375" cy="1276350"/>
    <xdr:pic>
      <xdr:nvPicPr>
        <xdr:cNvPr id="2" name="image3.png" title="Image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390525</xdr:colOff>
      <xdr:row>22</xdr:row>
      <xdr:rowOff>114300</xdr:rowOff>
    </xdr:from>
    <xdr:ext cx="2257425" cy="638175"/>
    <xdr:pic>
      <xdr:nvPicPr>
        <xdr:cNvPr id="3" name="image1.png" title="Image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26</xdr:row>
      <xdr:rowOff>76200</xdr:rowOff>
    </xdr:from>
    <xdr:ext cx="3609975" cy="1323975"/>
    <xdr:pic>
      <xdr:nvPicPr>
        <xdr:cNvPr id="4" name="image2.png" title="Image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190500</xdr:colOff>
      <xdr:row>29</xdr:row>
      <xdr:rowOff>142875</xdr:rowOff>
    </xdr:from>
    <xdr:ext cx="3924300" cy="1276350"/>
    <xdr:pic>
      <xdr:nvPicPr>
        <xdr:cNvPr id="5" name="image4.png" title="Image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133350</xdr:colOff>
      <xdr:row>1</xdr:row>
      <xdr:rowOff>9525</xdr:rowOff>
    </xdr:from>
    <xdr:ext cx="3676650" cy="2800350"/>
    <xdr:graphicFrame macro="">
      <xdr:nvGraphicFramePr>
        <xdr:cNvPr id="573283156" name="Chart 3" title="Chart">
          <a:extLst>
            <a:ext uri="{FF2B5EF4-FFF2-40B4-BE49-F238E27FC236}">
              <a16:creationId xmlns:a16="http://schemas.microsoft.com/office/drawing/2014/main" id="{00000000-0008-0000-0200-0000549B2B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285750</xdr:colOff>
      <xdr:row>15</xdr:row>
      <xdr:rowOff>190500</xdr:rowOff>
    </xdr:from>
    <xdr:ext cx="2619375" cy="1276350"/>
    <xdr:pic>
      <xdr:nvPicPr>
        <xdr:cNvPr id="2" name="image3.png" title="Image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390525</xdr:colOff>
      <xdr:row>22</xdr:row>
      <xdr:rowOff>114300</xdr:rowOff>
    </xdr:from>
    <xdr:ext cx="2257425" cy="638175"/>
    <xdr:pic>
      <xdr:nvPicPr>
        <xdr:cNvPr id="3" name="image1.png" title="Image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26</xdr:row>
      <xdr:rowOff>76200</xdr:rowOff>
    </xdr:from>
    <xdr:ext cx="3609975" cy="1323975"/>
    <xdr:pic>
      <xdr:nvPicPr>
        <xdr:cNvPr id="4" name="image2.png" title="Image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190500</xdr:colOff>
      <xdr:row>29</xdr:row>
      <xdr:rowOff>142875</xdr:rowOff>
    </xdr:from>
    <xdr:ext cx="3924300" cy="1276350"/>
    <xdr:pic>
      <xdr:nvPicPr>
        <xdr:cNvPr id="5" name="image4.png" title="Image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133350</xdr:colOff>
      <xdr:row>1</xdr:row>
      <xdr:rowOff>9525</xdr:rowOff>
    </xdr:from>
    <xdr:ext cx="3676650" cy="2800350"/>
    <xdr:graphicFrame macro="">
      <xdr:nvGraphicFramePr>
        <xdr:cNvPr id="948091005" name="Chart 4" title="Chart">
          <a:extLst>
            <a:ext uri="{FF2B5EF4-FFF2-40B4-BE49-F238E27FC236}">
              <a16:creationId xmlns:a16="http://schemas.microsoft.com/office/drawing/2014/main" id="{00000000-0008-0000-0300-00007DB882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285750</xdr:colOff>
      <xdr:row>15</xdr:row>
      <xdr:rowOff>190500</xdr:rowOff>
    </xdr:from>
    <xdr:ext cx="2619375" cy="1276350"/>
    <xdr:pic>
      <xdr:nvPicPr>
        <xdr:cNvPr id="2" name="image3.png" title="Image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390525</xdr:colOff>
      <xdr:row>22</xdr:row>
      <xdr:rowOff>114300</xdr:rowOff>
    </xdr:from>
    <xdr:ext cx="2257425" cy="638175"/>
    <xdr:pic>
      <xdr:nvPicPr>
        <xdr:cNvPr id="3" name="image1.png" title="Image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26</xdr:row>
      <xdr:rowOff>76200</xdr:rowOff>
    </xdr:from>
    <xdr:ext cx="3609975" cy="1323975"/>
    <xdr:pic>
      <xdr:nvPicPr>
        <xdr:cNvPr id="4" name="image2.png" title="Image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190500</xdr:colOff>
      <xdr:row>29</xdr:row>
      <xdr:rowOff>142875</xdr:rowOff>
    </xdr:from>
    <xdr:ext cx="3924300" cy="1276350"/>
    <xdr:pic>
      <xdr:nvPicPr>
        <xdr:cNvPr id="5" name="image4.png" title="Image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0"/>
  <sheetViews>
    <sheetView tabSelected="1" workbookViewId="0"/>
  </sheetViews>
  <sheetFormatPr baseColWidth="10" defaultColWidth="11.1796875" defaultRowHeight="15" customHeight="1" x14ac:dyDescent="0.25"/>
  <cols>
    <col min="1" max="2" width="10.54296875" customWidth="1"/>
    <col min="3" max="3" width="12.08984375" customWidth="1"/>
    <col min="4" max="4" width="10.54296875" customWidth="1"/>
    <col min="5" max="5" width="11.81640625" customWidth="1"/>
    <col min="6" max="6" width="14.6328125" customWidth="1"/>
    <col min="7" max="7" width="10.54296875" customWidth="1"/>
    <col min="8" max="8" width="12.08984375" customWidth="1"/>
    <col min="9" max="26" width="10.54296875" customWidth="1"/>
  </cols>
  <sheetData>
    <row r="1" spans="1:8" ht="15.6" x14ac:dyDescent="0.3">
      <c r="C1" s="1" t="s">
        <v>0</v>
      </c>
      <c r="D1" s="1" t="s">
        <v>1</v>
      </c>
    </row>
    <row r="2" spans="1:8" ht="16.2" x14ac:dyDescent="0.25">
      <c r="B2" s="2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</row>
    <row r="3" spans="1:8" ht="15.6" x14ac:dyDescent="0.3">
      <c r="B3" s="4">
        <v>1</v>
      </c>
      <c r="C3" s="5">
        <v>0.4</v>
      </c>
      <c r="D3" s="5">
        <v>50</v>
      </c>
      <c r="E3" s="6">
        <f t="shared" ref="E3:E14" si="0">$F$23+$F$21*C3</f>
        <v>79.98243914969764</v>
      </c>
      <c r="F3" s="7">
        <f t="shared" ref="F3:F13" si="1">C3^2</f>
        <v>0.16000000000000003</v>
      </c>
      <c r="G3" s="7">
        <f t="shared" ref="G3:G13" si="2">C3*D3</f>
        <v>20</v>
      </c>
      <c r="H3" s="7">
        <f t="shared" ref="H3:H13" si="3">D3^2</f>
        <v>2500</v>
      </c>
    </row>
    <row r="4" spans="1:8" ht="15.6" x14ac:dyDescent="0.3">
      <c r="B4" s="4">
        <v>2</v>
      </c>
      <c r="C4" s="5">
        <v>0.79</v>
      </c>
      <c r="D4" s="5">
        <v>100</v>
      </c>
      <c r="E4" s="6">
        <f t="shared" si="0"/>
        <v>113.4176263989997</v>
      </c>
      <c r="F4" s="7">
        <f t="shared" si="1"/>
        <v>0.6241000000000001</v>
      </c>
      <c r="G4" s="7">
        <f t="shared" si="2"/>
        <v>79</v>
      </c>
      <c r="H4" s="7">
        <f t="shared" si="3"/>
        <v>10000</v>
      </c>
    </row>
    <row r="5" spans="1:8" ht="15.6" x14ac:dyDescent="0.3">
      <c r="B5" s="4">
        <v>3</v>
      </c>
      <c r="C5" s="5">
        <v>1.22</v>
      </c>
      <c r="D5" s="5">
        <v>150</v>
      </c>
      <c r="E5" s="6">
        <f t="shared" si="0"/>
        <v>150.28206362258913</v>
      </c>
      <c r="F5" s="7">
        <f t="shared" si="1"/>
        <v>1.4883999999999999</v>
      </c>
      <c r="G5" s="7">
        <f t="shared" si="2"/>
        <v>183</v>
      </c>
      <c r="H5" s="7">
        <f t="shared" si="3"/>
        <v>22500</v>
      </c>
    </row>
    <row r="6" spans="1:8" ht="15.6" x14ac:dyDescent="0.3">
      <c r="B6" s="4">
        <v>4</v>
      </c>
      <c r="C6" s="5">
        <v>1.77</v>
      </c>
      <c r="D6" s="5">
        <v>200</v>
      </c>
      <c r="E6" s="6">
        <f t="shared" si="0"/>
        <v>197.43425076904077</v>
      </c>
      <c r="F6" s="7">
        <f t="shared" si="1"/>
        <v>3.1329000000000002</v>
      </c>
      <c r="G6" s="7">
        <f t="shared" si="2"/>
        <v>354</v>
      </c>
      <c r="H6" s="7">
        <f t="shared" si="3"/>
        <v>40000</v>
      </c>
    </row>
    <row r="7" spans="1:8" ht="15.6" x14ac:dyDescent="0.3">
      <c r="B7" s="4">
        <v>5</v>
      </c>
      <c r="C7" s="5">
        <v>2.1800000000000002</v>
      </c>
      <c r="D7" s="5">
        <v>250</v>
      </c>
      <c r="E7" s="6">
        <f t="shared" si="0"/>
        <v>232.58406300548657</v>
      </c>
      <c r="F7" s="7">
        <f t="shared" si="1"/>
        <v>4.7524000000000006</v>
      </c>
      <c r="G7" s="7">
        <f t="shared" si="2"/>
        <v>545</v>
      </c>
      <c r="H7" s="7">
        <f t="shared" si="3"/>
        <v>62500</v>
      </c>
    </row>
    <row r="8" spans="1:8" ht="15.6" x14ac:dyDescent="0.3">
      <c r="B8" s="4">
        <v>6</v>
      </c>
      <c r="C8" s="5">
        <v>2.74</v>
      </c>
      <c r="D8" s="5">
        <v>300</v>
      </c>
      <c r="E8" s="6">
        <f t="shared" si="0"/>
        <v>280.59356264551002</v>
      </c>
      <c r="F8" s="7">
        <f t="shared" si="1"/>
        <v>7.5076000000000009</v>
      </c>
      <c r="G8" s="7">
        <f t="shared" si="2"/>
        <v>822.00000000000011</v>
      </c>
      <c r="H8" s="7">
        <f t="shared" si="3"/>
        <v>90000</v>
      </c>
    </row>
    <row r="9" spans="1:8" ht="15.6" x14ac:dyDescent="0.3">
      <c r="B9" s="4">
        <v>7</v>
      </c>
      <c r="C9" s="5">
        <v>3.3</v>
      </c>
      <c r="D9" s="5">
        <v>350</v>
      </c>
      <c r="E9" s="6">
        <f t="shared" si="0"/>
        <v>328.6030622855335</v>
      </c>
      <c r="F9" s="7">
        <f t="shared" si="1"/>
        <v>10.889999999999999</v>
      </c>
      <c r="G9" s="7">
        <f t="shared" si="2"/>
        <v>1155</v>
      </c>
      <c r="H9" s="7">
        <f t="shared" si="3"/>
        <v>122500</v>
      </c>
    </row>
    <row r="10" spans="1:8" ht="15.6" x14ac:dyDescent="0.3">
      <c r="B10" s="4">
        <v>8</v>
      </c>
      <c r="C10" s="5">
        <v>3.95</v>
      </c>
      <c r="D10" s="5">
        <v>400</v>
      </c>
      <c r="E10" s="6">
        <f t="shared" si="0"/>
        <v>384.32837436770365</v>
      </c>
      <c r="F10" s="7">
        <f t="shared" si="1"/>
        <v>15.602500000000001</v>
      </c>
      <c r="G10" s="7">
        <f t="shared" si="2"/>
        <v>1580</v>
      </c>
      <c r="H10" s="7">
        <f t="shared" si="3"/>
        <v>160000</v>
      </c>
    </row>
    <row r="11" spans="1:8" ht="15.6" x14ac:dyDescent="0.3">
      <c r="B11" s="4">
        <v>9</v>
      </c>
      <c r="C11" s="5">
        <v>4.62</v>
      </c>
      <c r="D11" s="5">
        <v>450</v>
      </c>
      <c r="E11" s="6">
        <f t="shared" si="0"/>
        <v>441.76831143701742</v>
      </c>
      <c r="F11" s="7">
        <f t="shared" si="1"/>
        <v>21.3444</v>
      </c>
      <c r="G11" s="7">
        <f t="shared" si="2"/>
        <v>2079</v>
      </c>
      <c r="H11" s="7">
        <f t="shared" si="3"/>
        <v>202500</v>
      </c>
    </row>
    <row r="12" spans="1:8" ht="15.6" x14ac:dyDescent="0.3">
      <c r="B12" s="4">
        <v>10</v>
      </c>
      <c r="C12" s="5">
        <v>5.47</v>
      </c>
      <c r="D12" s="5">
        <v>500</v>
      </c>
      <c r="E12" s="6">
        <f t="shared" si="0"/>
        <v>514.63987339062442</v>
      </c>
      <c r="F12" s="7">
        <f t="shared" si="1"/>
        <v>29.920899999999996</v>
      </c>
      <c r="G12" s="7">
        <f t="shared" si="2"/>
        <v>2735</v>
      </c>
      <c r="H12" s="7">
        <f t="shared" si="3"/>
        <v>250000</v>
      </c>
    </row>
    <row r="13" spans="1:8" ht="15.6" x14ac:dyDescent="0.3">
      <c r="A13" s="1" t="s">
        <v>9</v>
      </c>
      <c r="B13" s="8">
        <v>11</v>
      </c>
      <c r="C13" s="5">
        <v>6.19</v>
      </c>
      <c r="D13" s="5">
        <v>550</v>
      </c>
      <c r="E13" s="6">
        <f t="shared" si="0"/>
        <v>576.36637292779756</v>
      </c>
      <c r="F13" s="7">
        <f t="shared" si="1"/>
        <v>38.316100000000006</v>
      </c>
      <c r="G13" s="7">
        <f t="shared" si="2"/>
        <v>3404.5</v>
      </c>
      <c r="H13" s="7">
        <f t="shared" si="3"/>
        <v>302500</v>
      </c>
    </row>
    <row r="14" spans="1:8" ht="15.6" x14ac:dyDescent="0.3">
      <c r="B14" s="1" t="s">
        <v>10</v>
      </c>
      <c r="C14" s="9">
        <v>531</v>
      </c>
      <c r="D14" s="10"/>
      <c r="E14" s="6">
        <f t="shared" si="0"/>
        <v>45568.983348071939</v>
      </c>
      <c r="F14" s="1" t="s">
        <v>11</v>
      </c>
    </row>
    <row r="15" spans="1:8" ht="15.6" x14ac:dyDescent="0.3">
      <c r="B15" s="1" t="s">
        <v>12</v>
      </c>
      <c r="C15" s="11">
        <f t="shared" ref="C15:H15" si="4">SUM(C3:C13)</f>
        <v>32.629999999999995</v>
      </c>
      <c r="D15" s="11">
        <f t="shared" si="4"/>
        <v>3300</v>
      </c>
      <c r="E15" s="11">
        <f t="shared" si="4"/>
        <v>3300</v>
      </c>
      <c r="F15" s="11">
        <f t="shared" si="4"/>
        <v>133.73929999999999</v>
      </c>
      <c r="G15" s="11">
        <f t="shared" si="4"/>
        <v>12956.5</v>
      </c>
      <c r="H15" s="11">
        <f t="shared" si="4"/>
        <v>1265000</v>
      </c>
    </row>
    <row r="16" spans="1:8" ht="15.6" x14ac:dyDescent="0.3">
      <c r="B16" s="1" t="s">
        <v>13</v>
      </c>
      <c r="C16" s="1">
        <f>C15/B13</f>
        <v>2.9663636363636359</v>
      </c>
      <c r="D16" s="1">
        <f>D15/B13</f>
        <v>300</v>
      </c>
    </row>
    <row r="17" spans="5:9" ht="15.6" x14ac:dyDescent="0.3">
      <c r="H17" s="1" t="s">
        <v>14</v>
      </c>
      <c r="I17" s="1" t="s">
        <v>15</v>
      </c>
    </row>
    <row r="18" spans="5:9" ht="15.6" x14ac:dyDescent="0.3">
      <c r="E18" s="1" t="s">
        <v>16</v>
      </c>
      <c r="F18" s="1">
        <f>G15-(B13*C16*D16)</f>
        <v>3167.5000000000018</v>
      </c>
      <c r="G18" s="1" t="s">
        <v>17</v>
      </c>
      <c r="H18" s="1">
        <f>COVAR(C3:C13,D3:D13)</f>
        <v>287.95454545454544</v>
      </c>
      <c r="I18" s="1">
        <f t="shared" ref="I18:I19" si="5">F18/11</f>
        <v>287.95454545454561</v>
      </c>
    </row>
    <row r="19" spans="5:9" ht="15.6" x14ac:dyDescent="0.3">
      <c r="F19" s="1">
        <f>F15-(B13*C16^2)</f>
        <v>36.94685454545457</v>
      </c>
      <c r="G19" s="1" t="s">
        <v>18</v>
      </c>
      <c r="H19" s="1">
        <f>VARP(C3:C13)</f>
        <v>3.3588049586776867</v>
      </c>
      <c r="I19" s="1">
        <f t="shared" si="5"/>
        <v>3.358804958677688</v>
      </c>
    </row>
    <row r="21" spans="5:9" ht="15.75" customHeight="1" x14ac:dyDescent="0.3">
      <c r="E21" s="1" t="s">
        <v>16</v>
      </c>
      <c r="F21" s="12">
        <f>F18/F19</f>
        <v>85.73124935718478</v>
      </c>
      <c r="G21" s="1">
        <v>0</v>
      </c>
      <c r="H21" s="1">
        <f>H18/H19</f>
        <v>85.731249357184765</v>
      </c>
    </row>
    <row r="22" spans="5:9" ht="15.75" customHeight="1" x14ac:dyDescent="0.25"/>
    <row r="23" spans="5:9" ht="15.75" customHeight="1" x14ac:dyDescent="0.3">
      <c r="E23" s="1" t="s">
        <v>19</v>
      </c>
      <c r="F23" s="12">
        <f>D16-F21*C16</f>
        <v>45.689939406823726</v>
      </c>
      <c r="G23" s="1">
        <v>0</v>
      </c>
    </row>
    <row r="24" spans="5:9" ht="15.75" customHeight="1" x14ac:dyDescent="0.3">
      <c r="H24" s="1" t="s">
        <v>14</v>
      </c>
    </row>
    <row r="25" spans="5:9" ht="15.75" customHeight="1" x14ac:dyDescent="0.3">
      <c r="E25" s="1" t="s">
        <v>20</v>
      </c>
      <c r="F25" s="13">
        <f>(B13*G15)-(C15*D15)</f>
        <v>34842.500000000015</v>
      </c>
      <c r="G25" s="1" t="s">
        <v>21</v>
      </c>
      <c r="H25" s="1">
        <f>H18*100</f>
        <v>28795.454545454544</v>
      </c>
    </row>
    <row r="26" spans="5:9" ht="15.75" customHeight="1" x14ac:dyDescent="0.3">
      <c r="F26" s="1">
        <f>B13*F15-C15^2</f>
        <v>406.41540000000009</v>
      </c>
      <c r="G26" s="1">
        <f>B13*H15-D15^2</f>
        <v>3025000</v>
      </c>
      <c r="H26" s="1">
        <f>F26*G26</f>
        <v>1229406585.0000002</v>
      </c>
      <c r="I26" s="13">
        <f>SQRT(H26)</f>
        <v>35062.894703660735</v>
      </c>
    </row>
    <row r="27" spans="5:9" ht="15.75" customHeight="1" x14ac:dyDescent="0.3">
      <c r="F27" s="1" t="s">
        <v>22</v>
      </c>
      <c r="G27" s="1" t="s">
        <v>23</v>
      </c>
      <c r="H27" s="1" t="s">
        <v>24</v>
      </c>
      <c r="I27" s="1" t="s">
        <v>25</v>
      </c>
    </row>
    <row r="28" spans="5:9" ht="15.75" customHeight="1" x14ac:dyDescent="0.25"/>
    <row r="29" spans="5:9" ht="15.75" customHeight="1" x14ac:dyDescent="0.3">
      <c r="E29" s="1" t="s">
        <v>20</v>
      </c>
      <c r="F29" s="1">
        <f>F25</f>
        <v>34842.500000000015</v>
      </c>
    </row>
    <row r="30" spans="5:9" ht="15.75" customHeight="1" x14ac:dyDescent="0.3">
      <c r="F30" s="1">
        <f>I26</f>
        <v>35062.894703660735</v>
      </c>
    </row>
    <row r="31" spans="5:9" ht="15.75" customHeight="1" x14ac:dyDescent="0.25"/>
    <row r="32" spans="5:9" ht="15.75" customHeight="1" x14ac:dyDescent="0.3">
      <c r="E32" s="1" t="s">
        <v>20</v>
      </c>
      <c r="F32" s="1">
        <f>F29/F30</f>
        <v>0.99371430380967063</v>
      </c>
    </row>
    <row r="33" spans="5:7" ht="15.75" customHeight="1" x14ac:dyDescent="0.3">
      <c r="E33" s="1" t="s">
        <v>26</v>
      </c>
      <c r="F33" s="10">
        <f>F32^2</f>
        <v>0.98746811759593833</v>
      </c>
      <c r="G33" s="14" t="s">
        <v>27</v>
      </c>
    </row>
    <row r="34" spans="5:7" ht="15.75" customHeight="1" x14ac:dyDescent="0.25"/>
    <row r="35" spans="5:7" ht="15.75" customHeight="1" x14ac:dyDescent="0.25"/>
    <row r="36" spans="5:7" ht="15.75" customHeight="1" x14ac:dyDescent="0.25"/>
    <row r="37" spans="5:7" ht="15.75" customHeight="1" x14ac:dyDescent="0.25"/>
    <row r="38" spans="5:7" ht="15.75" customHeight="1" x14ac:dyDescent="0.25"/>
    <row r="39" spans="5:7" ht="15.75" customHeight="1" x14ac:dyDescent="0.25"/>
    <row r="40" spans="5:7" ht="15.75" customHeight="1" x14ac:dyDescent="0.25"/>
    <row r="41" spans="5:7" ht="15.75" customHeight="1" x14ac:dyDescent="0.25"/>
    <row r="42" spans="5:7" ht="15.75" customHeight="1" x14ac:dyDescent="0.25"/>
    <row r="43" spans="5:7" ht="15.75" customHeight="1" x14ac:dyDescent="0.25"/>
    <row r="44" spans="5:7" ht="15.75" customHeight="1" x14ac:dyDescent="0.25"/>
    <row r="45" spans="5:7" ht="15.75" customHeight="1" x14ac:dyDescent="0.25"/>
    <row r="46" spans="5:7" ht="15.75" customHeight="1" x14ac:dyDescent="0.25"/>
    <row r="47" spans="5:7" ht="15.75" customHeight="1" x14ac:dyDescent="0.25"/>
    <row r="48" spans="5:7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I1000"/>
  <sheetViews>
    <sheetView workbookViewId="0"/>
  </sheetViews>
  <sheetFormatPr baseColWidth="10" defaultColWidth="11.1796875" defaultRowHeight="15" customHeight="1" x14ac:dyDescent="0.25"/>
  <cols>
    <col min="1" max="2" width="10.54296875" customWidth="1"/>
    <col min="3" max="3" width="12.08984375" customWidth="1"/>
    <col min="4" max="4" width="10.54296875" customWidth="1"/>
    <col min="5" max="5" width="11.81640625" customWidth="1"/>
    <col min="6" max="6" width="14.6328125" customWidth="1"/>
    <col min="7" max="7" width="10.54296875" customWidth="1"/>
    <col min="8" max="8" width="12.08984375" customWidth="1"/>
    <col min="9" max="26" width="10.54296875" customWidth="1"/>
  </cols>
  <sheetData>
    <row r="2" spans="1:8" ht="15.6" x14ac:dyDescent="0.3">
      <c r="C2" s="1" t="s">
        <v>0</v>
      </c>
      <c r="D2" s="1" t="s">
        <v>1</v>
      </c>
    </row>
    <row r="3" spans="1:8" ht="16.2" x14ac:dyDescent="0.25">
      <c r="B3" s="2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</row>
    <row r="4" spans="1:8" ht="15.6" x14ac:dyDescent="0.3">
      <c r="B4" s="15">
        <v>1</v>
      </c>
      <c r="C4" s="6">
        <v>130</v>
      </c>
      <c r="D4" s="6">
        <v>186</v>
      </c>
      <c r="E4" s="6">
        <f t="shared" ref="E4:E14" si="0">$F$23+$F$21*C4</f>
        <v>202.07868265487392</v>
      </c>
      <c r="F4" s="7">
        <f t="shared" ref="F4:F13" si="1">C4^2</f>
        <v>16900</v>
      </c>
      <c r="G4" s="7">
        <f t="shared" ref="G4:G13" si="2">C4*D4</f>
        <v>24180</v>
      </c>
      <c r="H4" s="7">
        <f t="shared" ref="H4:H13" si="3">D4^2</f>
        <v>34596</v>
      </c>
    </row>
    <row r="5" spans="1:8" ht="15.6" x14ac:dyDescent="0.3">
      <c r="B5" s="15">
        <v>2</v>
      </c>
      <c r="C5" s="6">
        <v>650</v>
      </c>
      <c r="D5" s="6">
        <v>699</v>
      </c>
      <c r="E5" s="6">
        <f t="shared" si="0"/>
        <v>1100.6035442825066</v>
      </c>
      <c r="F5" s="7">
        <f t="shared" si="1"/>
        <v>422500</v>
      </c>
      <c r="G5" s="7">
        <f t="shared" si="2"/>
        <v>454350</v>
      </c>
      <c r="H5" s="7">
        <f t="shared" si="3"/>
        <v>488601</v>
      </c>
    </row>
    <row r="6" spans="1:8" ht="15.6" x14ac:dyDescent="0.3">
      <c r="B6" s="15">
        <v>3</v>
      </c>
      <c r="C6" s="6">
        <v>99</v>
      </c>
      <c r="D6" s="6">
        <v>132</v>
      </c>
      <c r="E6" s="6">
        <f t="shared" si="0"/>
        <v>148.51277744245735</v>
      </c>
      <c r="F6" s="7">
        <f t="shared" si="1"/>
        <v>9801</v>
      </c>
      <c r="G6" s="7">
        <f t="shared" si="2"/>
        <v>13068</v>
      </c>
      <c r="H6" s="7">
        <f t="shared" si="3"/>
        <v>17424</v>
      </c>
    </row>
    <row r="7" spans="1:8" ht="15.6" x14ac:dyDescent="0.3">
      <c r="B7" s="15">
        <v>4</v>
      </c>
      <c r="C7" s="6">
        <v>150</v>
      </c>
      <c r="D7" s="6">
        <v>272</v>
      </c>
      <c r="E7" s="6">
        <f t="shared" si="0"/>
        <v>236.63733117901364</v>
      </c>
      <c r="F7" s="7">
        <f t="shared" si="1"/>
        <v>22500</v>
      </c>
      <c r="G7" s="7">
        <f t="shared" si="2"/>
        <v>40800</v>
      </c>
      <c r="H7" s="7">
        <f t="shared" si="3"/>
        <v>73984</v>
      </c>
    </row>
    <row r="8" spans="1:8" ht="15.6" x14ac:dyDescent="0.3">
      <c r="B8" s="15">
        <v>5</v>
      </c>
      <c r="C8" s="6">
        <v>128</v>
      </c>
      <c r="D8" s="6">
        <v>291</v>
      </c>
      <c r="E8" s="6">
        <f t="shared" si="0"/>
        <v>198.62281780245993</v>
      </c>
      <c r="F8" s="7">
        <f t="shared" si="1"/>
        <v>16384</v>
      </c>
      <c r="G8" s="7">
        <f t="shared" si="2"/>
        <v>37248</v>
      </c>
      <c r="H8" s="7">
        <f t="shared" si="3"/>
        <v>84681</v>
      </c>
    </row>
    <row r="9" spans="1:8" ht="15.6" x14ac:dyDescent="0.3">
      <c r="B9" s="15">
        <v>6</v>
      </c>
      <c r="C9" s="6">
        <v>302</v>
      </c>
      <c r="D9" s="6">
        <v>331</v>
      </c>
      <c r="E9" s="6">
        <f t="shared" si="0"/>
        <v>499.28305996247548</v>
      </c>
      <c r="F9" s="7">
        <f t="shared" si="1"/>
        <v>91204</v>
      </c>
      <c r="G9" s="7">
        <f t="shared" si="2"/>
        <v>99962</v>
      </c>
      <c r="H9" s="7">
        <f t="shared" si="3"/>
        <v>109561</v>
      </c>
    </row>
    <row r="10" spans="1:8" ht="15.6" x14ac:dyDescent="0.3">
      <c r="B10" s="15">
        <v>7</v>
      </c>
      <c r="C10" s="6">
        <v>95</v>
      </c>
      <c r="D10" s="6">
        <v>199</v>
      </c>
      <c r="E10" s="6">
        <f t="shared" si="0"/>
        <v>141.60104773762939</v>
      </c>
      <c r="F10" s="7">
        <f t="shared" si="1"/>
        <v>9025</v>
      </c>
      <c r="G10" s="7">
        <f t="shared" si="2"/>
        <v>18905</v>
      </c>
      <c r="H10" s="7">
        <f t="shared" si="3"/>
        <v>39601</v>
      </c>
    </row>
    <row r="11" spans="1:8" ht="15.6" x14ac:dyDescent="0.3">
      <c r="B11" s="15">
        <v>8</v>
      </c>
      <c r="C11" s="6">
        <v>945</v>
      </c>
      <c r="D11" s="6">
        <v>1890</v>
      </c>
      <c r="E11" s="6">
        <f t="shared" si="0"/>
        <v>1610.3436100135675</v>
      </c>
      <c r="F11" s="7">
        <f t="shared" si="1"/>
        <v>893025</v>
      </c>
      <c r="G11" s="7">
        <f t="shared" si="2"/>
        <v>1786050</v>
      </c>
      <c r="H11" s="7">
        <f t="shared" si="3"/>
        <v>3572100</v>
      </c>
    </row>
    <row r="12" spans="1:8" ht="15.6" x14ac:dyDescent="0.3">
      <c r="B12" s="15">
        <v>9</v>
      </c>
      <c r="C12" s="6">
        <v>368</v>
      </c>
      <c r="D12" s="6">
        <v>788</v>
      </c>
      <c r="E12" s="6">
        <f t="shared" si="0"/>
        <v>613.32660009213657</v>
      </c>
      <c r="F12" s="7">
        <f t="shared" si="1"/>
        <v>135424</v>
      </c>
      <c r="G12" s="7">
        <f t="shared" si="2"/>
        <v>289984</v>
      </c>
      <c r="H12" s="7">
        <f t="shared" si="3"/>
        <v>620944</v>
      </c>
    </row>
    <row r="13" spans="1:8" ht="15.6" x14ac:dyDescent="0.3">
      <c r="A13" s="1" t="s">
        <v>9</v>
      </c>
      <c r="B13" s="16">
        <v>10</v>
      </c>
      <c r="C13" s="6">
        <v>961</v>
      </c>
      <c r="D13" s="6">
        <v>1601</v>
      </c>
      <c r="E13" s="6">
        <f t="shared" si="0"/>
        <v>1637.9905288328791</v>
      </c>
      <c r="F13" s="7">
        <f t="shared" si="1"/>
        <v>923521</v>
      </c>
      <c r="G13" s="7">
        <f t="shared" si="2"/>
        <v>1538561</v>
      </c>
      <c r="H13" s="7">
        <f t="shared" si="3"/>
        <v>2563201</v>
      </c>
    </row>
    <row r="14" spans="1:8" ht="15.6" x14ac:dyDescent="0.3">
      <c r="B14" s="1" t="s">
        <v>10</v>
      </c>
      <c r="C14" s="17">
        <v>386</v>
      </c>
      <c r="D14" s="10"/>
      <c r="E14" s="6">
        <f t="shared" si="0"/>
        <v>644.42938376386235</v>
      </c>
      <c r="F14" s="1" t="s">
        <v>11</v>
      </c>
    </row>
    <row r="15" spans="1:8" ht="15.6" x14ac:dyDescent="0.3">
      <c r="B15" s="1" t="s">
        <v>12</v>
      </c>
      <c r="C15" s="11">
        <f t="shared" ref="C15:H15" si="4">SUM(C4:C13)</f>
        <v>3828</v>
      </c>
      <c r="D15" s="11">
        <f t="shared" si="4"/>
        <v>6389</v>
      </c>
      <c r="E15" s="11">
        <f t="shared" si="4"/>
        <v>6389</v>
      </c>
      <c r="F15" s="11">
        <f t="shared" si="4"/>
        <v>2540284</v>
      </c>
      <c r="G15" s="11">
        <f t="shared" si="4"/>
        <v>4303108</v>
      </c>
      <c r="H15" s="11">
        <f t="shared" si="4"/>
        <v>7604693</v>
      </c>
    </row>
    <row r="16" spans="1:8" ht="15.6" x14ac:dyDescent="0.3">
      <c r="B16" s="1" t="s">
        <v>13</v>
      </c>
      <c r="C16" s="1">
        <f>C15/B13</f>
        <v>382.8</v>
      </c>
      <c r="D16" s="1">
        <f>D15/B13</f>
        <v>638.9</v>
      </c>
    </row>
    <row r="17" spans="5:9" ht="15.6" x14ac:dyDescent="0.3">
      <c r="H17" s="1" t="s">
        <v>14</v>
      </c>
      <c r="I17" s="1" t="s">
        <v>15</v>
      </c>
    </row>
    <row r="18" spans="5:9" ht="15.6" x14ac:dyDescent="0.3">
      <c r="E18" s="1" t="s">
        <v>16</v>
      </c>
      <c r="F18" s="1">
        <f>G15-(B13*C16*D16)</f>
        <v>1857398.8000000003</v>
      </c>
      <c r="G18" s="1" t="s">
        <v>17</v>
      </c>
      <c r="H18" s="1">
        <f>COVAR(C4:C13,D4:D13)</f>
        <v>185739.88000000003</v>
      </c>
      <c r="I18" s="1">
        <f t="shared" ref="I18:I19" si="5">F18/10</f>
        <v>185739.88000000003</v>
      </c>
    </row>
    <row r="19" spans="5:9" ht="15.6" x14ac:dyDescent="0.3">
      <c r="F19" s="1">
        <f>F15-(B13*C16^2)</f>
        <v>1074925.6000000001</v>
      </c>
      <c r="G19" s="1" t="s">
        <v>18</v>
      </c>
      <c r="H19" s="1">
        <f>_xlfn.VAR.P(C4:C13)</f>
        <v>107492.56</v>
      </c>
      <c r="I19" s="1">
        <f t="shared" si="5"/>
        <v>107492.56000000001</v>
      </c>
    </row>
    <row r="21" spans="5:9" ht="15.75" customHeight="1" x14ac:dyDescent="0.3">
      <c r="E21" s="1" t="s">
        <v>16</v>
      </c>
      <c r="F21" s="12">
        <f>F18/F19</f>
        <v>1.7279324262069859</v>
      </c>
      <c r="G21" s="1">
        <v>0</v>
      </c>
      <c r="H21" s="1">
        <f>H18/H19</f>
        <v>1.7279324262069862</v>
      </c>
    </row>
    <row r="22" spans="5:9" ht="15.75" customHeight="1" x14ac:dyDescent="0.25"/>
    <row r="23" spans="5:9" ht="15.75" customHeight="1" x14ac:dyDescent="0.3">
      <c r="E23" s="1" t="s">
        <v>19</v>
      </c>
      <c r="F23" s="12">
        <f>D16-F21*C16</f>
        <v>-22.552532752034267</v>
      </c>
      <c r="G23" s="1">
        <v>0</v>
      </c>
    </row>
    <row r="24" spans="5:9" ht="15.75" customHeight="1" x14ac:dyDescent="0.3">
      <c r="H24" s="1" t="s">
        <v>14</v>
      </c>
    </row>
    <row r="25" spans="5:9" ht="15.75" customHeight="1" x14ac:dyDescent="0.3">
      <c r="E25" s="1" t="s">
        <v>20</v>
      </c>
      <c r="F25" s="13">
        <f>(B13*G15)-(C15*D15)</f>
        <v>18573988</v>
      </c>
      <c r="G25" s="1" t="s">
        <v>21</v>
      </c>
      <c r="H25" s="1">
        <f>H18*100</f>
        <v>18573988.000000004</v>
      </c>
    </row>
    <row r="26" spans="5:9" ht="15.75" customHeight="1" x14ac:dyDescent="0.3">
      <c r="F26" s="1">
        <f>B13*F15-C15^2</f>
        <v>10749256</v>
      </c>
      <c r="G26" s="1">
        <f>B13*H15-D15^2</f>
        <v>35227609</v>
      </c>
      <c r="H26" s="1">
        <f>F26*G26</f>
        <v>378670587408904</v>
      </c>
      <c r="I26" s="13">
        <f>SQRT(H26)</f>
        <v>19459460.100652948</v>
      </c>
    </row>
    <row r="27" spans="5:9" ht="15.75" customHeight="1" x14ac:dyDescent="0.3">
      <c r="F27" s="1" t="s">
        <v>22</v>
      </c>
      <c r="G27" s="1" t="s">
        <v>23</v>
      </c>
      <c r="H27" s="1" t="s">
        <v>24</v>
      </c>
      <c r="I27" s="1" t="s">
        <v>25</v>
      </c>
    </row>
    <row r="28" spans="5:9" ht="15.75" customHeight="1" x14ac:dyDescent="0.25"/>
    <row r="29" spans="5:9" ht="15.75" customHeight="1" x14ac:dyDescent="0.3">
      <c r="E29" s="1" t="s">
        <v>20</v>
      </c>
      <c r="F29" s="1">
        <f>F25</f>
        <v>18573988</v>
      </c>
    </row>
    <row r="30" spans="5:9" ht="15.75" customHeight="1" x14ac:dyDescent="0.3">
      <c r="F30" s="1">
        <f>I26</f>
        <v>19459460.100652948</v>
      </c>
    </row>
    <row r="31" spans="5:9" ht="15.75" customHeight="1" x14ac:dyDescent="0.25"/>
    <row r="32" spans="5:9" ht="15.75" customHeight="1" x14ac:dyDescent="0.3">
      <c r="E32" s="1" t="s">
        <v>20</v>
      </c>
      <c r="F32" s="1">
        <f>F29/F30</f>
        <v>0.95449657410468258</v>
      </c>
    </row>
    <row r="33" spans="5:7" ht="15.75" customHeight="1" x14ac:dyDescent="0.3">
      <c r="E33" s="1" t="s">
        <v>26</v>
      </c>
      <c r="F33" s="10">
        <f>F32^2</f>
        <v>0.9110637099775758</v>
      </c>
      <c r="G33" s="14" t="s">
        <v>27</v>
      </c>
    </row>
    <row r="34" spans="5:7" ht="15.75" customHeight="1" x14ac:dyDescent="0.25"/>
    <row r="35" spans="5:7" ht="15.75" customHeight="1" x14ac:dyDescent="0.25"/>
    <row r="36" spans="5:7" ht="15.75" customHeight="1" x14ac:dyDescent="0.25"/>
    <row r="37" spans="5:7" ht="15.75" customHeight="1" x14ac:dyDescent="0.25"/>
    <row r="38" spans="5:7" ht="15.75" customHeight="1" x14ac:dyDescent="0.25"/>
    <row r="39" spans="5:7" ht="15.75" customHeight="1" x14ac:dyDescent="0.25"/>
    <row r="40" spans="5:7" ht="15.75" customHeight="1" x14ac:dyDescent="0.25"/>
    <row r="41" spans="5:7" ht="15.75" customHeight="1" x14ac:dyDescent="0.25"/>
    <row r="42" spans="5:7" ht="15.75" customHeight="1" x14ac:dyDescent="0.25"/>
    <row r="43" spans="5:7" ht="15.75" customHeight="1" x14ac:dyDescent="0.25"/>
    <row r="44" spans="5:7" ht="15.75" customHeight="1" x14ac:dyDescent="0.25"/>
    <row r="45" spans="5:7" ht="15.75" customHeight="1" x14ac:dyDescent="0.25"/>
    <row r="46" spans="5:7" ht="15.75" customHeight="1" x14ac:dyDescent="0.25"/>
    <row r="47" spans="5:7" ht="15.75" customHeight="1" x14ac:dyDescent="0.25"/>
    <row r="48" spans="5:7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I1000"/>
  <sheetViews>
    <sheetView workbookViewId="0"/>
  </sheetViews>
  <sheetFormatPr baseColWidth="10" defaultColWidth="11.1796875" defaultRowHeight="15" customHeight="1" x14ac:dyDescent="0.25"/>
  <cols>
    <col min="1" max="2" width="10.54296875" customWidth="1"/>
    <col min="3" max="3" width="12.08984375" customWidth="1"/>
    <col min="4" max="4" width="10.54296875" customWidth="1"/>
    <col min="5" max="5" width="11.81640625" customWidth="1"/>
    <col min="6" max="6" width="14.6328125" customWidth="1"/>
    <col min="7" max="7" width="10.54296875" customWidth="1"/>
    <col min="8" max="8" width="12.08984375" customWidth="1"/>
    <col min="9" max="26" width="10.54296875" customWidth="1"/>
  </cols>
  <sheetData>
    <row r="2" spans="1:8" ht="15.6" x14ac:dyDescent="0.3">
      <c r="C2" s="1" t="s">
        <v>0</v>
      </c>
      <c r="D2" s="1" t="s">
        <v>1</v>
      </c>
    </row>
    <row r="3" spans="1:8" ht="16.2" x14ac:dyDescent="0.25">
      <c r="B3" s="2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</row>
    <row r="4" spans="1:8" ht="15.6" x14ac:dyDescent="0.3">
      <c r="B4" s="15">
        <v>1</v>
      </c>
      <c r="C4" s="6">
        <v>130</v>
      </c>
      <c r="D4" s="6">
        <v>186</v>
      </c>
      <c r="E4" s="6">
        <f t="shared" ref="E4:E14" si="0">$F$23+$F$21*C4</f>
        <v>202.07868265487392</v>
      </c>
      <c r="F4" s="7">
        <f t="shared" ref="F4:F13" si="1">C4^2</f>
        <v>16900</v>
      </c>
      <c r="G4" s="7">
        <f t="shared" ref="G4:G13" si="2">C4*D4</f>
        <v>24180</v>
      </c>
      <c r="H4" s="7">
        <f t="shared" ref="H4:H13" si="3">D4^2</f>
        <v>34596</v>
      </c>
    </row>
    <row r="5" spans="1:8" ht="15.6" x14ac:dyDescent="0.3">
      <c r="B5" s="15">
        <v>2</v>
      </c>
      <c r="C5" s="6">
        <v>650</v>
      </c>
      <c r="D5" s="6">
        <v>699</v>
      </c>
      <c r="E5" s="6">
        <f t="shared" si="0"/>
        <v>1100.6035442825066</v>
      </c>
      <c r="F5" s="7">
        <f t="shared" si="1"/>
        <v>422500</v>
      </c>
      <c r="G5" s="7">
        <f t="shared" si="2"/>
        <v>454350</v>
      </c>
      <c r="H5" s="7">
        <f t="shared" si="3"/>
        <v>488601</v>
      </c>
    </row>
    <row r="6" spans="1:8" ht="15.6" x14ac:dyDescent="0.3">
      <c r="B6" s="15">
        <v>3</v>
      </c>
      <c r="C6" s="6">
        <v>99</v>
      </c>
      <c r="D6" s="6">
        <v>132</v>
      </c>
      <c r="E6" s="6">
        <f t="shared" si="0"/>
        <v>148.51277744245735</v>
      </c>
      <c r="F6" s="7">
        <f t="shared" si="1"/>
        <v>9801</v>
      </c>
      <c r="G6" s="7">
        <f t="shared" si="2"/>
        <v>13068</v>
      </c>
      <c r="H6" s="7">
        <f t="shared" si="3"/>
        <v>17424</v>
      </c>
    </row>
    <row r="7" spans="1:8" ht="15.6" x14ac:dyDescent="0.3">
      <c r="B7" s="15">
        <v>4</v>
      </c>
      <c r="C7" s="6">
        <v>150</v>
      </c>
      <c r="D7" s="6">
        <v>272</v>
      </c>
      <c r="E7" s="6">
        <f t="shared" si="0"/>
        <v>236.63733117901364</v>
      </c>
      <c r="F7" s="7">
        <f t="shared" si="1"/>
        <v>22500</v>
      </c>
      <c r="G7" s="7">
        <f t="shared" si="2"/>
        <v>40800</v>
      </c>
      <c r="H7" s="7">
        <f t="shared" si="3"/>
        <v>73984</v>
      </c>
    </row>
    <row r="8" spans="1:8" ht="15.6" x14ac:dyDescent="0.3">
      <c r="B8" s="15">
        <v>5</v>
      </c>
      <c r="C8" s="6">
        <v>128</v>
      </c>
      <c r="D8" s="6">
        <v>291</v>
      </c>
      <c r="E8" s="6">
        <f t="shared" si="0"/>
        <v>198.62281780245993</v>
      </c>
      <c r="F8" s="7">
        <f t="shared" si="1"/>
        <v>16384</v>
      </c>
      <c r="G8" s="7">
        <f t="shared" si="2"/>
        <v>37248</v>
      </c>
      <c r="H8" s="7">
        <f t="shared" si="3"/>
        <v>84681</v>
      </c>
    </row>
    <row r="9" spans="1:8" ht="15.6" x14ac:dyDescent="0.3">
      <c r="B9" s="15">
        <v>6</v>
      </c>
      <c r="C9" s="6">
        <v>302</v>
      </c>
      <c r="D9" s="6">
        <v>331</v>
      </c>
      <c r="E9" s="6">
        <f t="shared" si="0"/>
        <v>499.28305996247548</v>
      </c>
      <c r="F9" s="7">
        <f t="shared" si="1"/>
        <v>91204</v>
      </c>
      <c r="G9" s="7">
        <f t="shared" si="2"/>
        <v>99962</v>
      </c>
      <c r="H9" s="7">
        <f t="shared" si="3"/>
        <v>109561</v>
      </c>
    </row>
    <row r="10" spans="1:8" ht="15.6" x14ac:dyDescent="0.3">
      <c r="B10" s="15">
        <v>7</v>
      </c>
      <c r="C10" s="6">
        <v>95</v>
      </c>
      <c r="D10" s="6">
        <v>199</v>
      </c>
      <c r="E10" s="6">
        <f t="shared" si="0"/>
        <v>141.60104773762939</v>
      </c>
      <c r="F10" s="7">
        <f t="shared" si="1"/>
        <v>9025</v>
      </c>
      <c r="G10" s="7">
        <f t="shared" si="2"/>
        <v>18905</v>
      </c>
      <c r="H10" s="7">
        <f t="shared" si="3"/>
        <v>39601</v>
      </c>
    </row>
    <row r="11" spans="1:8" ht="15.6" x14ac:dyDescent="0.3">
      <c r="B11" s="15">
        <v>8</v>
      </c>
      <c r="C11" s="6">
        <v>945</v>
      </c>
      <c r="D11" s="6">
        <v>1890</v>
      </c>
      <c r="E11" s="6">
        <f t="shared" si="0"/>
        <v>1610.3436100135675</v>
      </c>
      <c r="F11" s="7">
        <f t="shared" si="1"/>
        <v>893025</v>
      </c>
      <c r="G11" s="7">
        <f t="shared" si="2"/>
        <v>1786050</v>
      </c>
      <c r="H11" s="7">
        <f t="shared" si="3"/>
        <v>3572100</v>
      </c>
    </row>
    <row r="12" spans="1:8" ht="15.6" x14ac:dyDescent="0.3">
      <c r="B12" s="15">
        <v>9</v>
      </c>
      <c r="C12" s="6">
        <v>368</v>
      </c>
      <c r="D12" s="6">
        <v>788</v>
      </c>
      <c r="E12" s="6">
        <f t="shared" si="0"/>
        <v>613.32660009213657</v>
      </c>
      <c r="F12" s="7">
        <f t="shared" si="1"/>
        <v>135424</v>
      </c>
      <c r="G12" s="7">
        <f t="shared" si="2"/>
        <v>289984</v>
      </c>
      <c r="H12" s="7">
        <f t="shared" si="3"/>
        <v>620944</v>
      </c>
    </row>
    <row r="13" spans="1:8" ht="15.6" x14ac:dyDescent="0.3">
      <c r="A13" s="1" t="s">
        <v>9</v>
      </c>
      <c r="B13" s="16">
        <v>10</v>
      </c>
      <c r="C13" s="6">
        <v>961</v>
      </c>
      <c r="D13" s="6">
        <v>1601</v>
      </c>
      <c r="E13" s="6">
        <f t="shared" si="0"/>
        <v>1637.9905288328791</v>
      </c>
      <c r="F13" s="7">
        <f t="shared" si="1"/>
        <v>923521</v>
      </c>
      <c r="G13" s="7">
        <f t="shared" si="2"/>
        <v>1538561</v>
      </c>
      <c r="H13" s="7">
        <f t="shared" si="3"/>
        <v>2563201</v>
      </c>
    </row>
    <row r="14" spans="1:8" ht="15.6" x14ac:dyDescent="0.3">
      <c r="B14" s="1" t="s">
        <v>10</v>
      </c>
      <c r="C14" s="17">
        <v>386</v>
      </c>
      <c r="D14" s="10"/>
      <c r="E14" s="6">
        <f t="shared" si="0"/>
        <v>644.42938376386235</v>
      </c>
      <c r="F14" s="1" t="s">
        <v>11</v>
      </c>
    </row>
    <row r="15" spans="1:8" ht="15.6" x14ac:dyDescent="0.3">
      <c r="B15" s="1" t="s">
        <v>12</v>
      </c>
      <c r="C15" s="11">
        <f t="shared" ref="C15:H15" si="4">SUM(C4:C13)</f>
        <v>3828</v>
      </c>
      <c r="D15" s="11">
        <f t="shared" si="4"/>
        <v>6389</v>
      </c>
      <c r="E15" s="11">
        <f t="shared" si="4"/>
        <v>6389</v>
      </c>
      <c r="F15" s="11">
        <f t="shared" si="4"/>
        <v>2540284</v>
      </c>
      <c r="G15" s="11">
        <f t="shared" si="4"/>
        <v>4303108</v>
      </c>
      <c r="H15" s="11">
        <f t="shared" si="4"/>
        <v>7604693</v>
      </c>
    </row>
    <row r="16" spans="1:8" ht="15.6" x14ac:dyDescent="0.3">
      <c r="B16" s="1" t="s">
        <v>13</v>
      </c>
      <c r="C16" s="1">
        <f>C15/B13</f>
        <v>382.8</v>
      </c>
      <c r="D16" s="1">
        <f>D15/B13</f>
        <v>638.9</v>
      </c>
    </row>
    <row r="17" spans="5:9" ht="15.6" x14ac:dyDescent="0.3">
      <c r="H17" s="1" t="s">
        <v>14</v>
      </c>
      <c r="I17" s="1" t="s">
        <v>15</v>
      </c>
    </row>
    <row r="18" spans="5:9" ht="15.6" x14ac:dyDescent="0.3">
      <c r="E18" s="1" t="s">
        <v>16</v>
      </c>
      <c r="F18" s="1">
        <f>G15-(B13*C16*D16)</f>
        <v>1857398.8000000003</v>
      </c>
      <c r="G18" s="1" t="s">
        <v>17</v>
      </c>
      <c r="H18" s="1">
        <f>COVAR(C4:C13,D4:D13)</f>
        <v>185739.88000000003</v>
      </c>
      <c r="I18" s="1">
        <f t="shared" ref="I18:I19" si="5">F18/10</f>
        <v>185739.88000000003</v>
      </c>
    </row>
    <row r="19" spans="5:9" ht="15.6" x14ac:dyDescent="0.3">
      <c r="F19" s="1">
        <f>F15-(B13*C16^2)</f>
        <v>1074925.6000000001</v>
      </c>
      <c r="G19" s="1" t="s">
        <v>18</v>
      </c>
      <c r="H19" s="1">
        <f>_xlfn.VAR.P(C4:C13)</f>
        <v>107492.56</v>
      </c>
      <c r="I19" s="1">
        <f t="shared" si="5"/>
        <v>107492.56000000001</v>
      </c>
    </row>
    <row r="21" spans="5:9" ht="15.75" customHeight="1" x14ac:dyDescent="0.3">
      <c r="E21" s="1" t="s">
        <v>16</v>
      </c>
      <c r="F21" s="12">
        <f>F18/F19</f>
        <v>1.7279324262069859</v>
      </c>
      <c r="G21" s="1">
        <v>0</v>
      </c>
      <c r="H21" s="1">
        <f>H18/H19</f>
        <v>1.7279324262069862</v>
      </c>
    </row>
    <row r="22" spans="5:9" ht="15.75" customHeight="1" x14ac:dyDescent="0.25"/>
    <row r="23" spans="5:9" ht="15.75" customHeight="1" x14ac:dyDescent="0.3">
      <c r="E23" s="1" t="s">
        <v>19</v>
      </c>
      <c r="F23" s="12">
        <f>D16-F21*C16</f>
        <v>-22.552532752034267</v>
      </c>
      <c r="G23" s="1">
        <v>0</v>
      </c>
    </row>
    <row r="24" spans="5:9" ht="15.75" customHeight="1" x14ac:dyDescent="0.3">
      <c r="H24" s="1" t="s">
        <v>14</v>
      </c>
    </row>
    <row r="25" spans="5:9" ht="15.75" customHeight="1" x14ac:dyDescent="0.3">
      <c r="E25" s="1" t="s">
        <v>20</v>
      </c>
      <c r="F25" s="13">
        <f>(B13*G15)-(C15*D15)</f>
        <v>18573988</v>
      </c>
      <c r="G25" s="1" t="s">
        <v>21</v>
      </c>
      <c r="H25" s="1">
        <f>H18*100</f>
        <v>18573988.000000004</v>
      </c>
    </row>
    <row r="26" spans="5:9" ht="15.75" customHeight="1" x14ac:dyDescent="0.3">
      <c r="F26" s="1">
        <f>B13*F15-C15^2</f>
        <v>10749256</v>
      </c>
      <c r="G26" s="1">
        <f>B13*H15-D15^2</f>
        <v>35227609</v>
      </c>
      <c r="H26" s="1">
        <f>F26*G26</f>
        <v>378670587408904</v>
      </c>
      <c r="I26" s="13">
        <f>SQRT(H26)</f>
        <v>19459460.100652948</v>
      </c>
    </row>
    <row r="27" spans="5:9" ht="15.75" customHeight="1" x14ac:dyDescent="0.3">
      <c r="F27" s="1" t="s">
        <v>22</v>
      </c>
      <c r="G27" s="1" t="s">
        <v>23</v>
      </c>
      <c r="H27" s="1" t="s">
        <v>24</v>
      </c>
      <c r="I27" s="1" t="s">
        <v>25</v>
      </c>
    </row>
    <row r="28" spans="5:9" ht="15.75" customHeight="1" x14ac:dyDescent="0.25"/>
    <row r="29" spans="5:9" ht="15.75" customHeight="1" x14ac:dyDescent="0.3">
      <c r="E29" s="1" t="s">
        <v>20</v>
      </c>
      <c r="F29" s="1">
        <f>F25</f>
        <v>18573988</v>
      </c>
    </row>
    <row r="30" spans="5:9" ht="15.75" customHeight="1" x14ac:dyDescent="0.3">
      <c r="F30" s="1">
        <f>I26</f>
        <v>19459460.100652948</v>
      </c>
    </row>
    <row r="31" spans="5:9" ht="15.75" customHeight="1" x14ac:dyDescent="0.25"/>
    <row r="32" spans="5:9" ht="15.75" customHeight="1" x14ac:dyDescent="0.3">
      <c r="E32" s="1" t="s">
        <v>20</v>
      </c>
      <c r="F32" s="1">
        <f>F29/F30</f>
        <v>0.95449657410468258</v>
      </c>
    </row>
    <row r="33" spans="5:7" ht="15.75" customHeight="1" x14ac:dyDescent="0.3">
      <c r="E33" s="1" t="s">
        <v>26</v>
      </c>
      <c r="F33" s="10">
        <f>F32^2</f>
        <v>0.9110637099775758</v>
      </c>
      <c r="G33" s="14" t="s">
        <v>27</v>
      </c>
    </row>
    <row r="34" spans="5:7" ht="15.75" customHeight="1" x14ac:dyDescent="0.25"/>
    <row r="35" spans="5:7" ht="15.75" customHeight="1" x14ac:dyDescent="0.25"/>
    <row r="36" spans="5:7" ht="15.75" customHeight="1" x14ac:dyDescent="0.25"/>
    <row r="37" spans="5:7" ht="15.75" customHeight="1" x14ac:dyDescent="0.25"/>
    <row r="38" spans="5:7" ht="15.75" customHeight="1" x14ac:dyDescent="0.25"/>
    <row r="39" spans="5:7" ht="15.75" customHeight="1" x14ac:dyDescent="0.25"/>
    <row r="40" spans="5:7" ht="15.75" customHeight="1" x14ac:dyDescent="0.25"/>
    <row r="41" spans="5:7" ht="15.75" customHeight="1" x14ac:dyDescent="0.25"/>
    <row r="42" spans="5:7" ht="15.75" customHeight="1" x14ac:dyDescent="0.25"/>
    <row r="43" spans="5:7" ht="15.75" customHeight="1" x14ac:dyDescent="0.25"/>
    <row r="44" spans="5:7" ht="15.75" customHeight="1" x14ac:dyDescent="0.25"/>
    <row r="45" spans="5:7" ht="15.75" customHeight="1" x14ac:dyDescent="0.25"/>
    <row r="46" spans="5:7" ht="15.75" customHeight="1" x14ac:dyDescent="0.25"/>
    <row r="47" spans="5:7" ht="15.75" customHeight="1" x14ac:dyDescent="0.25"/>
    <row r="48" spans="5:7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I1000"/>
  <sheetViews>
    <sheetView workbookViewId="0"/>
  </sheetViews>
  <sheetFormatPr baseColWidth="10" defaultColWidth="11.1796875" defaultRowHeight="15" customHeight="1" x14ac:dyDescent="0.25"/>
  <cols>
    <col min="1" max="2" width="10.54296875" customWidth="1"/>
    <col min="3" max="3" width="12.08984375" customWidth="1"/>
    <col min="4" max="4" width="10.54296875" customWidth="1"/>
    <col min="5" max="5" width="11.81640625" customWidth="1"/>
    <col min="6" max="6" width="14.6328125" customWidth="1"/>
    <col min="7" max="7" width="10.54296875" customWidth="1"/>
    <col min="8" max="8" width="12.08984375" customWidth="1"/>
    <col min="9" max="26" width="10.54296875" customWidth="1"/>
  </cols>
  <sheetData>
    <row r="2" spans="1:8" ht="15.6" x14ac:dyDescent="0.3">
      <c r="C2" s="1" t="s">
        <v>0</v>
      </c>
      <c r="D2" s="1" t="s">
        <v>1</v>
      </c>
    </row>
    <row r="3" spans="1:8" ht="16.2" x14ac:dyDescent="0.25">
      <c r="B3" s="2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</row>
    <row r="4" spans="1:8" ht="15.6" x14ac:dyDescent="0.3">
      <c r="B4" s="15">
        <v>1</v>
      </c>
      <c r="C4" s="6">
        <v>130</v>
      </c>
      <c r="D4" s="6">
        <v>186</v>
      </c>
      <c r="E4" s="6">
        <f t="shared" ref="E4:E14" si="0">$F$23+$F$21*C4</f>
        <v>202.07868265487392</v>
      </c>
      <c r="F4" s="7">
        <f t="shared" ref="F4:F13" si="1">C4^2</f>
        <v>16900</v>
      </c>
      <c r="G4" s="7">
        <f t="shared" ref="G4:G13" si="2">C4*D4</f>
        <v>24180</v>
      </c>
      <c r="H4" s="7">
        <f t="shared" ref="H4:H13" si="3">D4^2</f>
        <v>34596</v>
      </c>
    </row>
    <row r="5" spans="1:8" ht="15.6" x14ac:dyDescent="0.3">
      <c r="B5" s="15">
        <v>2</v>
      </c>
      <c r="C5" s="6">
        <v>650</v>
      </c>
      <c r="D5" s="6">
        <v>699</v>
      </c>
      <c r="E5" s="6">
        <f t="shared" si="0"/>
        <v>1100.6035442825066</v>
      </c>
      <c r="F5" s="7">
        <f t="shared" si="1"/>
        <v>422500</v>
      </c>
      <c r="G5" s="7">
        <f t="shared" si="2"/>
        <v>454350</v>
      </c>
      <c r="H5" s="7">
        <f t="shared" si="3"/>
        <v>488601</v>
      </c>
    </row>
    <row r="6" spans="1:8" ht="15.6" x14ac:dyDescent="0.3">
      <c r="B6" s="15">
        <v>3</v>
      </c>
      <c r="C6" s="6">
        <v>99</v>
      </c>
      <c r="D6" s="6">
        <v>132</v>
      </c>
      <c r="E6" s="6">
        <f t="shared" si="0"/>
        <v>148.51277744245735</v>
      </c>
      <c r="F6" s="7">
        <f t="shared" si="1"/>
        <v>9801</v>
      </c>
      <c r="G6" s="7">
        <f t="shared" si="2"/>
        <v>13068</v>
      </c>
      <c r="H6" s="7">
        <f t="shared" si="3"/>
        <v>17424</v>
      </c>
    </row>
    <row r="7" spans="1:8" ht="15.6" x14ac:dyDescent="0.3">
      <c r="B7" s="15">
        <v>4</v>
      </c>
      <c r="C7" s="6">
        <v>150</v>
      </c>
      <c r="D7" s="6">
        <v>272</v>
      </c>
      <c r="E7" s="6">
        <f t="shared" si="0"/>
        <v>236.63733117901364</v>
      </c>
      <c r="F7" s="7">
        <f t="shared" si="1"/>
        <v>22500</v>
      </c>
      <c r="G7" s="7">
        <f t="shared" si="2"/>
        <v>40800</v>
      </c>
      <c r="H7" s="7">
        <f t="shared" si="3"/>
        <v>73984</v>
      </c>
    </row>
    <row r="8" spans="1:8" ht="15.6" x14ac:dyDescent="0.3">
      <c r="B8" s="15">
        <v>5</v>
      </c>
      <c r="C8" s="6">
        <v>128</v>
      </c>
      <c r="D8" s="6">
        <v>291</v>
      </c>
      <c r="E8" s="6">
        <f t="shared" si="0"/>
        <v>198.62281780245993</v>
      </c>
      <c r="F8" s="7">
        <f t="shared" si="1"/>
        <v>16384</v>
      </c>
      <c r="G8" s="7">
        <f t="shared" si="2"/>
        <v>37248</v>
      </c>
      <c r="H8" s="7">
        <f t="shared" si="3"/>
        <v>84681</v>
      </c>
    </row>
    <row r="9" spans="1:8" ht="15.6" x14ac:dyDescent="0.3">
      <c r="B9" s="15">
        <v>6</v>
      </c>
      <c r="C9" s="6">
        <v>302</v>
      </c>
      <c r="D9" s="6">
        <v>331</v>
      </c>
      <c r="E9" s="6">
        <f t="shared" si="0"/>
        <v>499.28305996247548</v>
      </c>
      <c r="F9" s="7">
        <f t="shared" si="1"/>
        <v>91204</v>
      </c>
      <c r="G9" s="7">
        <f t="shared" si="2"/>
        <v>99962</v>
      </c>
      <c r="H9" s="7">
        <f t="shared" si="3"/>
        <v>109561</v>
      </c>
    </row>
    <row r="10" spans="1:8" ht="15.6" x14ac:dyDescent="0.3">
      <c r="B10" s="15">
        <v>7</v>
      </c>
      <c r="C10" s="6">
        <v>95</v>
      </c>
      <c r="D10" s="6">
        <v>199</v>
      </c>
      <c r="E10" s="6">
        <f t="shared" si="0"/>
        <v>141.60104773762939</v>
      </c>
      <c r="F10" s="7">
        <f t="shared" si="1"/>
        <v>9025</v>
      </c>
      <c r="G10" s="7">
        <f t="shared" si="2"/>
        <v>18905</v>
      </c>
      <c r="H10" s="7">
        <f t="shared" si="3"/>
        <v>39601</v>
      </c>
    </row>
    <row r="11" spans="1:8" ht="15.6" x14ac:dyDescent="0.3">
      <c r="B11" s="15">
        <v>8</v>
      </c>
      <c r="C11" s="6">
        <v>945</v>
      </c>
      <c r="D11" s="6">
        <v>1890</v>
      </c>
      <c r="E11" s="6">
        <f t="shared" si="0"/>
        <v>1610.3436100135675</v>
      </c>
      <c r="F11" s="7">
        <f t="shared" si="1"/>
        <v>893025</v>
      </c>
      <c r="G11" s="7">
        <f t="shared" si="2"/>
        <v>1786050</v>
      </c>
      <c r="H11" s="7">
        <f t="shared" si="3"/>
        <v>3572100</v>
      </c>
    </row>
    <row r="12" spans="1:8" ht="15.6" x14ac:dyDescent="0.3">
      <c r="B12" s="15">
        <v>9</v>
      </c>
      <c r="C12" s="6">
        <v>368</v>
      </c>
      <c r="D12" s="6">
        <v>788</v>
      </c>
      <c r="E12" s="6">
        <f t="shared" si="0"/>
        <v>613.32660009213657</v>
      </c>
      <c r="F12" s="7">
        <f t="shared" si="1"/>
        <v>135424</v>
      </c>
      <c r="G12" s="7">
        <f t="shared" si="2"/>
        <v>289984</v>
      </c>
      <c r="H12" s="7">
        <f t="shared" si="3"/>
        <v>620944</v>
      </c>
    </row>
    <row r="13" spans="1:8" ht="15.6" x14ac:dyDescent="0.3">
      <c r="A13" s="1" t="s">
        <v>9</v>
      </c>
      <c r="B13" s="16">
        <v>10</v>
      </c>
      <c r="C13" s="6">
        <v>961</v>
      </c>
      <c r="D13" s="6">
        <v>1601</v>
      </c>
      <c r="E13" s="6">
        <f t="shared" si="0"/>
        <v>1637.9905288328791</v>
      </c>
      <c r="F13" s="7">
        <f t="shared" si="1"/>
        <v>923521</v>
      </c>
      <c r="G13" s="7">
        <f t="shared" si="2"/>
        <v>1538561</v>
      </c>
      <c r="H13" s="7">
        <f t="shared" si="3"/>
        <v>2563201</v>
      </c>
    </row>
    <row r="14" spans="1:8" ht="15.6" x14ac:dyDescent="0.3">
      <c r="B14" s="1" t="s">
        <v>10</v>
      </c>
      <c r="C14" s="17">
        <v>386</v>
      </c>
      <c r="D14" s="10"/>
      <c r="E14" s="6">
        <f t="shared" si="0"/>
        <v>644.42938376386235</v>
      </c>
      <c r="F14" s="1" t="s">
        <v>11</v>
      </c>
    </row>
    <row r="15" spans="1:8" ht="15.6" x14ac:dyDescent="0.3">
      <c r="B15" s="1" t="s">
        <v>12</v>
      </c>
      <c r="C15" s="11">
        <f t="shared" ref="C15:H15" si="4">SUM(C4:C13)</f>
        <v>3828</v>
      </c>
      <c r="D15" s="11">
        <f t="shared" si="4"/>
        <v>6389</v>
      </c>
      <c r="E15" s="11">
        <f t="shared" si="4"/>
        <v>6389</v>
      </c>
      <c r="F15" s="11">
        <f t="shared" si="4"/>
        <v>2540284</v>
      </c>
      <c r="G15" s="11">
        <f t="shared" si="4"/>
        <v>4303108</v>
      </c>
      <c r="H15" s="11">
        <f t="shared" si="4"/>
        <v>7604693</v>
      </c>
    </row>
    <row r="16" spans="1:8" ht="15.6" x14ac:dyDescent="0.3">
      <c r="B16" s="1" t="s">
        <v>13</v>
      </c>
      <c r="C16" s="1">
        <f>C15/B13</f>
        <v>382.8</v>
      </c>
      <c r="D16" s="1">
        <f>D15/B13</f>
        <v>638.9</v>
      </c>
    </row>
    <row r="17" spans="5:9" ht="15.6" x14ac:dyDescent="0.3">
      <c r="H17" s="1" t="s">
        <v>14</v>
      </c>
      <c r="I17" s="1" t="s">
        <v>15</v>
      </c>
    </row>
    <row r="18" spans="5:9" ht="15.6" x14ac:dyDescent="0.3">
      <c r="E18" s="1" t="s">
        <v>16</v>
      </c>
      <c r="F18" s="1">
        <f>G15-(B13*C16*D16)</f>
        <v>1857398.8000000003</v>
      </c>
      <c r="G18" s="1" t="s">
        <v>17</v>
      </c>
      <c r="H18" s="1">
        <f>COVAR(C4:C13,D4:D13)</f>
        <v>185739.88000000003</v>
      </c>
      <c r="I18" s="1">
        <f t="shared" ref="I18:I19" si="5">F18/10</f>
        <v>185739.88000000003</v>
      </c>
    </row>
    <row r="19" spans="5:9" ht="15.6" x14ac:dyDescent="0.3">
      <c r="F19" s="1">
        <f>F15-(B13*C16^2)</f>
        <v>1074925.6000000001</v>
      </c>
      <c r="G19" s="1" t="s">
        <v>18</v>
      </c>
      <c r="H19" s="1">
        <f>_xlfn.VAR.P(C4:C13)</f>
        <v>107492.56</v>
      </c>
      <c r="I19" s="1">
        <f t="shared" si="5"/>
        <v>107492.56000000001</v>
      </c>
    </row>
    <row r="21" spans="5:9" ht="15.75" customHeight="1" x14ac:dyDescent="0.3">
      <c r="E21" s="1" t="s">
        <v>16</v>
      </c>
      <c r="F21" s="12">
        <f>F18/F19</f>
        <v>1.7279324262069859</v>
      </c>
      <c r="G21" s="1">
        <v>0</v>
      </c>
      <c r="H21" s="1">
        <f>H18/H19</f>
        <v>1.7279324262069862</v>
      </c>
    </row>
    <row r="22" spans="5:9" ht="15.75" customHeight="1" x14ac:dyDescent="0.25"/>
    <row r="23" spans="5:9" ht="15.75" customHeight="1" x14ac:dyDescent="0.3">
      <c r="E23" s="1" t="s">
        <v>19</v>
      </c>
      <c r="F23" s="12">
        <f>D16-F21*C16</f>
        <v>-22.552532752034267</v>
      </c>
      <c r="G23" s="1">
        <v>0</v>
      </c>
    </row>
    <row r="24" spans="5:9" ht="15.75" customHeight="1" x14ac:dyDescent="0.3">
      <c r="H24" s="1" t="s">
        <v>14</v>
      </c>
    </row>
    <row r="25" spans="5:9" ht="15.75" customHeight="1" x14ac:dyDescent="0.3">
      <c r="E25" s="1" t="s">
        <v>20</v>
      </c>
      <c r="F25" s="13">
        <f>(B13*G15)-(C15*D15)</f>
        <v>18573988</v>
      </c>
      <c r="G25" s="1" t="s">
        <v>21</v>
      </c>
      <c r="H25" s="1">
        <f>H18*100</f>
        <v>18573988.000000004</v>
      </c>
    </row>
    <row r="26" spans="5:9" ht="15.75" customHeight="1" x14ac:dyDescent="0.3">
      <c r="F26" s="1">
        <f>B13*F15-C15^2</f>
        <v>10749256</v>
      </c>
      <c r="G26" s="1">
        <f>B13*H15-D15^2</f>
        <v>35227609</v>
      </c>
      <c r="H26" s="1">
        <f>F26*G26</f>
        <v>378670587408904</v>
      </c>
      <c r="I26" s="13">
        <f>SQRT(H26)</f>
        <v>19459460.100652948</v>
      </c>
    </row>
    <row r="27" spans="5:9" ht="15.75" customHeight="1" x14ac:dyDescent="0.3">
      <c r="F27" s="1" t="s">
        <v>22</v>
      </c>
      <c r="G27" s="1" t="s">
        <v>23</v>
      </c>
      <c r="H27" s="1" t="s">
        <v>24</v>
      </c>
      <c r="I27" s="1" t="s">
        <v>25</v>
      </c>
    </row>
    <row r="28" spans="5:9" ht="15.75" customHeight="1" x14ac:dyDescent="0.25"/>
    <row r="29" spans="5:9" ht="15.75" customHeight="1" x14ac:dyDescent="0.3">
      <c r="E29" s="1" t="s">
        <v>20</v>
      </c>
      <c r="F29" s="1">
        <f>F25</f>
        <v>18573988</v>
      </c>
    </row>
    <row r="30" spans="5:9" ht="15.75" customHeight="1" x14ac:dyDescent="0.3">
      <c r="F30" s="1">
        <f>I26</f>
        <v>19459460.100652948</v>
      </c>
    </row>
    <row r="31" spans="5:9" ht="15.75" customHeight="1" x14ac:dyDescent="0.25"/>
    <row r="32" spans="5:9" ht="15.75" customHeight="1" x14ac:dyDescent="0.3">
      <c r="E32" s="1" t="s">
        <v>20</v>
      </c>
      <c r="F32" s="1">
        <f>F29/F30</f>
        <v>0.95449657410468258</v>
      </c>
    </row>
    <row r="33" spans="5:7" ht="15.75" customHeight="1" x14ac:dyDescent="0.3">
      <c r="E33" s="1" t="s">
        <v>26</v>
      </c>
      <c r="F33" s="10">
        <f>F32^2</f>
        <v>0.9110637099775758</v>
      </c>
      <c r="G33" s="14" t="s">
        <v>27</v>
      </c>
    </row>
    <row r="34" spans="5:7" ht="15.75" customHeight="1" x14ac:dyDescent="0.25"/>
    <row r="35" spans="5:7" ht="15.75" customHeight="1" x14ac:dyDescent="0.25"/>
    <row r="36" spans="5:7" ht="15.75" customHeight="1" x14ac:dyDescent="0.25"/>
    <row r="37" spans="5:7" ht="15.75" customHeight="1" x14ac:dyDescent="0.25"/>
    <row r="38" spans="5:7" ht="15.75" customHeight="1" x14ac:dyDescent="0.25"/>
    <row r="39" spans="5:7" ht="15.75" customHeight="1" x14ac:dyDescent="0.25"/>
    <row r="40" spans="5:7" ht="15.75" customHeight="1" x14ac:dyDescent="0.25"/>
    <row r="41" spans="5:7" ht="15.75" customHeight="1" x14ac:dyDescent="0.25"/>
    <row r="42" spans="5:7" ht="15.75" customHeight="1" x14ac:dyDescent="0.25"/>
    <row r="43" spans="5:7" ht="15.75" customHeight="1" x14ac:dyDescent="0.25"/>
    <row r="44" spans="5:7" ht="15.75" customHeight="1" x14ac:dyDescent="0.25"/>
    <row r="45" spans="5:7" ht="15.75" customHeight="1" x14ac:dyDescent="0.25"/>
    <row r="46" spans="5:7" ht="15.75" customHeight="1" x14ac:dyDescent="0.25"/>
    <row r="47" spans="5:7" ht="15.75" customHeight="1" x14ac:dyDescent="0.25"/>
    <row r="48" spans="5:7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regresion</vt:lpstr>
      <vt:lpstr>test2</vt:lpstr>
      <vt:lpstr>test3</vt:lpstr>
      <vt:lpstr>test4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</dc:creator>
  <cp:lastModifiedBy>Luis Carmona</cp:lastModifiedBy>
  <dcterms:created xsi:type="dcterms:W3CDTF">2020-05-04T05:22:57Z</dcterms:created>
  <dcterms:modified xsi:type="dcterms:W3CDTF">2021-11-26T15:01:50Z</dcterms:modified>
</cp:coreProperties>
</file>