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mc:AlternateContent xmlns:mc="http://schemas.openxmlformats.org/markup-compatibility/2006">
    <mc:Choice Requires="x15">
      <x15ac:absPath xmlns:x15ac="http://schemas.microsoft.com/office/spreadsheetml/2010/11/ac" url="C:\Users\luisd\Documents\Work\.Documents\KINEVR - Corfo\"/>
    </mc:Choice>
  </mc:AlternateContent>
  <xr:revisionPtr revIDLastSave="0" documentId="13_ncr:1_{5158C4C6-973B-4FAB-A8A8-3FE604FC5650}" xr6:coauthVersionLast="44" xr6:coauthVersionMax="44" xr10:uidLastSave="{00000000-0000-0000-0000-000000000000}"/>
  <bookViews>
    <workbookView xWindow="-120" yWindow="-120" windowWidth="29040" windowHeight="15840" tabRatio="994" activeTab="5" xr2:uid="{00000000-000D-0000-FFFF-FFFF00000000}"/>
  </bookViews>
  <sheets>
    <sheet name="A. INSTRUCCIONES" sheetId="9" r:id="rId1"/>
    <sheet name="B. RESUMEN PPTO" sheetId="6" r:id="rId2"/>
    <sheet name="C1. PPTO RRHH" sheetId="1" r:id="rId3"/>
    <sheet name="C3. PPTO ADMINISTRACION" sheetId="3" r:id="rId4"/>
    <sheet name="C2. PPTO OPERACION" sheetId="2" r:id="rId5"/>
    <sheet name="C4. PPTO INVERSION" sheetId="4" r:id="rId6"/>
    <sheet name="D. PT Y PPTO POR ACTIVIDADES" sheetId="7" r:id="rId7"/>
    <sheet name="E. DESAFÍOS TECNOLÓGICOS" sheetId="8" r:id="rId8"/>
  </sheets>
  <definedNames>
    <definedName name="_ftn1" localSheetId="5">'C4. PPTO INVERSION'!#REF!</definedName>
    <definedName name="_ftnref1" localSheetId="5">'C4. PPTO INVERSION'!#REF!</definedName>
  </definedNames>
  <calcPr calcId="191029"/>
  <customWorkbookViews>
    <customWorkbookView name="Marta Mina Avendaño - Vista personalizada" guid="{473BFED3-A772-4200-9583-202E007800C0}" mergeInterval="0" personalView="1" maximized="1" windowWidth="1596" windowHeight="675" tabRatio="862" activeSheetId="6"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 i="7" l="1"/>
  <c r="M12" i="7"/>
  <c r="O15" i="7"/>
  <c r="M15" i="7"/>
  <c r="H5" i="3"/>
  <c r="F5" i="3"/>
  <c r="J6" i="4"/>
  <c r="J5" i="4"/>
  <c r="P14" i="7"/>
  <c r="K7" i="1" l="1"/>
  <c r="Q7" i="1" l="1"/>
  <c r="Q6" i="1"/>
  <c r="Q5" i="1"/>
  <c r="K5" i="1"/>
  <c r="K8" i="1"/>
  <c r="K6" i="1"/>
  <c r="M22" i="1" l="1"/>
  <c r="P12" i="7"/>
  <c r="P13" i="7"/>
  <c r="P15" i="7"/>
  <c r="P16" i="7"/>
  <c r="P17" i="7"/>
  <c r="P18" i="7"/>
  <c r="P19" i="7"/>
  <c r="P20" i="7"/>
  <c r="P21" i="7"/>
  <c r="P22" i="7"/>
  <c r="P23" i="7"/>
  <c r="P24" i="7"/>
  <c r="O25" i="7"/>
  <c r="N25" i="7"/>
  <c r="M25" i="7"/>
  <c r="I15" i="3"/>
  <c r="H15" i="3"/>
  <c r="N5" i="2"/>
  <c r="R23" i="7"/>
  <c r="R16" i="7"/>
  <c r="R17" i="7"/>
  <c r="R18" i="7"/>
  <c r="R19" i="7"/>
  <c r="R20" i="7"/>
  <c r="R21" i="7"/>
  <c r="R22" i="7"/>
  <c r="J5" i="3"/>
  <c r="G15" i="3"/>
  <c r="F15" i="3"/>
  <c r="M25" i="2"/>
  <c r="L25" i="2"/>
  <c r="K25" i="2"/>
  <c r="J25" i="2"/>
  <c r="C8" i="6" s="1"/>
  <c r="N23" i="2"/>
  <c r="N6" i="2"/>
  <c r="N7" i="2"/>
  <c r="N8" i="2"/>
  <c r="N9" i="2"/>
  <c r="N10" i="2"/>
  <c r="N11" i="2"/>
  <c r="P22" i="1"/>
  <c r="O22" i="1"/>
  <c r="N22" i="1"/>
  <c r="Q21" i="1"/>
  <c r="P25" i="7" l="1"/>
  <c r="R14" i="7" l="1"/>
  <c r="N13" i="2" l="1"/>
  <c r="Q25" i="7"/>
  <c r="R12" i="7"/>
  <c r="R13" i="7"/>
  <c r="R15" i="7"/>
  <c r="R24" i="7"/>
  <c r="R25" i="7" l="1"/>
  <c r="C7" i="6"/>
  <c r="D7" i="6"/>
  <c r="E7" i="6"/>
  <c r="F7" i="6"/>
  <c r="H7" i="6" l="1"/>
  <c r="G15" i="4"/>
  <c r="D10" i="6" s="1"/>
  <c r="H15" i="4" l="1"/>
  <c r="E10" i="6" s="1"/>
  <c r="I15" i="4"/>
  <c r="F10" i="6" s="1"/>
  <c r="F15" i="4"/>
  <c r="C10" i="6" s="1"/>
  <c r="D9" i="6"/>
  <c r="E9" i="6"/>
  <c r="F9" i="6"/>
  <c r="C9" i="6"/>
  <c r="C11" i="6" s="1"/>
  <c r="N21" i="2"/>
  <c r="D8" i="6"/>
  <c r="N22" i="2"/>
  <c r="N24" i="2"/>
  <c r="E8" i="6"/>
  <c r="F8" i="6"/>
  <c r="Q19" i="1"/>
  <c r="Q20" i="1"/>
  <c r="Q17" i="1"/>
  <c r="Q18" i="1"/>
  <c r="Q13" i="1"/>
  <c r="Q14" i="1"/>
  <c r="Q15" i="1"/>
  <c r="Q16" i="1"/>
  <c r="J10" i="4" l="1"/>
  <c r="J11" i="4"/>
  <c r="J7" i="4"/>
  <c r="J8" i="4"/>
  <c r="J9" i="4"/>
  <c r="J12" i="4"/>
  <c r="J13" i="4"/>
  <c r="J14" i="4"/>
  <c r="N12" i="2"/>
  <c r="N25" i="2" s="1"/>
  <c r="N14" i="2"/>
  <c r="N15" i="2"/>
  <c r="N16" i="2"/>
  <c r="N17" i="2"/>
  <c r="N18" i="2"/>
  <c r="N19" i="2"/>
  <c r="N20" i="2"/>
  <c r="Q8" i="1"/>
  <c r="Q11" i="1"/>
  <c r="Q9" i="1"/>
  <c r="Q10" i="1"/>
  <c r="Q12" i="1"/>
  <c r="J15" i="3" l="1"/>
  <c r="Q22" i="1"/>
  <c r="J15" i="4"/>
  <c r="G7" i="6"/>
  <c r="G10" i="6" l="1"/>
  <c r="H10" i="6"/>
  <c r="H9" i="6" l="1"/>
  <c r="H8" i="6"/>
  <c r="G9" i="6"/>
  <c r="D11" i="6"/>
  <c r="G8" i="6"/>
  <c r="F11" i="6"/>
  <c r="H11" i="6" l="1"/>
  <c r="B19" i="6" s="1"/>
  <c r="E11" i="6"/>
  <c r="G11" i="6"/>
  <c r="D12" i="6" l="1"/>
  <c r="C12" i="6"/>
  <c r="G12" i="6"/>
  <c r="E12" i="6"/>
  <c r="F12" i="6"/>
  <c r="C19" i="6"/>
</calcChain>
</file>

<file path=xl/sharedStrings.xml><?xml version="1.0" encoding="utf-8"?>
<sst xmlns="http://schemas.openxmlformats.org/spreadsheetml/2006/main" count="240" uniqueCount="185">
  <si>
    <t>Total ($)</t>
  </si>
  <si>
    <t>Recursos Humanos</t>
  </si>
  <si>
    <t>Gastos de Operación</t>
  </si>
  <si>
    <t>TOTAL ($)</t>
  </si>
  <si>
    <t>Porcentajes %</t>
  </si>
  <si>
    <t>TOTAL $</t>
  </si>
  <si>
    <t>Total</t>
  </si>
  <si>
    <t>Especificación del Cargo</t>
  </si>
  <si>
    <t>Ítem</t>
  </si>
  <si>
    <t>Cuentas Financiables</t>
  </si>
  <si>
    <t>Gastos de Inversión</t>
  </si>
  <si>
    <t>Aporte Innova Chile $</t>
  </si>
  <si>
    <t>Solicitado a Innova Chile ($)</t>
  </si>
  <si>
    <t>Gastos de Administración</t>
  </si>
  <si>
    <t>Descripción del Bien (Ítem)</t>
  </si>
  <si>
    <t>Nombre (Ítem)</t>
  </si>
  <si>
    <t>IMPORTANTE:</t>
  </si>
  <si>
    <t>Cantidad</t>
  </si>
  <si>
    <t>Costo Unitario ($)</t>
  </si>
  <si>
    <t>Justificación TÉCNICA de su participación en el proyecto</t>
  </si>
  <si>
    <t>N° Meses</t>
  </si>
  <si>
    <t>Tiempo Nº Total HH (*)</t>
  </si>
  <si>
    <t>Costo unitario ($)/HH</t>
  </si>
  <si>
    <t>Justificación TÉCNICA del gasto</t>
  </si>
  <si>
    <t>Aporte Beneficiario VALORIZADO (NO Pecuniario)($)</t>
  </si>
  <si>
    <t>¿Es preexistente? Complete Si o No</t>
  </si>
  <si>
    <t>Aporte Beneficiario $ (Valorados)</t>
  </si>
  <si>
    <t>Área de especialidad y/o experiencia</t>
  </si>
  <si>
    <t>Nombre Actividad</t>
  </si>
  <si>
    <t>(1) Aporte Innova-Chile ($)</t>
  </si>
  <si>
    <t>Descripción de la Actividad</t>
  </si>
  <si>
    <t>Justificación de la actividad 
(¿en qué consiste y por qué es necesaria en el proyecto ?)</t>
  </si>
  <si>
    <t>¿Es actividad de I+D?</t>
  </si>
  <si>
    <t>Si</t>
  </si>
  <si>
    <t>No</t>
  </si>
  <si>
    <t>(4) Aporte Inversionista Pecuniario</t>
  </si>
  <si>
    <t>Presupuesto Total por actividad ($) (1+2+3+4)</t>
  </si>
  <si>
    <t>Aporte Inversionista(s) $ (Pecuniarios)</t>
  </si>
  <si>
    <t>Aporte Beneficiario (Pecuniario)</t>
  </si>
  <si>
    <t>Aporte Inversionista(s) $ (Pecuniario)</t>
  </si>
  <si>
    <t>Aporte Beneficiario $ (Pecuniario)</t>
  </si>
  <si>
    <t>Unidad de Medida
(ej: M3, M2;Ton;Litros, etc)</t>
  </si>
  <si>
    <t>Justificación de la cantidad requerida</t>
  </si>
  <si>
    <t xml:space="preserve">Aporte Inversionista(s) (Pecuniario) $ </t>
  </si>
  <si>
    <t>Aporte Beneficiario PECUNIARIO o en Efectivo ($)</t>
  </si>
  <si>
    <t>Aporte Inversionista(s) PECUNIARIO o en Efectivo ($)</t>
  </si>
  <si>
    <t xml:space="preserve">¿Quién Realiza esta actividad? </t>
  </si>
  <si>
    <t>Aporte Beneficiario $ (Pecuniarios)</t>
  </si>
  <si>
    <t>Total Aporte Beneficiario e Inversionista</t>
  </si>
  <si>
    <t>CUADRO RESUMEN PRESUPUESTO</t>
  </si>
  <si>
    <t>Tiempo Nº HH /Mes (*)</t>
  </si>
  <si>
    <t>El recurso humano preexistente es aquel profesional que se encuentra contratado desde antes del inicio del proyecto (fecha de notificación de la adjudicación del subsidio).</t>
  </si>
  <si>
    <t xml:space="preserve">Aporte Beneficiario (Valorado) $ </t>
  </si>
  <si>
    <t>N°</t>
  </si>
  <si>
    <t xml:space="preserve">Identifique los desafíos científicos y/o tecnológicos </t>
  </si>
  <si>
    <t>¿Sobre qué basa sus argumentos para establecer que llegará a superar el desafío planteado?</t>
  </si>
  <si>
    <t>Subcontratación</t>
  </si>
  <si>
    <t>Indique nombre de recursos humanos involucrados</t>
  </si>
  <si>
    <t>Sí</t>
  </si>
  <si>
    <t>6.- DESAFIOS TECNOLÓGICOS DEL PROYECTO</t>
  </si>
  <si>
    <t>Tabla de porcentajes máximos de cofinanciamiento.</t>
  </si>
  <si>
    <t>Tabla de porcentajes mínimo de aportes de participantes.</t>
  </si>
  <si>
    <t xml:space="preserve">La siguiente tabla es para comprobar los montos totales del presupuesto ingresado por partida presupuestaria en las hojas siguientes y se encuentra protegida.  </t>
  </si>
  <si>
    <t>N</t>
  </si>
  <si>
    <t>4. Indique el mes de inicio y el mes de término de la actividad. La información asociada a los meses debe hacerse a nivel correlativo, y no mes calendario. Ejemplo: Act. 1: mes 1 hasta mes 3. Act. 2: mes 3 hasta mes 5.</t>
  </si>
  <si>
    <t>Mes de Inicio</t>
  </si>
  <si>
    <t>Mes de Término</t>
  </si>
  <si>
    <t>Indique número(s) al(los) desafío(s) tecnológico(s) que responde esta actividad</t>
  </si>
  <si>
    <t>5. Señale los montos y fuentes de financiamiento estimados para cada actividad. Los aportes de InnovaChile, y los participantes deben coincidir con los indicados en la hoja Resumen.</t>
  </si>
  <si>
    <t>B. RESUMEN DEL PRESUPUESTO</t>
  </si>
  <si>
    <t>A. INSTRUCCIONES</t>
  </si>
  <si>
    <t>C1. GASTOS DE RECURSOS HUMANOS</t>
  </si>
  <si>
    <t>3. Indique a qué desafío tecnológico descrito en la viñeta "E.- DESAFÍOS TECNOLÓGICOS" corresponde dicha actividad. Complete con el número del desafío (1, 2, 3, etc).</t>
  </si>
  <si>
    <t>C4.- GASTOS DE INVERSIÓN</t>
  </si>
  <si>
    <t>C3.- GASTOS DE ADMINISTRACIÓN</t>
  </si>
  <si>
    <t>Aporte Beneficiario (Pecuniario) $</t>
  </si>
  <si>
    <t>C2. GASTOS DE OPERACIÓN</t>
  </si>
  <si>
    <t>Verificador</t>
  </si>
  <si>
    <t>D. PLAN DE TRABAJO Y PRESUPUESTO POR ACTIVIDADES</t>
  </si>
  <si>
    <t xml:space="preserve">Se entiende por actividad a una tarea específica que se realiza en un periodo de tiempo determinado. </t>
  </si>
  <si>
    <t>¿Por qué representa un desafío? ¿Por qué no puede ser solucionado utilizando tecnologías o conocimientos actualmente disponibles?</t>
  </si>
  <si>
    <t>Señale brevemente a) como va a abordar, metodológicamente, el desafío y b) los resultados que espera obtener (indicadores y valores esperados).</t>
  </si>
  <si>
    <t>Diferencia entre presupuestos</t>
  </si>
  <si>
    <r>
      <rPr>
        <b/>
        <i/>
        <sz val="10"/>
        <rFont val="Calibri"/>
        <family val="2"/>
        <scheme val="minor"/>
      </rPr>
      <t>Nota:</t>
    </r>
    <r>
      <rPr>
        <i/>
        <sz val="10"/>
        <rFont val="Calibri"/>
        <family val="2"/>
        <scheme val="minor"/>
      </rPr>
      <t xml:space="preserve"> La información contenida en el presupuesto desarrollado en la presente planilla, a nivel consolidado, debe ser consistente con lo indicado en el formulario de postulación del proyecto.</t>
    </r>
  </si>
  <si>
    <r>
      <rPr>
        <b/>
        <i/>
        <sz val="10"/>
        <color indexed="8"/>
        <rFont val="Calibri"/>
        <family val="2"/>
        <scheme val="minor"/>
      </rPr>
      <t>Nota 1:</t>
    </r>
    <r>
      <rPr>
        <i/>
        <sz val="10"/>
        <color theme="1"/>
        <rFont val="Calibri"/>
        <family val="2"/>
        <scheme val="minor"/>
      </rPr>
      <t xml:space="preserve">  Considerar lo indicado en las Bases Administrativas Generales (numeral 3.4) </t>
    </r>
  </si>
  <si>
    <r>
      <rPr>
        <b/>
        <i/>
        <sz val="10"/>
        <color theme="1"/>
        <rFont val="Calibri"/>
        <family val="2"/>
        <scheme val="minor"/>
      </rPr>
      <t>Nota 2</t>
    </r>
    <r>
      <rPr>
        <i/>
        <sz val="10"/>
        <color theme="1"/>
        <rFont val="Calibri"/>
        <family val="2"/>
        <scheme val="minor"/>
      </rPr>
      <t>: Indique contestando Si o No, si el Recurso Humano señalado es preexistente.</t>
    </r>
  </si>
  <si>
    <r>
      <rPr>
        <b/>
        <i/>
        <sz val="10"/>
        <color indexed="8"/>
        <rFont val="Calibri"/>
        <family val="2"/>
        <scheme val="minor"/>
      </rPr>
      <t xml:space="preserve">(*) </t>
    </r>
    <r>
      <rPr>
        <i/>
        <sz val="10"/>
        <color theme="1"/>
        <rFont val="Calibri"/>
        <family val="2"/>
        <scheme val="minor"/>
      </rPr>
      <t>En relación a una jornada de dedicación completa de 180 hrs. al mes.</t>
    </r>
  </si>
  <si>
    <r>
      <rPr>
        <b/>
        <i/>
        <sz val="10"/>
        <rFont val="Calibri"/>
        <family val="2"/>
        <scheme val="minor"/>
      </rPr>
      <t>Nota 3:</t>
    </r>
    <r>
      <rPr>
        <i/>
        <sz val="10"/>
        <rFont val="Calibri"/>
        <family val="2"/>
        <scheme val="minor"/>
      </rPr>
      <t xml:space="preserve"> El aporte pecuniario corresponde a desembolsos de recursos a causa de la ejecución del proyecto. En otras palabras, </t>
    </r>
    <r>
      <rPr>
        <b/>
        <i/>
        <sz val="10"/>
        <rFont val="Calibri"/>
        <family val="2"/>
        <scheme val="minor"/>
      </rPr>
      <t>no</t>
    </r>
    <r>
      <rPr>
        <i/>
        <sz val="10"/>
        <rFont val="Calibri"/>
        <family val="2"/>
        <scheme val="minor"/>
      </rPr>
      <t xml:space="preserve"> corresponde a este concepto la utilización de instalaciones, infraestructura, recursos humanos, etc., ya existentes en el aportante. (Bases administrativas generales 10.3)</t>
    </r>
  </si>
  <si>
    <r>
      <rPr>
        <b/>
        <i/>
        <sz val="10"/>
        <rFont val="Calibri"/>
        <family val="2"/>
        <scheme val="minor"/>
      </rPr>
      <t>Nota 5:</t>
    </r>
    <r>
      <rPr>
        <i/>
        <sz val="10"/>
        <rFont val="Calibri"/>
        <family val="2"/>
        <scheme val="minor"/>
      </rPr>
      <t xml:space="preserve"> Se podrá destinar en esta cuenta hasta un 30% del subsidio para financiar las remuneraciones y/u honorarios del personal (equipo de trabajo) </t>
    </r>
    <r>
      <rPr>
        <b/>
        <i/>
        <sz val="10"/>
        <rFont val="Calibri"/>
        <family val="2"/>
        <scheme val="minor"/>
      </rPr>
      <t xml:space="preserve">preexistente </t>
    </r>
    <r>
      <rPr>
        <i/>
        <sz val="10"/>
        <rFont val="Calibri"/>
        <family val="2"/>
        <scheme val="minor"/>
      </rPr>
      <t>en la empresa beneficiaria.</t>
    </r>
  </si>
  <si>
    <r>
      <rPr>
        <b/>
        <i/>
        <sz val="10"/>
        <color indexed="8"/>
        <rFont val="Calibri"/>
        <family val="2"/>
        <scheme val="minor"/>
      </rPr>
      <t>Nota 1:</t>
    </r>
    <r>
      <rPr>
        <i/>
        <sz val="10"/>
        <color indexed="8"/>
        <rFont val="Calibri"/>
        <family val="2"/>
        <scheme val="minor"/>
      </rPr>
      <t xml:space="preserve"> Considerar lo indicado en bases administrativas generales, numeral 3.4.</t>
    </r>
  </si>
  <si>
    <r>
      <rPr>
        <b/>
        <i/>
        <sz val="10"/>
        <rFont val="Calibri"/>
        <family val="2"/>
        <scheme val="minor"/>
      </rPr>
      <t>Nota 3:</t>
    </r>
    <r>
      <rPr>
        <i/>
        <sz val="10"/>
        <rFont val="Calibri"/>
        <family val="2"/>
        <scheme val="minor"/>
      </rPr>
      <t xml:space="preserve"> El inversionista solo podrá cofinanciar la ejecución del proyecto, a través de gastos pecuniarios.</t>
    </r>
  </si>
  <si>
    <r>
      <rPr>
        <b/>
        <i/>
        <sz val="10"/>
        <color indexed="8"/>
        <rFont val="Calibri"/>
        <family val="2"/>
        <scheme val="minor"/>
      </rPr>
      <t>Nota 1:</t>
    </r>
    <r>
      <rPr>
        <i/>
        <sz val="10"/>
        <color theme="1"/>
        <rFont val="Calibri"/>
        <family val="2"/>
        <scheme val="minor"/>
      </rPr>
      <t xml:space="preserve"> Considerar lo indicado en las Bases Administrativas Generales (numeral 3.4)</t>
    </r>
  </si>
  <si>
    <r>
      <rPr>
        <b/>
        <i/>
        <sz val="10"/>
        <rFont val="Calibri"/>
        <family val="2"/>
        <scheme val="minor"/>
      </rPr>
      <t>Nota 4:</t>
    </r>
    <r>
      <rPr>
        <i/>
        <sz val="10"/>
        <rFont val="Calibri"/>
        <family val="2"/>
        <scheme val="minor"/>
      </rPr>
      <t xml:space="preserve"> El inversionista solo podrá cofinanciar la ejecución del proyecto, a través de gastos pecuniarios.</t>
    </r>
  </si>
  <si>
    <r>
      <rPr>
        <b/>
        <i/>
        <sz val="10"/>
        <color indexed="8"/>
        <rFont val="Calibri"/>
        <family val="2"/>
        <scheme val="minor"/>
      </rPr>
      <t>Nota 1:</t>
    </r>
    <r>
      <rPr>
        <i/>
        <sz val="10"/>
        <color indexed="8"/>
        <rFont val="Calibri"/>
        <family val="2"/>
        <scheme val="minor"/>
      </rPr>
      <t xml:space="preserve">  Considerar lo indicado en bases administrativas generales, numeral 3.4.</t>
    </r>
  </si>
  <si>
    <r>
      <t xml:space="preserve">Nota 2: </t>
    </r>
    <r>
      <rPr>
        <i/>
        <sz val="10"/>
        <rFont val="Calibri"/>
        <family val="2"/>
        <scheme val="minor"/>
      </rPr>
      <t>En el caso de adquisición, solo se financiará en forma proporcional al uso que de ellos se contemple en el proyecto. Será utilizada como referencia la tabla de vida útil normal emitida por el Servicio de Impuestos Internos, de los bienes físicos del activo inmovilizado vigente a la fecha de la adquisición.</t>
    </r>
  </si>
  <si>
    <r>
      <rPr>
        <b/>
        <i/>
        <sz val="10"/>
        <color theme="1"/>
        <rFont val="Calibri"/>
        <family val="2"/>
        <scheme val="minor"/>
      </rPr>
      <t>Nota 3</t>
    </r>
    <r>
      <rPr>
        <i/>
        <sz val="10"/>
        <color theme="1"/>
        <rFont val="Calibri"/>
        <family val="2"/>
        <scheme val="minor"/>
      </rPr>
      <t>: El monto con cargo a InnovaChile en esta cuenta, no podrá superar el 30% del monto total del subsidio solicitado</t>
    </r>
  </si>
  <si>
    <r>
      <t xml:space="preserve">Un </t>
    </r>
    <r>
      <rPr>
        <b/>
        <u/>
        <sz val="10"/>
        <color rgb="FF000000"/>
        <rFont val="Calibri"/>
        <family val="2"/>
        <scheme val="minor"/>
      </rPr>
      <t>desafío tecnológico</t>
    </r>
    <r>
      <rPr>
        <sz val="10"/>
        <color rgb="FF000000"/>
        <rFont val="Calibri"/>
        <family val="2"/>
        <scheme val="minor"/>
      </rPr>
      <t>, establece una dificultad para desarrollar un producto, servicio o proceso, cuya resolución requiere de un enfoque novedoso, creativo -distinto a lo conocido-, y un trabajo sistemático basado en ciencia y/o tecnología a partir de la reinterpretación de conceptos y/o generación de una hipótesis para abordarlo cuyo resultado, a priori, es incierto.</t>
    </r>
  </si>
  <si>
    <t>VERIFICADOR DE COHERENCIA ENTRE PPTO POR ÍTEMS Y PPTO POR ACTIVIDADES</t>
  </si>
  <si>
    <r>
      <rPr>
        <b/>
        <i/>
        <sz val="10"/>
        <rFont val="Calibri"/>
        <family val="2"/>
        <scheme val="minor"/>
      </rPr>
      <t>Nota 4:</t>
    </r>
    <r>
      <rPr>
        <i/>
        <sz val="10"/>
        <rFont val="Calibri"/>
        <family val="2"/>
        <scheme val="minor"/>
      </rPr>
      <t xml:space="preserve"> El inversionista sólo podrá cofinanciar la ejecución del proyecto, a través de gastos pecuniarios.</t>
    </r>
  </si>
  <si>
    <t>Título o grado académico</t>
  </si>
  <si>
    <r>
      <rPr>
        <b/>
        <i/>
        <sz val="10"/>
        <rFont val="Calibri"/>
        <family val="2"/>
        <scheme val="minor"/>
      </rPr>
      <t>Nota 3:</t>
    </r>
    <r>
      <rPr>
        <i/>
        <sz val="10"/>
        <rFont val="Calibri"/>
        <family val="2"/>
        <scheme val="minor"/>
      </rPr>
      <t xml:space="preserve"> Para adquisiciones con montos superiores a $10 millones de pesos, si es adjudicado el proyecto, se deberá seguir el procedimiento de acuerdo a lo señalado en las base administrativas generales.</t>
    </r>
  </si>
  <si>
    <r>
      <rPr>
        <b/>
        <i/>
        <sz val="10"/>
        <color indexed="8"/>
        <rFont val="Calibri"/>
        <family val="2"/>
        <scheme val="minor"/>
      </rPr>
      <t>Nota 2:</t>
    </r>
    <r>
      <rPr>
        <i/>
        <sz val="10"/>
        <color indexed="8"/>
        <rFont val="Calibri"/>
        <family val="2"/>
        <scheme val="minor"/>
      </rPr>
      <t xml:space="preserve"> El monto con cargo a InnovaChile en esta cuenta, no podrá superar el 10% del monto total del subsidio solicitado.</t>
    </r>
  </si>
  <si>
    <t>1. Indique el nombre de la actividad y su descripción, señalando la relevancia que ésta tiene en el desarrollo del proyecto.</t>
  </si>
  <si>
    <t>(2) Aporte Beneficiario valorado($)</t>
  </si>
  <si>
    <t>(3)Aporte Beneficiario Pecuniario ($)</t>
  </si>
  <si>
    <t>Aporte total Beneficiario (2+3)</t>
  </si>
  <si>
    <r>
      <rPr>
        <b/>
        <i/>
        <sz val="10"/>
        <color theme="1"/>
        <rFont val="Calibri"/>
        <family val="2"/>
        <scheme val="minor"/>
      </rPr>
      <t>Nota 1:</t>
    </r>
    <r>
      <rPr>
        <i/>
        <sz val="10"/>
        <color theme="1"/>
        <rFont val="Calibri"/>
        <family val="2"/>
        <scheme val="minor"/>
      </rPr>
      <t xml:space="preserve"> Considerar que al menos un 50,00% del presupuesto deberá corresponder a actividades de I+D.</t>
    </r>
  </si>
  <si>
    <t>Justificación de su clasificación</t>
  </si>
  <si>
    <t>Externalización (Sí/No)</t>
  </si>
  <si>
    <r>
      <rPr>
        <b/>
        <i/>
        <sz val="10"/>
        <color theme="1"/>
        <rFont val="Calibri"/>
        <family val="2"/>
        <scheme val="minor"/>
      </rPr>
      <t>Nota 2</t>
    </r>
    <r>
      <rPr>
        <i/>
        <sz val="10"/>
        <color theme="1"/>
        <rFont val="Calibri"/>
        <family val="2"/>
        <scheme val="minor"/>
      </rPr>
      <t xml:space="preserve">: Sólo en caso que el beneficiario pertenezca a la categoría Mipe, se podrán considerar gastos asociados a la formulación del proyecto, cuando es externalizada, y podrá presupuestarse con cargo al subsidio un máximo de $2.000.000.- Además, </t>
    </r>
    <r>
      <rPr>
        <b/>
        <i/>
        <sz val="10"/>
        <color theme="1"/>
        <rFont val="Calibri"/>
        <family val="2"/>
        <scheme val="minor"/>
      </rPr>
      <t>no se aceptarán dichos gastos como aportes de los participantes</t>
    </r>
    <r>
      <rPr>
        <i/>
        <sz val="10"/>
        <color theme="1"/>
        <rFont val="Calibri"/>
        <family val="2"/>
        <scheme val="minor"/>
      </rPr>
      <t>, independiente de la categoría de beneficiario.</t>
    </r>
  </si>
  <si>
    <t xml:space="preserve">Justificación TÉCNICA </t>
  </si>
  <si>
    <r>
      <t>2. Indique si la actividad detallada corresponde a una actividad de I+D, seleccione SI o NO. Luego,</t>
    </r>
    <r>
      <rPr>
        <b/>
        <sz val="10"/>
        <color theme="1"/>
        <rFont val="Calibri"/>
        <family val="2"/>
        <scheme val="minor"/>
      </rPr>
      <t xml:space="preserve"> justifique el motivo de su selección</t>
    </r>
    <r>
      <rPr>
        <sz val="10"/>
        <color theme="1"/>
        <rFont val="Calibri"/>
        <family val="2"/>
        <scheme val="minor"/>
      </rPr>
      <t>.</t>
    </r>
  </si>
  <si>
    <t>Desarrollador Unity senior</t>
  </si>
  <si>
    <t>Diseñador 2D / 3D</t>
  </si>
  <si>
    <t>Desarrollador web fullstack</t>
  </si>
  <si>
    <t>Kinesiólogo</t>
  </si>
  <si>
    <t>Dirigir el desarrollo Unity</t>
  </si>
  <si>
    <t>Diseñar y modelar los modelos 2D y 3D</t>
  </si>
  <si>
    <t>Desarrollo plataforma de visualización de data</t>
  </si>
  <si>
    <t>Diseño de las simulaciones para ser
aplicadas en las terapias</t>
  </si>
  <si>
    <t>El desarrollador Unity senior es necesario
para poder diseñar y desarrollar de manera
eficiente la arquitectura de toda 
la aplicación siguiendo los parámetros de las buenas
prácticas y, además, utilizando la tecnología (frameworks
y librerias) más actualizados y necesarios.</t>
  </si>
  <si>
    <t>Necesario para la parte de visualización
de la data a través de una plataforma web. Será el encargado de diseñar la estructura de la base de datos, desarrollar el backend y el frontend con las mejores tecnologías posibles.</t>
  </si>
  <si>
    <t>El diseñador 2D / 3D es necesario porque
se necesitan muchos assets claves para las
aplicaciones de realidad virtual en ambas dimensiones.
Primordial por ser necesitarse el diseño con buen UX 
para que los usuarios los
entiendan fácilmente,  íconos y figuras en 2D y modelados 3D
para poder realizar las simulaciones de una manera realista. Además, una vez que la etapa de desarrollo de assets culmine será quien genere contenido para las redes sociales (videos promocionales, imágenes publicitarias, etc)</t>
  </si>
  <si>
    <t>Fundamental para poder diseñar los diferentes
tratamientos en realidad virtual, sabiendo cómo
se debe movilizar el paciente para resolver cada 
una de patologías que se puedan presentar</t>
  </si>
  <si>
    <t>Uso avanzado de herramientas de procesamiento de imágenes y animación 2D como los de la Suite Adobe (Photoshop, Illustrator, After Effects, Encoder). Capacidad para resolver temas visuales acordes con el target al que va dirigido. Estos pueden abarcar temas relacionados a Branding, Identidad corporativa, marketing, UI/UX. 
En el área 3D: Capacidad de crear y modelar objetos tridimensionales, mapeando, texturizando, animando y optimizando los mismos para su correcto funcionamiento en cada tipo de terminal a utilizar.</t>
  </si>
  <si>
    <t>Certificación Unity:
Certified Programmer</t>
  </si>
  <si>
    <t>Universitario pregrado</t>
  </si>
  <si>
    <t>Al menos 3 años de experiencia 
desarrollando con React y con al menos 1 año desarrollando con Typescript</t>
  </si>
  <si>
    <t>Al menos 3 años de desarrollo
en Unity utilizando C#</t>
  </si>
  <si>
    <t>Casco de realidad virtual Oculus Quest</t>
  </si>
  <si>
    <t>Hardware necesario para correr aplicación de realidad virtual
para uso de los pacientes</t>
  </si>
  <si>
    <t>PC Desktop</t>
  </si>
  <si>
    <t>Hardware con las especificaciones necesarias para desarrollo de aplicaciones en realidad virtual</t>
  </si>
  <si>
    <t>Kinesiologo que haya realizado proyectos anteriormente con tecnología innovadora aplicada a rehabilitación, trabajos de prevención y entrenamientos con plataformas online que manejen data de las terapias realizadas. Administración en dichos proyectos y participación activa en los tratamientos guiados y con supervisión de otros profesionales en las terapias.</t>
  </si>
  <si>
    <t>Crear una evaluación en realidad virtual</t>
  </si>
  <si>
    <t>Crear simulaciones interactivas e intuitivas</t>
  </si>
  <si>
    <t>Representa un desafío puesto que las evaluaciones médicas son usualmente de carácter físico y, en el caso de la kinesiología, todas lo son; Por lo cual debemos crear un software que nos permita evaluar los movimientos, las fuerzas y funcionalidad que posea un paciente en cada sesión de manera automática.</t>
  </si>
  <si>
    <t>Existen estudios en los cuales se han utilizado equipo sofisticado de cámaras y se pueden analizar parámetros importantes de funcionalidad, pero es necesario llevar aquellas configuraciones a las plataformas de realidad virtual y volver la evaluación automática y simple para su medición rápida y clara.</t>
  </si>
  <si>
    <t>Desarrollaremos el algoritmo y procesos que toman calcular diferentes indicadores espaciales dados por el seguimiento de las cámaras, el software de posición de los equipos de realidad virtual y los mandos que cuentan con giroscopios y acelerometros, con estos datos se pueden calcular indicadores para la evaluación tales como desplazamientos de centro de masa, reacciones de fuerza articular, rangos de movimiento, etc...</t>
  </si>
  <si>
    <t>Es imporante que las simulaciones tengan la característica de ser intuitivas puesto que al programar situaciones que requerirán actividades funcionales, el usuario debe ser capaz de interactuar lo más parecido en sus acciones a la vida real para mejorar el aspecto de la inmersión y a la vez tener una interfaz amable con los pacientes para su fácil interacción.</t>
  </si>
  <si>
    <t>El ambiente de realidad virtual no siempre es de fácil navegación para el usuario promedio, si bien el terapeuta encargado podrá guiar al paciente, es ideal que el paciente también pueda manejar el menú de manera intuitiva y que no lo agobie, además, las simulaciones deben ser lo más inmersivas posibles, eso incluye el como el paciente va a interactuar en dichas simulaciones, lo que aumenta su nivel de realismo. El paciente debe poder interactuar de manera instintiva para que el cuerpo se adapte y genere cambios que mejorarán su funcionalidad y haciendo que las tareas y desafíos sean más fáciles de entender y no requieran de sesiones de adaptación al sistema.</t>
  </si>
  <si>
    <t>Junto a profesionales que han diseñado previamente interfases para usuarios y manejen sistemas de programación en realidad virtual podrán crear un menú de navegación sencilla y clara para los pacientes. Para la creación de simulaciones interactivas e intuitivas, se implementarán simulaciones que sean claras en sus tareas y simples, para que el número posible de interacciones entre el paciente y el ambiente no sean tantas y nos permita poder controlar aquel factor en la programación, además, los controles que habilitaremos serán de acciones sencillas como sujetar herramientas, alzar las manos y abrir la palma para alcanzar objetos, es decir, serán interacciones básicas programables y medibles que el paciente podrá intentar al inicio del programa y ver que puede interactuar con el mundo de forma instintiva.</t>
  </si>
  <si>
    <t>Creación de Backlog tecnologico</t>
  </si>
  <si>
    <t>Desarrollo de Plan Comercial</t>
  </si>
  <si>
    <t>Comerciales</t>
  </si>
  <si>
    <t>N/A</t>
  </si>
  <si>
    <t>12 neses</t>
  </si>
  <si>
    <t>Mes 1</t>
  </si>
  <si>
    <t>Mes 12</t>
  </si>
  <si>
    <t>Es una actividad común en todo los 
proyectos</t>
  </si>
  <si>
    <t>Mes 2</t>
  </si>
  <si>
    <t>Creacion de Marca y Branding orientada a 
la penetracion correctar del target de 
cliente o segmento al cual e pemite 
conquistar</t>
  </si>
  <si>
    <t>Investigación de Mercado sobre 
tecnologias</t>
  </si>
  <si>
    <t>Jefe de proyecto y desarroladores</t>
  </si>
  <si>
    <t>1 y 2</t>
  </si>
  <si>
    <t>Mes 6</t>
  </si>
  <si>
    <t>Plan de Marketing y Comunicación</t>
  </si>
  <si>
    <t>Consiste en la creación de tareas
con sus debidad estimaciones de 
tiempo para poder realizar los hitos de desarrollo</t>
  </si>
  <si>
    <t>Necesario para poder dividir
grandes tareas en objetivos específicos
para poder realizar avances y medirlos</t>
  </si>
  <si>
    <t>Es la parte inicial del desarrollo, donde
todos los desarrolladores se organizan
y empizan a tomar tareas para hacer</t>
  </si>
  <si>
    <t>Desarrollador Unity senior,
Diseñador 2D / 3D,
Desarrollador web fullstack,
Kinesiólogo</t>
  </si>
  <si>
    <t>Plan de Marketing y Comunicaciones</t>
  </si>
  <si>
    <t>Agencia de marketing</t>
  </si>
  <si>
    <t>Creación y ejecución de una
campaña publicitaria que busque motivar, enseñar y captar a la mayor cantidad de público en pro de querer beneficiarse del producto</t>
  </si>
  <si>
    <t>Es la actividad necesaria para poder
captar clientes de varios tipos, sean 
usuarios o empleadores del mismo</t>
  </si>
  <si>
    <t>Es el momento de lanzamiento 
del producto al mercado</t>
  </si>
  <si>
    <t>Es la iniciación de comercialización del producto</t>
  </si>
  <si>
    <t>Búsqueda de nuevos potenciales
clientes y sectores que se puedan 
beneficiar del producto</t>
  </si>
  <si>
    <t>Al ser un producto muy innovador
y estar en un industria tan amplia como 
la de la salud, es importante abordar
a todos los que se puedan beneficiar y
así expandir el alcance y realizar un impacto
al nivel más alto posible</t>
  </si>
  <si>
    <t>Mes 8</t>
  </si>
  <si>
    <t xml:space="preserve">Planificación del proyecto e Inicios de Desarrollo Tecnologico </t>
  </si>
  <si>
    <t>Etapa de diseño y coordinación
del equipo para poder abordar 
todos objetivos necesarios. Etapa de inicio de actividades
de desarrollo en donde se podrán ir mostrando avances a medida que se cumplan tareas</t>
  </si>
  <si>
    <t>Es necesario para poder formar un
equipo de trabajo correcto y poder asignar
las actividades para cumplir metas.Inicio de construcción del
proyecto</t>
  </si>
  <si>
    <t>Compras de equipos, lanzamiento del Proyecto al Mercado, 
exploracion y cierre con los primeros clientes,
 privoteo de la oferta de valor y mejora del 
modelo de negocio, como tambien 
puntualmente el modelo de ingreso</t>
  </si>
  <si>
    <t>Arriendo de Oficinas e insumos basicos</t>
  </si>
  <si>
    <t>Espacio para poder trabajar correctamente con el equipo en el desarrollo del proyecto</t>
  </si>
  <si>
    <t>Viajes y viaticos</t>
  </si>
  <si>
    <t>Necesitamos contratar servicios para crear una identidad de marca, registrar la marca y posteriormente analizar con abogados la opcion de patentar la solucion</t>
  </si>
  <si>
    <t>Necesitamos viajar para los diferentes clientes potenciales de Chile y LATAM, como tambien en paises de Europa con los cuales ya se han comenzado algunas conversaciones. Tambien considerar viaje a ferias, eventos en torno al mundo VR y e-Health</t>
  </si>
  <si>
    <t>Branding, Registro de Marca y estudio de Patente Intelectual</t>
  </si>
  <si>
    <t>Exploración comercial al mercado chileno, nuevos Mercados y ferias.</t>
  </si>
  <si>
    <t>Desarrollar un plan de marketing que permita el posicionalmiento de la marca, del servicio y levantar barreras de entradas para potenciales competidores. Al mismo tiempo levantar leads de negocio, encontrar oportunidades para servicios sustitutos y mostrar la propuesta de valor para la cadena de partners o ecosistema al cual podamos impactar</t>
  </si>
  <si>
    <t>Es importante mantener un servcio mensual por al menos 10 meses para lograr resultados de un posiconamiento, pero sobre todo para la generación de negocios a traves de estas mismas campañas</t>
  </si>
  <si>
    <t>Se necesita explorar desde un comienzo las oportunidades, nuevos conocimientos y potenciales partners de un ecosistema global para llevar el servicios a los mejores estandares del mercado.</t>
  </si>
  <si>
    <t>Para levantar barreras de entradas de competidores y hacer un correcto manejo los activos no tangibles de la empresa como lo son la marca, las potenciales patentes y otros, se debe comenzar con este tipo de consultorias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</si>
</sst>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quot;$&quot;* #,##0_ ;_ &quot;$&quot;* \-#,##0_ ;_ &quot;$&quot;* &quot;-&quot;_ ;_ @_ "/>
    <numFmt numFmtId="165" formatCode="&quot;$&quot;\ #,##0;[Red]\-&quot;$&quot;\ #,##0"/>
    <numFmt numFmtId="166" formatCode="_-&quot;$&quot;\ * #,##0.00_-;\-&quot;$&quot;\ * #,##0.00_-;_-&quot;$&quot;\ * &quot;-&quot;??_-;_-@_-"/>
    <numFmt numFmtId="167" formatCode="_-* #,##0.00_-;\-* #,##0.00_-;_-* &quot;-&quot;??_-;_-@_-"/>
    <numFmt numFmtId="168" formatCode="_-&quot;$&quot;\ * #,##0_-;\-&quot;$&quot;\ * #,##0_-;_-&quot;$&quot;\ * &quot;-&quot;??_-;_-@_-"/>
    <numFmt numFmtId="169" formatCode="_-* #,##0_-;\-* #,##0_-;_-* &quot;-&quot;??_-;_-@_-"/>
    <numFmt numFmtId="170" formatCode="&quot;$&quot;\ #,##0"/>
    <numFmt numFmtId="171" formatCode=";;;"/>
    <numFmt numFmtId="172" formatCode="yyyy\-mm\-dd;@"/>
    <numFmt numFmtId="173" formatCode="0.000%"/>
  </numFmts>
  <fonts count="32" x14ac:knownFonts="1">
    <font>
      <sz val="11"/>
      <color theme="1"/>
      <name val="Calibri"/>
      <family val="2"/>
      <scheme val="minor"/>
    </font>
    <font>
      <sz val="11"/>
      <color indexed="8"/>
      <name val="Calibri"/>
      <family val="2"/>
    </font>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b/>
      <u/>
      <sz val="11"/>
      <name val="Calibri"/>
      <family val="2"/>
      <scheme val="minor"/>
    </font>
    <font>
      <b/>
      <sz val="11"/>
      <name val="Calibri"/>
      <family val="2"/>
      <scheme val="minor"/>
    </font>
    <font>
      <sz val="10"/>
      <color theme="1"/>
      <name val="Calibri"/>
      <family val="2"/>
      <scheme val="minor"/>
    </font>
    <font>
      <i/>
      <sz val="10"/>
      <color theme="1"/>
      <name val="Calibri"/>
      <family val="2"/>
      <scheme val="minor"/>
    </font>
    <font>
      <b/>
      <u/>
      <sz val="14"/>
      <name val="Calibri"/>
      <family val="2"/>
      <scheme val="minor"/>
    </font>
    <font>
      <sz val="11"/>
      <name val="Calibri"/>
      <family val="2"/>
      <scheme val="minor"/>
    </font>
    <font>
      <i/>
      <sz val="11"/>
      <name val="Calibri"/>
      <family val="2"/>
      <scheme val="minor"/>
    </font>
    <font>
      <i/>
      <sz val="11"/>
      <color theme="1"/>
      <name val="Calibri"/>
      <family val="2"/>
      <scheme val="minor"/>
    </font>
    <font>
      <b/>
      <sz val="10"/>
      <name val="Calibri"/>
      <family val="2"/>
      <scheme val="minor"/>
    </font>
    <font>
      <b/>
      <sz val="12"/>
      <name val="Calibri"/>
      <family val="2"/>
      <scheme val="minor"/>
    </font>
    <font>
      <b/>
      <sz val="14"/>
      <name val="Calibri"/>
      <family val="2"/>
      <scheme val="minor"/>
    </font>
    <font>
      <b/>
      <i/>
      <sz val="10"/>
      <name val="Calibri"/>
      <family val="2"/>
      <scheme val="minor"/>
    </font>
    <font>
      <i/>
      <sz val="10"/>
      <name val="Calibri"/>
      <family val="2"/>
      <scheme val="minor"/>
    </font>
    <font>
      <b/>
      <sz val="10"/>
      <color rgb="FF000000"/>
      <name val="Calibri"/>
      <family val="2"/>
      <scheme val="minor"/>
    </font>
    <font>
      <sz val="8"/>
      <color rgb="FF000000"/>
      <name val="Calibri"/>
      <family val="2"/>
      <scheme val="minor"/>
    </font>
    <font>
      <sz val="10"/>
      <color rgb="FFFF0000"/>
      <name val="Calibri"/>
      <family val="2"/>
      <scheme val="minor"/>
    </font>
    <font>
      <b/>
      <i/>
      <sz val="10"/>
      <color theme="1"/>
      <name val="Calibri"/>
      <family val="2"/>
      <scheme val="minor"/>
    </font>
    <font>
      <sz val="10"/>
      <color theme="0"/>
      <name val="Calibri"/>
      <family val="2"/>
      <scheme val="minor"/>
    </font>
    <font>
      <b/>
      <i/>
      <sz val="10"/>
      <color indexed="8"/>
      <name val="Calibri"/>
      <family val="2"/>
      <scheme val="minor"/>
    </font>
    <font>
      <i/>
      <sz val="10"/>
      <color indexed="8"/>
      <name val="Calibri"/>
      <family val="2"/>
      <scheme val="minor"/>
    </font>
    <font>
      <sz val="10"/>
      <color rgb="FF000000"/>
      <name val="Calibri"/>
      <family val="2"/>
      <scheme val="minor"/>
    </font>
    <font>
      <b/>
      <u/>
      <sz val="10"/>
      <color rgb="FF000000"/>
      <name val="Calibri"/>
      <family val="2"/>
      <scheme val="minor"/>
    </font>
    <font>
      <sz val="10"/>
      <name val="Calibri"/>
      <family val="2"/>
      <scheme val="minor"/>
    </font>
    <font>
      <sz val="10"/>
      <color theme="1"/>
      <name val="Calibri"/>
      <scheme val="minor"/>
    </font>
    <font>
      <sz val="11"/>
      <color theme="1"/>
      <name val="Segoe UI"/>
      <family val="2"/>
    </font>
  </fonts>
  <fills count="17">
    <fill>
      <patternFill patternType="none"/>
    </fill>
    <fill>
      <patternFill patternType="gray125"/>
    </fill>
    <fill>
      <patternFill patternType="solid">
        <fgColor theme="0"/>
        <bgColor indexed="64"/>
      </patternFill>
    </fill>
    <fill>
      <patternFill patternType="solid">
        <fgColor rgb="FF6AC488"/>
        <bgColor indexed="64"/>
      </patternFill>
    </fill>
    <fill>
      <patternFill patternType="solid">
        <fgColor rgb="FF6AC488"/>
        <bgColor theme="2" tint="-0.24994659260841701"/>
      </patternFill>
    </fill>
    <fill>
      <patternFill patternType="solid">
        <fgColor theme="0"/>
        <bgColor rgb="FFF2F2F2"/>
      </patternFill>
    </fill>
    <fill>
      <patternFill patternType="solid">
        <fgColor rgb="FFFFC000"/>
        <bgColor indexed="64"/>
      </patternFill>
    </fill>
    <fill>
      <patternFill patternType="solid">
        <fgColor theme="5" tint="0.39997558519241921"/>
        <bgColor rgb="FFF2F2F2"/>
      </patternFill>
    </fill>
    <fill>
      <patternFill patternType="solid">
        <fgColor theme="8" tint="0.39997558519241921"/>
        <bgColor rgb="FFF2F2F2"/>
      </patternFill>
    </fill>
    <fill>
      <patternFill patternType="solid">
        <fgColor theme="8" tint="0.39997558519241921"/>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rgb="FF00B0F0"/>
        <bgColor indexed="64"/>
      </patternFill>
    </fill>
    <fill>
      <patternFill patternType="solid">
        <fgColor theme="8" tint="-0.249977111117893"/>
        <bgColor theme="2" tint="-0.24994659260841701"/>
      </patternFill>
    </fill>
    <fill>
      <patternFill patternType="solid">
        <fgColor theme="9" tint="0.59999389629810485"/>
        <bgColor theme="2" tint="-0.24994659260841701"/>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8">
    <xf numFmtId="0" fontId="0" fillId="0" borderId="0"/>
    <xf numFmtId="165"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cellStyleXfs>
  <cellXfs count="226">
    <xf numFmtId="0" fontId="0" fillId="0" borderId="0" xfId="0"/>
    <xf numFmtId="0" fontId="5" fillId="0" borderId="0" xfId="0" applyFont="1"/>
    <xf numFmtId="0" fontId="0" fillId="0" borderId="0" xfId="0" applyFont="1"/>
    <xf numFmtId="0" fontId="7" fillId="2" borderId="0" xfId="0" applyFont="1" applyFill="1" applyBorder="1" applyAlignment="1">
      <alignment horizontal="left"/>
    </xf>
    <xf numFmtId="0" fontId="8" fillId="2" borderId="0" xfId="0" applyFont="1" applyFill="1"/>
    <xf numFmtId="0" fontId="9" fillId="0" borderId="1" xfId="0" applyFont="1" applyBorder="1" applyAlignment="1">
      <alignment horizontal="justify" vertical="top" wrapText="1"/>
    </xf>
    <xf numFmtId="0" fontId="14" fillId="0" borderId="0" xfId="0" applyFont="1"/>
    <xf numFmtId="2" fontId="0" fillId="0" borderId="0" xfId="0" applyNumberFormat="1" applyProtection="1"/>
    <xf numFmtId="2" fontId="0" fillId="0" borderId="0" xfId="0" applyNumberFormat="1" applyFont="1" applyProtection="1"/>
    <xf numFmtId="2" fontId="6" fillId="0" borderId="6" xfId="0" applyNumberFormat="1" applyFont="1" applyBorder="1" applyAlignment="1" applyProtection="1">
      <alignment wrapText="1"/>
    </xf>
    <xf numFmtId="2" fontId="12" fillId="0" borderId="0" xfId="0" applyNumberFormat="1" applyFont="1" applyFill="1" applyBorder="1" applyAlignment="1" applyProtection="1">
      <alignment horizontal="left" vertical="top" wrapText="1"/>
    </xf>
    <xf numFmtId="2" fontId="9" fillId="0" borderId="0" xfId="0" applyNumberFormat="1" applyFont="1" applyFill="1" applyBorder="1" applyProtection="1"/>
    <xf numFmtId="2" fontId="13" fillId="0" borderId="0" xfId="0" applyNumberFormat="1" applyFont="1" applyAlignment="1" applyProtection="1">
      <alignment horizontal="left" vertical="top" wrapText="1"/>
    </xf>
    <xf numFmtId="171" fontId="9" fillId="0" borderId="0" xfId="0" applyNumberFormat="1" applyFont="1" applyFill="1" applyBorder="1" applyAlignment="1" applyProtection="1">
      <alignment wrapText="1"/>
    </xf>
    <xf numFmtId="171" fontId="9" fillId="0" borderId="0" xfId="4" applyNumberFormat="1" applyFont="1" applyFill="1" applyBorder="1" applyAlignment="1" applyProtection="1">
      <alignment wrapText="1"/>
    </xf>
    <xf numFmtId="170" fontId="9" fillId="0" borderId="6" xfId="0" applyNumberFormat="1" applyFont="1" applyBorder="1" applyAlignment="1" applyProtection="1">
      <alignment horizontal="center" vertical="center" wrapText="1"/>
    </xf>
    <xf numFmtId="170" fontId="9" fillId="0" borderId="8" xfId="0" applyNumberFormat="1" applyFont="1" applyBorder="1" applyAlignment="1" applyProtection="1">
      <alignment horizontal="center" vertical="center" wrapText="1"/>
    </xf>
    <xf numFmtId="2" fontId="13" fillId="0" borderId="0" xfId="0" applyNumberFormat="1" applyFont="1" applyAlignment="1" applyProtection="1">
      <alignment vertical="top" wrapText="1"/>
    </xf>
    <xf numFmtId="0" fontId="9" fillId="0" borderId="3" xfId="0" applyFont="1" applyBorder="1" applyAlignment="1">
      <alignment horizontal="justify" vertical="top" wrapText="1"/>
    </xf>
    <xf numFmtId="170" fontId="9" fillId="0" borderId="1" xfId="0" applyNumberFormat="1" applyFont="1" applyBorder="1" applyAlignment="1">
      <alignment horizontal="right"/>
    </xf>
    <xf numFmtId="168" fontId="9" fillId="0" borderId="12" xfId="2" applyNumberFormat="1" applyFont="1" applyBorder="1" applyAlignment="1">
      <alignment horizontal="right" vertical="top" wrapText="1"/>
    </xf>
    <xf numFmtId="168" fontId="9" fillId="0" borderId="1" xfId="2" applyNumberFormat="1" applyFont="1" applyBorder="1" applyAlignment="1">
      <alignment horizontal="right" vertical="top" wrapText="1"/>
    </xf>
    <xf numFmtId="168" fontId="9" fillId="0" borderId="12" xfId="2" applyNumberFormat="1" applyFont="1" applyBorder="1" applyAlignment="1">
      <alignment horizontal="right" vertical="center" wrapText="1"/>
    </xf>
    <xf numFmtId="168" fontId="9" fillId="0" borderId="1" xfId="2" applyNumberFormat="1" applyFont="1" applyBorder="1" applyAlignment="1">
      <alignment horizontal="right" vertical="center" wrapText="1"/>
    </xf>
    <xf numFmtId="0" fontId="6" fillId="3" borderId="3" xfId="0" applyFont="1" applyFill="1" applyBorder="1" applyAlignment="1">
      <alignment horizontal="justify" vertical="top" wrapText="1"/>
    </xf>
    <xf numFmtId="0" fontId="6" fillId="3" borderId="1" xfId="0" applyFont="1" applyFill="1" applyBorder="1" applyAlignment="1">
      <alignment horizontal="justify" vertical="top" wrapText="1"/>
    </xf>
    <xf numFmtId="170" fontId="6" fillId="3" borderId="1" xfId="0" applyNumberFormat="1" applyFont="1" applyFill="1" applyBorder="1" applyAlignment="1">
      <alignment horizontal="right"/>
    </xf>
    <xf numFmtId="0" fontId="4" fillId="2" borderId="0" xfId="0" applyFont="1" applyFill="1"/>
    <xf numFmtId="0" fontId="0" fillId="2" borderId="0" xfId="0" applyFont="1" applyFill="1"/>
    <xf numFmtId="170" fontId="9" fillId="0" borderId="1" xfId="2" applyNumberFormat="1" applyFont="1" applyBorder="1" applyAlignment="1">
      <alignment horizontal="right" vertical="top" wrapText="1"/>
    </xf>
    <xf numFmtId="170" fontId="9" fillId="0" borderId="2" xfId="2" applyNumberFormat="1" applyFont="1" applyBorder="1" applyAlignment="1">
      <alignment horizontal="right" vertical="top" wrapText="1"/>
    </xf>
    <xf numFmtId="0" fontId="9" fillId="0" borderId="11" xfId="0" applyFont="1" applyBorder="1" applyAlignment="1">
      <alignment horizontal="left"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Fill="1" applyBorder="1" applyAlignment="1">
      <alignment horizontal="center" vertical="center" wrapText="1"/>
    </xf>
    <xf numFmtId="2" fontId="0" fillId="2" borderId="0" xfId="0" applyNumberFormat="1" applyFill="1" applyProtection="1"/>
    <xf numFmtId="0" fontId="0" fillId="0" borderId="0" xfId="0" applyFont="1" applyAlignment="1">
      <alignment vertical="center"/>
    </xf>
    <xf numFmtId="0" fontId="17" fillId="2" borderId="0" xfId="0" applyFont="1" applyFill="1"/>
    <xf numFmtId="0" fontId="0" fillId="2" borderId="0" xfId="0" applyFont="1" applyFill="1" applyAlignment="1"/>
    <xf numFmtId="0" fontId="0" fillId="2" borderId="0" xfId="0" applyFont="1" applyFill="1" applyAlignment="1">
      <alignment wrapText="1"/>
    </xf>
    <xf numFmtId="0" fontId="21" fillId="2" borderId="0" xfId="0" applyFont="1" applyFill="1"/>
    <xf numFmtId="0" fontId="20" fillId="2" borderId="0" xfId="0" applyFont="1" applyFill="1" applyAlignment="1">
      <alignment horizontal="center"/>
    </xf>
    <xf numFmtId="0" fontId="4" fillId="2" borderId="0" xfId="0" applyFont="1" applyFill="1" applyBorder="1" applyAlignment="1">
      <alignment horizontal="center" vertical="center"/>
    </xf>
    <xf numFmtId="168" fontId="4" fillId="2" borderId="0" xfId="0" applyNumberFormat="1" applyFont="1" applyFill="1" applyBorder="1" applyAlignment="1">
      <alignment horizontal="right" vertical="center"/>
    </xf>
    <xf numFmtId="171" fontId="6" fillId="0" borderId="0" xfId="0" applyNumberFormat="1" applyFont="1" applyFill="1" applyBorder="1" applyAlignment="1" applyProtection="1">
      <alignment horizontal="left" vertical="center" wrapText="1"/>
    </xf>
    <xf numFmtId="2" fontId="0" fillId="0" borderId="0" xfId="0" applyNumberFormat="1" applyAlignment="1" applyProtection="1">
      <alignment horizontal="left" vertical="center"/>
    </xf>
    <xf numFmtId="2" fontId="16" fillId="0" borderId="0" xfId="0" applyNumberFormat="1" applyFont="1" applyBorder="1" applyAlignment="1" applyProtection="1">
      <alignment horizontal="left"/>
    </xf>
    <xf numFmtId="0" fontId="20" fillId="8" borderId="6" xfId="0" applyFont="1" applyFill="1" applyBorder="1" applyAlignment="1">
      <alignment horizontal="left" vertical="center" wrapText="1"/>
    </xf>
    <xf numFmtId="0" fontId="6" fillId="9" borderId="13" xfId="0" applyFont="1" applyFill="1" applyBorder="1" applyAlignment="1">
      <alignment horizontal="left" vertical="center" wrapText="1"/>
    </xf>
    <xf numFmtId="0" fontId="6" fillId="9" borderId="5" xfId="0" applyFont="1" applyFill="1" applyBorder="1" applyAlignment="1">
      <alignment horizontal="left" vertical="center" wrapText="1"/>
    </xf>
    <xf numFmtId="169" fontId="6" fillId="9" borderId="5" xfId="6" applyNumberFormat="1" applyFont="1" applyFill="1" applyBorder="1" applyAlignment="1">
      <alignment horizontal="left" vertical="center" wrapText="1"/>
    </xf>
    <xf numFmtId="169" fontId="6" fillId="9" borderId="14" xfId="6" applyNumberFormat="1" applyFont="1" applyFill="1" applyBorder="1" applyAlignment="1">
      <alignment horizontal="left" vertical="center" wrapText="1"/>
    </xf>
    <xf numFmtId="0" fontId="9" fillId="2" borderId="0" xfId="0" applyFont="1" applyFill="1"/>
    <xf numFmtId="0" fontId="9" fillId="2" borderId="0" xfId="0" applyFont="1" applyFill="1" applyAlignment="1">
      <alignment horizontal="left" vertical="center"/>
    </xf>
    <xf numFmtId="0" fontId="22" fillId="2" borderId="0" xfId="0" applyFont="1" applyFill="1" applyAlignment="1">
      <alignment horizontal="left" vertical="center"/>
    </xf>
    <xf numFmtId="0" fontId="9" fillId="2" borderId="1" xfId="0" applyFont="1" applyFill="1" applyBorder="1" applyAlignment="1">
      <alignment horizontal="center" vertical="center"/>
    </xf>
    <xf numFmtId="0" fontId="6" fillId="2" borderId="1" xfId="0" applyFont="1" applyFill="1" applyBorder="1" applyAlignment="1">
      <alignment horizontal="center" vertical="center"/>
    </xf>
    <xf numFmtId="168" fontId="6" fillId="2" borderId="1" xfId="0" applyNumberFormat="1" applyFont="1" applyFill="1" applyBorder="1" applyAlignment="1">
      <alignment horizontal="right" vertical="center"/>
    </xf>
    <xf numFmtId="2" fontId="9" fillId="0" borderId="0" xfId="0" applyNumberFormat="1" applyFont="1" applyProtection="1"/>
    <xf numFmtId="170" fontId="6" fillId="0" borderId="1" xfId="6" applyNumberFormat="1" applyFont="1" applyBorder="1" applyAlignment="1" applyProtection="1">
      <alignment horizontal="left" vertical="center"/>
    </xf>
    <xf numFmtId="2" fontId="6" fillId="0" borderId="0" xfId="2" applyNumberFormat="1" applyFont="1" applyBorder="1" applyAlignment="1" applyProtection="1">
      <alignment horizontal="center"/>
    </xf>
    <xf numFmtId="2" fontId="6" fillId="0" borderId="0" xfId="0" applyNumberFormat="1" applyFont="1" applyBorder="1" applyAlignment="1" applyProtection="1">
      <alignment horizontal="center"/>
    </xf>
    <xf numFmtId="170" fontId="6" fillId="0" borderId="0" xfId="2" applyNumberFormat="1" applyFont="1" applyBorder="1" applyAlignment="1" applyProtection="1">
      <alignment horizontal="center"/>
    </xf>
    <xf numFmtId="0" fontId="9" fillId="0" borderId="0" xfId="0" applyFont="1"/>
    <xf numFmtId="0" fontId="10" fillId="0" borderId="0" xfId="0" applyFont="1" applyAlignment="1"/>
    <xf numFmtId="0" fontId="10" fillId="0" borderId="0" xfId="0" applyFont="1"/>
    <xf numFmtId="0" fontId="6" fillId="0" borderId="0" xfId="0" applyFont="1" applyAlignment="1">
      <alignment horizontal="left" vertical="center" wrapText="1"/>
    </xf>
    <xf numFmtId="0" fontId="6" fillId="4" borderId="13" xfId="0" applyFont="1" applyFill="1" applyBorder="1" applyAlignment="1">
      <alignment horizontal="left" vertical="center" wrapText="1"/>
    </xf>
    <xf numFmtId="0" fontId="6" fillId="4" borderId="5" xfId="0" applyFont="1" applyFill="1" applyBorder="1" applyAlignment="1">
      <alignment horizontal="left" vertical="center" wrapText="1"/>
    </xf>
    <xf numFmtId="0" fontId="15" fillId="4" borderId="14" xfId="0" applyFont="1" applyFill="1" applyBorder="1" applyAlignment="1">
      <alignment horizontal="left" vertical="center" wrapText="1"/>
    </xf>
    <xf numFmtId="0" fontId="9" fillId="0" borderId="0" xfId="0" applyFont="1" applyAlignment="1">
      <alignment horizontal="left" vertical="center" wrapText="1"/>
    </xf>
    <xf numFmtId="0" fontId="26" fillId="0" borderId="0" xfId="0" applyFont="1" applyAlignment="1">
      <alignment vertical="top"/>
    </xf>
    <xf numFmtId="0" fontId="9" fillId="0" borderId="0" xfId="0" applyFont="1" applyAlignment="1">
      <alignment horizontal="left" vertical="top" wrapText="1"/>
    </xf>
    <xf numFmtId="0" fontId="26" fillId="0" borderId="0" xfId="0" applyFont="1" applyAlignment="1">
      <alignment horizontal="left" vertical="top"/>
    </xf>
    <xf numFmtId="0" fontId="26" fillId="0" borderId="0" xfId="0" applyFont="1" applyAlignment="1">
      <alignment horizontal="left" vertical="top" wrapText="1"/>
    </xf>
    <xf numFmtId="0" fontId="10" fillId="0" borderId="0" xfId="0" applyFont="1" applyAlignment="1">
      <alignment horizontal="left" vertical="top" wrapText="1"/>
    </xf>
    <xf numFmtId="0" fontId="26" fillId="0" borderId="0" xfId="0" applyFont="1" applyAlignment="1">
      <alignment vertical="top" wrapText="1"/>
    </xf>
    <xf numFmtId="0" fontId="9" fillId="0" borderId="0" xfId="0" applyFont="1" applyAlignment="1">
      <alignment horizontal="left" vertical="center"/>
    </xf>
    <xf numFmtId="0" fontId="19" fillId="0" borderId="0" xfId="0" applyFont="1" applyAlignment="1">
      <alignment vertical="top"/>
    </xf>
    <xf numFmtId="0" fontId="10" fillId="0" borderId="0" xfId="0" applyFont="1" applyBorder="1" applyAlignment="1">
      <alignment horizontal="left" wrapText="1"/>
    </xf>
    <xf numFmtId="0" fontId="27" fillId="2" borderId="0" xfId="0" applyFont="1" applyFill="1" applyBorder="1"/>
    <xf numFmtId="0" fontId="9" fillId="2" borderId="0" xfId="0" applyFont="1" applyFill="1" applyBorder="1" applyAlignment="1"/>
    <xf numFmtId="0" fontId="27" fillId="2" borderId="0" xfId="0" applyFont="1" applyFill="1"/>
    <xf numFmtId="0" fontId="9" fillId="2" borderId="0" xfId="0" applyFont="1" applyFill="1" applyAlignment="1"/>
    <xf numFmtId="0" fontId="20" fillId="7" borderId="6" xfId="0" applyFont="1" applyFill="1" applyBorder="1" applyAlignment="1">
      <alignment horizontal="center" vertical="center" wrapText="1"/>
    </xf>
    <xf numFmtId="0" fontId="20" fillId="7" borderId="6" xfId="0" applyFont="1" applyFill="1" applyBorder="1" applyAlignment="1">
      <alignment horizontal="left" vertical="center" wrapText="1"/>
    </xf>
    <xf numFmtId="0" fontId="20" fillId="2" borderId="0" xfId="0" applyFont="1" applyFill="1"/>
    <xf numFmtId="0" fontId="27" fillId="2" borderId="6" xfId="0" applyFont="1" applyFill="1" applyBorder="1" applyAlignment="1">
      <alignment horizontal="center" vertical="center" wrapText="1"/>
    </xf>
    <xf numFmtId="0" fontId="27" fillId="2" borderId="6" xfId="0" applyFont="1" applyFill="1" applyBorder="1" applyAlignment="1">
      <alignment horizontal="left" vertical="center" wrapText="1"/>
    </xf>
    <xf numFmtId="0" fontId="11" fillId="6" borderId="0" xfId="0" applyFont="1" applyFill="1" applyBorder="1" applyAlignment="1">
      <alignment horizontal="left"/>
    </xf>
    <xf numFmtId="0" fontId="6" fillId="12" borderId="13"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14" xfId="0" applyFont="1" applyFill="1" applyBorder="1" applyAlignment="1">
      <alignment horizontal="left" vertical="center" wrapText="1"/>
    </xf>
    <xf numFmtId="0" fontId="6" fillId="13" borderId="17" xfId="0" applyFont="1" applyFill="1" applyBorder="1" applyAlignment="1">
      <alignment horizontal="left" vertical="center" wrapText="1"/>
    </xf>
    <xf numFmtId="0" fontId="6" fillId="14" borderId="1" xfId="0" applyFont="1" applyFill="1" applyBorder="1" applyAlignment="1">
      <alignment horizontal="left" vertical="center" wrapText="1"/>
    </xf>
    <xf numFmtId="0" fontId="15" fillId="11" borderId="1" xfId="0" applyFont="1" applyFill="1" applyBorder="1" applyAlignment="1">
      <alignment horizontal="left" vertical="center" wrapText="1"/>
    </xf>
    <xf numFmtId="0" fontId="15" fillId="11" borderId="1" xfId="0" applyFont="1" applyFill="1" applyBorder="1" applyAlignment="1">
      <alignment horizontal="center" vertical="center" wrapText="1"/>
    </xf>
    <xf numFmtId="0" fontId="8" fillId="11" borderId="1" xfId="0" applyFont="1" applyFill="1" applyBorder="1"/>
    <xf numFmtId="168" fontId="8" fillId="11" borderId="1" xfId="0" applyNumberFormat="1" applyFont="1" applyFill="1" applyBorder="1" applyAlignment="1">
      <alignment horizontal="right" wrapText="1"/>
    </xf>
    <xf numFmtId="168" fontId="15" fillId="11" borderId="1" xfId="0" applyNumberFormat="1" applyFont="1" applyFill="1" applyBorder="1" applyAlignment="1">
      <alignment horizontal="right" vertical="top" wrapText="1"/>
    </xf>
    <xf numFmtId="164" fontId="9" fillId="0" borderId="1" xfId="7" applyFont="1" applyBorder="1" applyAlignment="1">
      <alignment horizontal="right" vertical="top" wrapText="1"/>
    </xf>
    <xf numFmtId="164" fontId="9" fillId="0" borderId="1" xfId="7" applyFont="1" applyBorder="1" applyAlignment="1">
      <alignment horizontal="right"/>
    </xf>
    <xf numFmtId="164" fontId="9" fillId="0" borderId="1" xfId="7" applyFont="1" applyBorder="1" applyAlignment="1">
      <alignment horizontal="justify" vertical="top" wrapText="1"/>
    </xf>
    <xf numFmtId="2" fontId="6" fillId="15" borderId="6" xfId="0" applyNumberFormat="1" applyFont="1" applyFill="1" applyBorder="1" applyAlignment="1" applyProtection="1">
      <alignment wrapText="1"/>
    </xf>
    <xf numFmtId="170" fontId="9" fillId="15" borderId="6" xfId="2" applyNumberFormat="1" applyFont="1" applyFill="1" applyBorder="1" applyAlignment="1" applyProtection="1">
      <alignment horizontal="center" vertical="center" wrapText="1"/>
    </xf>
    <xf numFmtId="170" fontId="9" fillId="15" borderId="8" xfId="2" applyNumberFormat="1" applyFont="1" applyFill="1" applyBorder="1" applyAlignment="1" applyProtection="1">
      <alignment horizontal="center" vertical="center" wrapText="1"/>
    </xf>
    <xf numFmtId="170" fontId="9" fillId="15" borderId="1" xfId="0" applyNumberFormat="1" applyFont="1" applyFill="1" applyBorder="1" applyAlignment="1" applyProtection="1">
      <alignment horizontal="center" vertical="center" wrapText="1"/>
    </xf>
    <xf numFmtId="173" fontId="6" fillId="15" borderId="6" xfId="4" applyNumberFormat="1" applyFont="1" applyFill="1" applyBorder="1" applyAlignment="1" applyProtection="1">
      <alignment horizontal="center" vertical="center" wrapText="1"/>
    </xf>
    <xf numFmtId="173" fontId="9" fillId="15" borderId="1" xfId="4" applyNumberFormat="1" applyFont="1" applyFill="1" applyBorder="1" applyAlignment="1" applyProtection="1">
      <alignment horizontal="center" vertical="center" wrapText="1"/>
    </xf>
    <xf numFmtId="2" fontId="6" fillId="16" borderId="6" xfId="0" applyNumberFormat="1" applyFont="1" applyFill="1" applyBorder="1" applyAlignment="1" applyProtection="1">
      <alignment horizontal="left" vertical="center" wrapText="1"/>
    </xf>
    <xf numFmtId="2" fontId="6" fillId="16" borderId="8" xfId="0" applyNumberFormat="1" applyFont="1" applyFill="1" applyBorder="1" applyAlignment="1" applyProtection="1">
      <alignment horizontal="left" vertical="center" wrapText="1"/>
    </xf>
    <xf numFmtId="2" fontId="6" fillId="16" borderId="1" xfId="0" applyNumberFormat="1" applyFont="1" applyFill="1" applyBorder="1" applyAlignment="1" applyProtection="1">
      <alignment horizontal="left" vertical="center" wrapText="1"/>
    </xf>
    <xf numFmtId="0" fontId="31" fillId="0" borderId="0" xfId="0" applyFont="1" applyAlignment="1">
      <alignment vertical="center" wrapText="1"/>
    </xf>
    <xf numFmtId="0" fontId="0" fillId="0" borderId="0" xfId="0" applyFont="1" applyAlignment="1">
      <alignment vertical="center" wrapText="1"/>
    </xf>
    <xf numFmtId="0" fontId="9" fillId="2" borderId="0" xfId="0" applyFont="1" applyFill="1" applyAlignment="1">
      <alignment vertical="center"/>
    </xf>
    <xf numFmtId="0" fontId="9" fillId="2" borderId="1" xfId="0" applyFont="1" applyFill="1" applyBorder="1" applyAlignment="1">
      <alignment vertical="center"/>
    </xf>
    <xf numFmtId="172" fontId="9" fillId="2" borderId="1" xfId="0" applyNumberFormat="1" applyFont="1" applyFill="1" applyBorder="1" applyAlignment="1">
      <alignment vertical="center"/>
    </xf>
    <xf numFmtId="168" fontId="9" fillId="2" borderId="1" xfId="2" applyNumberFormat="1" applyFont="1" applyFill="1" applyBorder="1" applyAlignment="1">
      <alignment horizontal="right" vertical="center"/>
    </xf>
    <xf numFmtId="168" fontId="9" fillId="2" borderId="2" xfId="2" applyNumberFormat="1" applyFont="1" applyFill="1" applyBorder="1" applyAlignment="1">
      <alignment horizontal="right" vertical="center"/>
    </xf>
    <xf numFmtId="0" fontId="22" fillId="2" borderId="0" xfId="0" applyFont="1" applyFill="1" applyAlignment="1">
      <alignment vertical="center"/>
    </xf>
    <xf numFmtId="0" fontId="9" fillId="0" borderId="0" xfId="0" applyFont="1" applyAlignment="1">
      <alignment vertical="center"/>
    </xf>
    <xf numFmtId="0" fontId="9" fillId="0" borderId="3" xfId="0" applyFont="1" applyBorder="1" applyAlignment="1">
      <alignment vertical="center"/>
    </xf>
    <xf numFmtId="0" fontId="9" fillId="0" borderId="1" xfId="0" applyFont="1" applyBorder="1" applyAlignment="1">
      <alignment vertical="center"/>
    </xf>
    <xf numFmtId="168" fontId="9" fillId="0" borderId="1" xfId="2" applyNumberFormat="1" applyFont="1" applyBorder="1" applyAlignment="1">
      <alignment vertical="center"/>
    </xf>
    <xf numFmtId="168" fontId="9" fillId="0" borderId="2" xfId="2" applyNumberFormat="1" applyFont="1" applyBorder="1" applyAlignment="1">
      <alignment vertical="center"/>
    </xf>
    <xf numFmtId="0" fontId="0" fillId="2" borderId="0" xfId="0" applyFont="1" applyFill="1" applyAlignment="1">
      <alignment vertical="center"/>
    </xf>
    <xf numFmtId="0" fontId="3" fillId="2" borderId="0" xfId="0" applyFont="1" applyFill="1" applyAlignment="1">
      <alignment vertical="center"/>
    </xf>
    <xf numFmtId="0" fontId="17" fillId="2" borderId="0" xfId="0" applyFont="1" applyFill="1" applyAlignment="1">
      <alignment vertical="center"/>
    </xf>
    <xf numFmtId="0" fontId="6" fillId="2" borderId="0" xfId="0" applyFont="1" applyFill="1" applyAlignment="1">
      <alignment vertical="center"/>
    </xf>
    <xf numFmtId="0" fontId="12" fillId="2" borderId="0" xfId="0" applyFont="1" applyFill="1" applyAlignment="1">
      <alignment vertical="center"/>
    </xf>
    <xf numFmtId="171" fontId="12" fillId="2" borderId="0" xfId="0" applyNumberFormat="1" applyFont="1" applyFill="1" applyAlignment="1" applyProtection="1">
      <alignment vertical="center"/>
      <protection hidden="1"/>
    </xf>
    <xf numFmtId="171" fontId="3" fillId="2" borderId="0" xfId="0" applyNumberFormat="1" applyFont="1" applyFill="1" applyAlignment="1" applyProtection="1">
      <alignment vertical="center"/>
      <protection hidden="1"/>
    </xf>
    <xf numFmtId="0" fontId="5" fillId="0" borderId="0" xfId="0" applyFont="1" applyAlignment="1">
      <alignment vertical="center"/>
    </xf>
    <xf numFmtId="0" fontId="9" fillId="0" borderId="15" xfId="0" applyFont="1" applyBorder="1" applyAlignment="1">
      <alignment vertical="center"/>
    </xf>
    <xf numFmtId="0" fontId="9" fillId="0" borderId="4" xfId="0" applyFont="1" applyBorder="1" applyAlignment="1">
      <alignment vertical="center"/>
    </xf>
    <xf numFmtId="168" fontId="9" fillId="0" borderId="4" xfId="2" applyNumberFormat="1" applyFont="1" applyBorder="1" applyAlignment="1">
      <alignment vertical="center"/>
    </xf>
    <xf numFmtId="168" fontId="9" fillId="0" borderId="16" xfId="2" applyNumberFormat="1" applyFont="1" applyBorder="1" applyAlignment="1">
      <alignment vertical="center"/>
    </xf>
    <xf numFmtId="0" fontId="24" fillId="0" borderId="0" xfId="0" applyFont="1" applyAlignment="1">
      <alignment vertical="center"/>
    </xf>
    <xf numFmtId="0" fontId="15" fillId="12" borderId="15" xfId="0" applyFont="1" applyFill="1" applyBorder="1" applyAlignment="1">
      <alignment vertical="center"/>
    </xf>
    <xf numFmtId="0" fontId="15" fillId="12" borderId="4" xfId="0" applyFont="1" applyFill="1" applyBorder="1" applyAlignment="1">
      <alignment vertical="center"/>
    </xf>
    <xf numFmtId="168" fontId="15" fillId="12" borderId="4" xfId="0" applyNumberFormat="1" applyFont="1" applyFill="1" applyBorder="1" applyAlignment="1">
      <alignment vertical="center"/>
    </xf>
    <xf numFmtId="168" fontId="15" fillId="12" borderId="16" xfId="0" applyNumberFormat="1" applyFont="1" applyFill="1" applyBorder="1" applyAlignment="1">
      <alignment vertical="center"/>
    </xf>
    <xf numFmtId="0" fontId="10" fillId="0" borderId="0" xfId="0" applyFont="1" applyAlignment="1">
      <alignment vertical="center"/>
    </xf>
    <xf numFmtId="0" fontId="19" fillId="0" borderId="0" xfId="0" applyFont="1" applyAlignment="1">
      <alignment vertical="center"/>
    </xf>
    <xf numFmtId="0" fontId="9" fillId="0" borderId="0" xfId="0" applyFont="1" applyFill="1" applyAlignment="1">
      <alignment vertical="center"/>
    </xf>
    <xf numFmtId="0" fontId="22" fillId="0" borderId="0" xfId="0" applyFont="1" applyFill="1" applyAlignment="1">
      <alignment vertical="center"/>
    </xf>
    <xf numFmtId="170" fontId="9" fillId="0" borderId="1" xfId="0" applyNumberFormat="1" applyFont="1" applyBorder="1" applyAlignment="1">
      <alignment horizontal="justify" vertical="top" wrapText="1"/>
    </xf>
    <xf numFmtId="0" fontId="9" fillId="0" borderId="6" xfId="0" applyFont="1" applyBorder="1" applyAlignment="1">
      <alignment horizontal="justify" vertical="center" wrapText="1"/>
    </xf>
    <xf numFmtId="0" fontId="4" fillId="0" borderId="0" xfId="0" applyFont="1" applyAlignment="1">
      <alignment vertical="center"/>
    </xf>
    <xf numFmtId="0" fontId="9" fillId="0" borderId="1" xfId="0" applyFont="1" applyBorder="1" applyAlignment="1">
      <alignment horizontal="justify" vertical="center" wrapText="1"/>
    </xf>
    <xf numFmtId="168" fontId="9" fillId="0" borderId="6" xfId="2" applyNumberFormat="1" applyFont="1" applyBorder="1" applyAlignment="1">
      <alignment horizontal="justify" vertical="center" wrapText="1"/>
    </xf>
    <xf numFmtId="168" fontId="9" fillId="0" borderId="7" xfId="2" applyNumberFormat="1" applyFont="1" applyBorder="1" applyAlignment="1">
      <alignment horizontal="justify" vertical="center" wrapText="1"/>
    </xf>
    <xf numFmtId="168" fontId="9" fillId="0" borderId="1" xfId="2" applyNumberFormat="1" applyFont="1" applyBorder="1" applyAlignment="1">
      <alignment horizontal="justify" vertical="center" wrapText="1"/>
    </xf>
    <xf numFmtId="0" fontId="22" fillId="0" borderId="0" xfId="0" applyFont="1" applyAlignment="1">
      <alignment vertical="center"/>
    </xf>
    <xf numFmtId="0" fontId="15" fillId="10" borderId="12" xfId="0" applyFont="1" applyFill="1" applyBorder="1" applyAlignment="1">
      <alignment horizontal="justify" vertical="center" wrapText="1"/>
    </xf>
    <xf numFmtId="168" fontId="15" fillId="10" borderId="12" xfId="0" applyNumberFormat="1" applyFont="1" applyFill="1" applyBorder="1" applyAlignment="1">
      <alignment horizontal="justify" vertical="center" wrapText="1"/>
    </xf>
    <xf numFmtId="0" fontId="10" fillId="0" borderId="0" xfId="0" applyFont="1" applyAlignment="1">
      <alignment horizontal="left" vertical="center"/>
    </xf>
    <xf numFmtId="0" fontId="10" fillId="0" borderId="0" xfId="0" applyFont="1" applyAlignment="1">
      <alignment horizontal="left" vertical="center" wrapText="1"/>
    </xf>
    <xf numFmtId="0" fontId="19" fillId="0" borderId="0" xfId="0" applyFont="1" applyBorder="1" applyAlignment="1">
      <alignment horizontal="left" vertical="center"/>
    </xf>
    <xf numFmtId="2" fontId="10" fillId="0" borderId="9" xfId="0" applyNumberFormat="1" applyFont="1" applyBorder="1" applyAlignment="1" applyProtection="1">
      <alignment horizontal="left" wrapText="1"/>
    </xf>
    <xf numFmtId="2" fontId="10" fillId="0" borderId="0" xfId="0" applyNumberFormat="1" applyFont="1" applyBorder="1" applyAlignment="1" applyProtection="1">
      <alignment horizontal="left" wrapText="1"/>
    </xf>
    <xf numFmtId="2" fontId="13" fillId="0" borderId="0" xfId="0" applyNumberFormat="1" applyFont="1" applyAlignment="1" applyProtection="1">
      <alignment horizontal="left" vertical="top" wrapText="1"/>
    </xf>
    <xf numFmtId="2" fontId="16" fillId="0" borderId="0" xfId="0" applyNumberFormat="1" applyFont="1" applyAlignment="1" applyProtection="1">
      <alignment horizontal="left"/>
    </xf>
    <xf numFmtId="2" fontId="19" fillId="0" borderId="10" xfId="0" applyNumberFormat="1" applyFont="1" applyFill="1" applyBorder="1" applyAlignment="1" applyProtection="1">
      <alignment horizontal="left" vertical="top" wrapText="1"/>
    </xf>
    <xf numFmtId="2" fontId="19" fillId="0" borderId="0" xfId="0" applyNumberFormat="1" applyFont="1" applyFill="1" applyBorder="1" applyAlignment="1" applyProtection="1">
      <alignment horizontal="left" vertical="top" wrapText="1"/>
    </xf>
    <xf numFmtId="2" fontId="16" fillId="0" borderId="0" xfId="0" applyNumberFormat="1" applyFont="1" applyBorder="1" applyAlignment="1" applyProtection="1">
      <alignment horizontal="left"/>
    </xf>
    <xf numFmtId="2" fontId="6" fillId="16" borderId="19" xfId="0" applyNumberFormat="1" applyFont="1" applyFill="1" applyBorder="1" applyAlignment="1" applyProtection="1">
      <alignment horizontal="left" vertical="center" wrapText="1"/>
    </xf>
    <xf numFmtId="2" fontId="6" fillId="16" borderId="20" xfId="0" applyNumberFormat="1" applyFont="1" applyFill="1" applyBorder="1" applyAlignment="1" applyProtection="1">
      <alignment horizontal="left" vertical="center" wrapText="1"/>
    </xf>
    <xf numFmtId="2" fontId="6" fillId="16" borderId="21" xfId="0" applyNumberFormat="1" applyFont="1" applyFill="1" applyBorder="1" applyAlignment="1" applyProtection="1">
      <alignment horizontal="left" vertical="center" wrapText="1"/>
    </xf>
    <xf numFmtId="2" fontId="6" fillId="0" borderId="1" xfId="0" applyNumberFormat="1" applyFont="1" applyBorder="1" applyAlignment="1" applyProtection="1">
      <alignment horizontal="left" vertical="top" wrapText="1"/>
    </xf>
    <xf numFmtId="0" fontId="17" fillId="6" borderId="0" xfId="0" applyFont="1" applyFill="1" applyBorder="1" applyAlignment="1">
      <alignment horizontal="left" vertical="center"/>
    </xf>
    <xf numFmtId="0" fontId="11" fillId="6" borderId="0" xfId="0" applyFont="1" applyFill="1" applyBorder="1" applyAlignment="1">
      <alignment horizontal="left" vertical="center"/>
    </xf>
    <xf numFmtId="0" fontId="19" fillId="0" borderId="0" xfId="0" applyFont="1" applyAlignment="1">
      <alignment vertical="center" wrapText="1"/>
    </xf>
    <xf numFmtId="0" fontId="19" fillId="0" borderId="0" xfId="0" applyFont="1" applyAlignment="1">
      <alignment vertical="center"/>
    </xf>
    <xf numFmtId="0" fontId="14"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vertical="center" wrapText="1"/>
    </xf>
    <xf numFmtId="0" fontId="19" fillId="0" borderId="0" xfId="0" applyFont="1" applyAlignment="1">
      <alignment horizontal="left" vertical="center" wrapText="1"/>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vertical="top" wrapText="1"/>
    </xf>
    <xf numFmtId="0" fontId="19" fillId="0" borderId="0" xfId="0" applyFont="1" applyAlignment="1"/>
    <xf numFmtId="0" fontId="17" fillId="6" borderId="0" xfId="0" applyFont="1" applyFill="1" applyBorder="1" applyAlignment="1">
      <alignment horizontal="left"/>
    </xf>
    <xf numFmtId="0" fontId="11" fillId="6" borderId="0" xfId="0" applyFont="1" applyFill="1" applyBorder="1" applyAlignment="1">
      <alignment horizontal="left"/>
    </xf>
    <xf numFmtId="0" fontId="18" fillId="2" borderId="0" xfId="0" applyFont="1" applyFill="1" applyAlignment="1">
      <alignment horizontal="left" vertical="top" wrapText="1"/>
    </xf>
    <xf numFmtId="0" fontId="10" fillId="2" borderId="0" xfId="0" applyFont="1" applyFill="1" applyAlignment="1">
      <alignment horizontal="left" vertical="center" wrapText="1"/>
    </xf>
    <xf numFmtId="0" fontId="27" fillId="5" borderId="0" xfId="0" applyFont="1" applyFill="1" applyBorder="1" applyAlignment="1">
      <alignment horizontal="left" vertical="center" wrapText="1"/>
    </xf>
    <xf numFmtId="0" fontId="29" fillId="2" borderId="0" xfId="0" applyFont="1" applyFill="1" applyBorder="1"/>
    <xf numFmtId="0" fontId="9" fillId="0" borderId="3" xfId="0" applyFont="1" applyFill="1" applyBorder="1" applyAlignment="1">
      <alignment vertical="center"/>
    </xf>
    <xf numFmtId="0" fontId="9" fillId="0" borderId="1" xfId="0" applyFont="1" applyFill="1" applyBorder="1" applyAlignment="1">
      <alignment vertical="center" wrapText="1"/>
    </xf>
    <xf numFmtId="0" fontId="9" fillId="0" borderId="1" xfId="0" applyFont="1" applyFill="1" applyBorder="1" applyAlignment="1">
      <alignment vertical="center"/>
    </xf>
    <xf numFmtId="1" fontId="9" fillId="0" borderId="1" xfId="0" applyNumberFormat="1" applyFont="1" applyFill="1" applyBorder="1" applyAlignment="1">
      <alignment vertical="center"/>
    </xf>
    <xf numFmtId="168" fontId="9" fillId="0" borderId="1" xfId="2" applyNumberFormat="1" applyFont="1" applyFill="1" applyBorder="1" applyAlignment="1">
      <alignment vertical="center"/>
    </xf>
    <xf numFmtId="168" fontId="9" fillId="0" borderId="2" xfId="2" applyNumberFormat="1" applyFont="1" applyFill="1" applyBorder="1" applyAlignment="1">
      <alignment vertical="center"/>
    </xf>
    <xf numFmtId="0" fontId="9" fillId="0" borderId="0" xfId="0" applyFont="1" applyFill="1" applyAlignment="1">
      <alignment vertical="center" wrapText="1"/>
    </xf>
    <xf numFmtId="168" fontId="9" fillId="0" borderId="18" xfId="2" applyNumberFormat="1" applyFont="1" applyFill="1" applyBorder="1" applyAlignment="1">
      <alignment vertical="center"/>
    </xf>
    <xf numFmtId="0" fontId="30" fillId="0" borderId="3" xfId="0" applyFont="1" applyFill="1" applyBorder="1" applyAlignment="1">
      <alignment vertical="center"/>
    </xf>
    <xf numFmtId="0" fontId="9" fillId="0" borderId="0" xfId="0" applyFont="1" applyFill="1" applyAlignment="1">
      <alignment horizontal="center" vertical="center"/>
    </xf>
    <xf numFmtId="0" fontId="9" fillId="0" borderId="3" xfId="0" applyFont="1" applyFill="1" applyBorder="1" applyAlignment="1">
      <alignment horizontal="center" vertical="center" wrapText="1"/>
    </xf>
    <xf numFmtId="164" fontId="9" fillId="0" borderId="1" xfId="7" applyFont="1" applyFill="1" applyBorder="1" applyAlignment="1">
      <alignment horizontal="center" vertical="center" wrapText="1"/>
    </xf>
    <xf numFmtId="170" fontId="9" fillId="0" borderId="1" xfId="0" applyNumberFormat="1" applyFont="1" applyFill="1" applyBorder="1" applyAlignment="1">
      <alignment horizontal="center" vertical="center"/>
    </xf>
    <xf numFmtId="170" fontId="9" fillId="0" borderId="1" xfId="2" applyNumberFormat="1" applyFont="1" applyFill="1" applyBorder="1" applyAlignment="1">
      <alignment horizontal="center" vertical="center" wrapText="1"/>
    </xf>
    <xf numFmtId="170" fontId="9" fillId="0" borderId="2" xfId="2" applyNumberFormat="1" applyFont="1" applyFill="1" applyBorder="1" applyAlignment="1">
      <alignment horizontal="center" vertical="center" wrapText="1"/>
    </xf>
    <xf numFmtId="0" fontId="9" fillId="0" borderId="1" xfId="0" applyFont="1" applyFill="1" applyBorder="1" applyAlignment="1">
      <alignment horizontal="justify" vertical="center" wrapText="1"/>
    </xf>
    <xf numFmtId="164" fontId="9" fillId="0" borderId="1" xfId="7" applyFont="1" applyFill="1" applyBorder="1" applyAlignment="1">
      <alignment horizontal="justify" vertical="center" wrapText="1"/>
    </xf>
    <xf numFmtId="168" fontId="9" fillId="0" borderId="1" xfId="2" applyNumberFormat="1" applyFont="1" applyFill="1" applyBorder="1" applyAlignment="1">
      <alignment horizontal="justify" vertical="center" wrapText="1"/>
    </xf>
    <xf numFmtId="0" fontId="9" fillId="0" borderId="6" xfId="0" applyFont="1" applyFill="1" applyBorder="1" applyAlignment="1">
      <alignment horizontal="justify" vertical="center" wrapText="1"/>
    </xf>
    <xf numFmtId="164" fontId="9" fillId="0" borderId="6" xfId="7" applyFont="1" applyFill="1" applyBorder="1" applyAlignment="1">
      <alignment horizontal="justify" vertical="center" wrapText="1"/>
    </xf>
    <xf numFmtId="168" fontId="9" fillId="0" borderId="6" xfId="2" applyNumberFormat="1" applyFont="1" applyFill="1" applyBorder="1" applyAlignment="1">
      <alignment horizontal="justify" vertical="center" wrapText="1"/>
    </xf>
    <xf numFmtId="168" fontId="9" fillId="0" borderId="7" xfId="2" applyNumberFormat="1" applyFont="1" applyFill="1" applyBorder="1" applyAlignment="1">
      <alignment horizontal="justify" vertical="center" wrapText="1"/>
    </xf>
    <xf numFmtId="0" fontId="9" fillId="0" borderId="1" xfId="0" applyFont="1" applyFill="1" applyBorder="1" applyAlignment="1">
      <alignment horizontal="center" vertical="center"/>
    </xf>
    <xf numFmtId="172" fontId="9" fillId="0" borderId="1" xfId="0" applyNumberFormat="1" applyFont="1" applyFill="1" applyBorder="1" applyAlignment="1">
      <alignment vertical="center"/>
    </xf>
    <xf numFmtId="168" fontId="9" fillId="0" borderId="1" xfId="2" applyNumberFormat="1" applyFont="1" applyFill="1" applyBorder="1" applyAlignment="1">
      <alignment horizontal="right" vertical="center"/>
    </xf>
    <xf numFmtId="168" fontId="9" fillId="0" borderId="2" xfId="2" applyNumberFormat="1" applyFont="1" applyFill="1" applyBorder="1" applyAlignment="1">
      <alignment horizontal="right" vertical="center"/>
    </xf>
    <xf numFmtId="172" fontId="9" fillId="0" borderId="1" xfId="0" applyNumberFormat="1" applyFont="1" applyFill="1" applyBorder="1" applyAlignment="1">
      <alignment vertical="center" wrapText="1"/>
    </xf>
    <xf numFmtId="168" fontId="9" fillId="0" borderId="1" xfId="2" applyNumberFormat="1" applyFont="1" applyFill="1" applyBorder="1" applyAlignment="1">
      <alignment horizontal="right" vertical="center" wrapText="1"/>
    </xf>
    <xf numFmtId="0" fontId="0" fillId="0" borderId="0" xfId="0" applyFont="1" applyFill="1"/>
    <xf numFmtId="0" fontId="9" fillId="0" borderId="7" xfId="0" applyFont="1" applyFill="1" applyBorder="1" applyAlignment="1">
      <alignment horizontal="left" vertical="center" wrapText="1"/>
    </xf>
    <xf numFmtId="0" fontId="9" fillId="0" borderId="7" xfId="0" applyFont="1" applyFill="1" applyBorder="1" applyAlignment="1">
      <alignment horizontal="center" vertical="center" wrapText="1"/>
    </xf>
    <xf numFmtId="164" fontId="9" fillId="0" borderId="7" xfId="7" applyFont="1" applyFill="1" applyBorder="1" applyAlignment="1">
      <alignment horizontal="center" vertical="center" wrapText="1"/>
    </xf>
    <xf numFmtId="168" fontId="9" fillId="0" borderId="7" xfId="2" applyNumberFormat="1" applyFont="1" applyFill="1" applyBorder="1" applyAlignment="1">
      <alignment horizontal="right" vertical="center" wrapText="1"/>
    </xf>
    <xf numFmtId="168" fontId="9" fillId="0" borderId="5" xfId="2" applyNumberFormat="1" applyFont="1" applyFill="1" applyBorder="1" applyAlignment="1">
      <alignment horizontal="right" vertical="center" wrapText="1"/>
    </xf>
    <xf numFmtId="0" fontId="9" fillId="0" borderId="6" xfId="0" applyFont="1" applyFill="1" applyBorder="1" applyAlignment="1">
      <alignment horizontal="left" vertical="center" wrapText="1"/>
    </xf>
    <xf numFmtId="0" fontId="9" fillId="0" borderId="6" xfId="0" applyFont="1" applyFill="1" applyBorder="1" applyAlignment="1">
      <alignment horizontal="center" vertical="center" wrapText="1"/>
    </xf>
    <xf numFmtId="168" fontId="9" fillId="0" borderId="7" xfId="2" applyNumberFormat="1" applyFont="1" applyFill="1" applyBorder="1" applyAlignment="1">
      <alignment horizontal="center" vertical="center" wrapText="1"/>
    </xf>
  </cellXfs>
  <cellStyles count="8">
    <cellStyle name="Comma" xfId="6" builtinId="3"/>
    <cellStyle name="Currency" xfId="2" builtinId="4"/>
    <cellStyle name="Currency [0]" xfId="7" builtinId="7"/>
    <cellStyle name="Millares 2" xfId="1" xr:uid="{00000000-0005-0000-0000-000001000000}"/>
    <cellStyle name="Moneda 2" xfId="3" xr:uid="{00000000-0005-0000-0000-000004000000}"/>
    <cellStyle name="Normal" xfId="0" builtinId="0"/>
    <cellStyle name="Percent" xfId="4" builtinId="5"/>
    <cellStyle name="Porcentual 2" xfId="5" xr:uid="{00000000-0005-0000-0000-000007000000}"/>
  </cellStyles>
  <dxfs count="149">
    <dxf>
      <font>
        <b/>
        <i val="0"/>
        <strike val="0"/>
        <condense val="0"/>
        <extend val="0"/>
        <outline val="0"/>
        <shadow val="0"/>
        <u val="none"/>
        <vertAlign val="baseline"/>
        <sz val="10"/>
        <color theme="1"/>
        <name val="Calibri"/>
        <family val="2"/>
        <scheme val="minor"/>
      </font>
      <numFmt numFmtId="168" formatCode="_-&quot;$&quot;\ * #,##0_-;\-&quot;$&quot;\ * #,##0_-;_-&quot;$&quot;\ * &quot;-&quot;??_-;_-@_-"/>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68" formatCode="_-&quot;$&quot;\ * #,##0_-;\-&quot;$&quot;\ * #,##0_-;_-&quot;$&quot;\ * &quot;-&quot;??_-;_-@_-"/>
      <fill>
        <patternFill>
          <bgColor theme="0"/>
        </patternFill>
      </fill>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68" formatCode="_-&quot;$&quot;\ * #,##0_-;\-&quot;$&quot;\ * #,##0_-;_-&quot;$&quot;\ * &quot;-&quot;??_-;_-@_-"/>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68" formatCode="_-&quot;$&quot;\ * #,##0_-;\-&quot;$&quot;\ * #,##0_-;_-&quot;$&quot;\ * &quot;-&quot;??_-;_-@_-"/>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68" formatCode="_-&quot;$&quot;\ * #,##0_-;\-&quot;$&quot;\ * #,##0_-;_-&quot;$&quot;\ * &quot;-&quot;??_-;_-@_-"/>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68" formatCode="_-&quot;$&quot;\ * #,##0_-;\-&quot;$&quot;\ * #,##0_-;_-&quot;$&quot;\ * &quot;-&quot;??_-;_-@_-"/>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68" formatCode="_-&quot;$&quot;\ * #,##0_-;\-&quot;$&quot;\ * #,##0_-;_-&quot;$&quot;\ * &quot;-&quot;??_-;_-@_-"/>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68" formatCode="_-&quot;$&quot;\ * #,##0_-;\-&quot;$&quot;\ * #,##0_-;_-&quot;$&quot;\ * &quot;-&quot;??_-;_-@_-"/>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68" formatCode="_-&quot;$&quot;\ * #,##0_-;\-&quot;$&quot;\ * #,##0_-;_-&quot;$&quot;\ * &quot;-&quot;??_-;_-@_-"/>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68" formatCode="_-&quot;$&quot;\ * #,##0_-;\-&quot;$&quot;\ * #,##0_-;_-&quot;$&quot;\ * &quot;-&quot;??_-;_-@_-"/>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68" formatCode="_-&quot;$&quot;\ * #,##0_-;\-&quot;$&quot;\ * #,##0_-;_-&quot;$&quot;\ * &quot;-&quot;??_-;_-@_-"/>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68" formatCode="_-&quot;$&quot;\ * #,##0_-;\-&quot;$&quot;\ * #,##0_-;_-&quot;$&quot;\ * &quot;-&quot;??_-;_-@_-"/>
      <fill>
        <patternFill>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68" formatCode="_-&quot;$&quot;\ * #,##0_-;\-&quot;$&quot;\ * #,##0_-;_-&quot;$&quot;\ * &quot;-&quot;??_-;_-@_-"/>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72" formatCode="yyyy\-mm\-dd;@"/>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72" formatCode="yyyy\-mm\-dd;@"/>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bgColor theme="0"/>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b/>
        <i val="0"/>
        <strike val="0"/>
        <condense val="0"/>
        <extend val="0"/>
        <outline val="0"/>
        <shadow val="0"/>
        <u val="none"/>
        <vertAlign val="baseline"/>
        <sz val="10"/>
        <color theme="1"/>
        <name val="Calibri"/>
        <scheme val="minor"/>
      </font>
      <numFmt numFmtId="168" formatCode="_-&quot;$&quot;\ * #,##0_-;\-&quot;$&quot;\ * #,##0_-;_-&quot;$&quot;\ * &quot;-&quot;??_-;_-@_-"/>
      <fill>
        <patternFill patternType="solid">
          <fgColor indexed="64"/>
          <bgColor theme="0"/>
        </patternFill>
      </fill>
      <alignment horizontal="right" vertical="center" textRotation="0" wrapText="0"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numFmt numFmtId="168" formatCode="_-&quot;$&quot;\ * #,##0_-;\-&quot;$&quot;\ * #,##0_-;_-&quot;$&quot;\ * &quot;-&quot;??_-;_-@_-"/>
      <fill>
        <patternFill>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0"/>
        <color theme="1"/>
        <name val="Calibri"/>
        <scheme val="minor"/>
      </font>
      <numFmt numFmtId="169" formatCode="_-* #,##0_-;\-* #,##0_-;_-* &quot;-&quot;??_-;_-@_-"/>
      <fill>
        <patternFill patternType="solid">
          <fgColor indexed="64"/>
          <bgColor theme="8" tint="0.3999755851924192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theme="9" tint="0.59999389629810485"/>
        </patternFill>
      </fill>
      <alignment horizontal="righ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right" vertical="top" textRotation="0" wrapText="1" indent="0" justifyLastLine="0" shrinkToFit="0" readingOrder="0"/>
      <border diagonalUp="0" diagonalDown="0" outline="0">
        <left style="thin">
          <color rgb="FF000000"/>
        </left>
        <right style="thin">
          <color rgb="FF000000"/>
        </right>
        <top/>
        <bottom style="thin">
          <color rgb="FF000000"/>
        </bottom>
      </border>
    </dxf>
    <dxf>
      <font>
        <b/>
        <i val="0"/>
        <strike val="0"/>
        <condense val="0"/>
        <extend val="0"/>
        <outline val="0"/>
        <shadow val="0"/>
        <u val="none"/>
        <vertAlign val="baseline"/>
        <sz val="11"/>
        <color auto="1"/>
        <name val="Calibri"/>
        <family val="2"/>
        <scheme val="minor"/>
      </font>
      <numFmt numFmtId="168" formatCode="_-&quot;$&quot;\ * #,##0_-;\-&quot;$&quot;\ * #,##0_-;_-&quot;$&quot;\ * &quot;-&quot;??_-;_-@_-"/>
      <fill>
        <patternFill patternType="solid">
          <fgColor indexed="64"/>
          <bgColor theme="9" tint="0.59999389629810485"/>
        </patternFill>
      </fill>
      <alignment horizontal="righ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right" vertical="top" textRotation="0" wrapText="1" indent="0" justifyLastLine="0" shrinkToFit="0" readingOrder="0"/>
      <border diagonalUp="0" diagonalDown="0" outline="0">
        <left style="thin">
          <color rgb="FF000000"/>
        </left>
        <right style="thin">
          <color rgb="FF000000"/>
        </right>
        <top/>
        <bottom style="thin">
          <color rgb="FF000000"/>
        </bottom>
      </border>
    </dxf>
    <dxf>
      <font>
        <b/>
        <i val="0"/>
        <strike val="0"/>
        <condense val="0"/>
        <extend val="0"/>
        <outline val="0"/>
        <shadow val="0"/>
        <u val="none"/>
        <vertAlign val="baseline"/>
        <sz val="11"/>
        <color auto="1"/>
        <name val="Calibri"/>
        <family val="2"/>
        <scheme val="minor"/>
      </font>
      <numFmt numFmtId="168" formatCode="_-&quot;$&quot;\ * #,##0_-;\-&quot;$&quot;\ * #,##0_-;_-&quot;$&quot;\ * &quot;-&quot;??_-;_-@_-"/>
      <fill>
        <patternFill patternType="solid">
          <fgColor indexed="64"/>
          <bgColor theme="9" tint="0.59999389629810485"/>
        </patternFill>
      </fill>
      <alignment horizontal="righ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right" vertical="top" textRotation="0" wrapText="1" indent="0" justifyLastLine="0" shrinkToFit="0" readingOrder="0"/>
      <border diagonalUp="0" diagonalDown="0" outline="0">
        <left style="thin">
          <color rgb="FF000000"/>
        </left>
        <right style="thin">
          <color rgb="FF000000"/>
        </right>
        <top/>
        <bottom style="thin">
          <color rgb="FF000000"/>
        </bottom>
      </border>
    </dxf>
    <dxf>
      <font>
        <b/>
        <i val="0"/>
        <strike val="0"/>
        <condense val="0"/>
        <extend val="0"/>
        <outline val="0"/>
        <shadow val="0"/>
        <u val="none"/>
        <vertAlign val="baseline"/>
        <sz val="11"/>
        <color auto="1"/>
        <name val="Calibri"/>
        <family val="2"/>
        <scheme val="minor"/>
      </font>
      <numFmt numFmtId="168" formatCode="_-&quot;$&quot;\ * #,##0_-;\-&quot;$&quot;\ * #,##0_-;_-&quot;$&quot;\ * &quot;-&quot;??_-;_-@_-"/>
      <fill>
        <patternFill patternType="solid">
          <fgColor indexed="64"/>
          <bgColor theme="9" tint="0.59999389629810485"/>
        </patternFill>
      </fill>
      <alignment horizontal="righ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righ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numFmt numFmtId="168" formatCode="_-&quot;$&quot;\ * #,##0_-;\-&quot;$&quot;\ * #,##0_-;_-&quot;$&quot;\ * &quot;-&quot;??_-;_-@_-"/>
      <fill>
        <patternFill patternType="solid">
          <fgColor indexed="64"/>
          <bgColor theme="9" tint="0.59999389629810485"/>
        </patternFill>
      </fill>
      <alignment horizontal="righ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name val="Calibri"/>
        <scheme val="minor"/>
      </font>
      <numFmt numFmtId="168" formatCode="_-&quot;$&quot;\ * #,##0_-;\-&quot;$&quot;\ * #,##0_-;_-&quot;$&quot;\ * &quot;-&quot;??_-;_-@_-"/>
      <alignment horizontal="right" textRotation="0" wrapText="1" indent="0" justifyLastLine="0" shrinkToFit="0" readingOrder="0"/>
      <border outline="0">
        <right style="thin">
          <color rgb="FF000000"/>
        </right>
      </border>
    </dxf>
    <dxf>
      <font>
        <b/>
        <i val="0"/>
        <strike val="0"/>
        <condense val="0"/>
        <extend val="0"/>
        <outline val="0"/>
        <shadow val="0"/>
        <u val="none"/>
        <vertAlign val="baseline"/>
        <sz val="11"/>
        <color auto="1"/>
        <name val="Calibri"/>
        <family val="2"/>
        <scheme val="minor"/>
      </font>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name val="Calibri"/>
        <scheme val="minor"/>
      </font>
      <border outline="0">
        <right style="thin">
          <color rgb="FF000000"/>
        </right>
      </border>
    </dxf>
    <dxf>
      <font>
        <b/>
        <i val="0"/>
        <strike val="0"/>
        <condense val="0"/>
        <extend val="0"/>
        <outline val="0"/>
        <shadow val="0"/>
        <u val="none"/>
        <vertAlign val="baseline"/>
        <sz val="11"/>
        <color auto="1"/>
        <name val="Calibri"/>
        <family val="2"/>
        <scheme val="minor"/>
      </font>
      <fill>
        <patternFill patternType="solid">
          <fgColor indexed="64"/>
          <bgColor theme="9" tint="0.59999389629810485"/>
        </patternFill>
      </fill>
      <border diagonalUp="0" diagonalDown="0" outline="0">
        <left style="thin">
          <color indexed="64"/>
        </left>
        <right style="thin">
          <color indexed="64"/>
        </right>
        <top style="thin">
          <color indexed="64"/>
        </top>
        <bottom style="thin">
          <color indexed="64"/>
        </bottom>
      </border>
    </dxf>
    <dxf>
      <font>
        <strike val="0"/>
        <outline val="0"/>
        <shadow val="0"/>
        <vertAlign val="baseline"/>
        <name val="Calibri"/>
        <scheme val="minor"/>
      </font>
    </dxf>
    <dxf>
      <font>
        <b/>
        <i val="0"/>
        <strike val="0"/>
        <condense val="0"/>
        <extend val="0"/>
        <outline val="0"/>
        <shadow val="0"/>
        <u val="none"/>
        <vertAlign val="baseline"/>
        <sz val="10"/>
        <color auto="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Calibri"/>
        <family val="2"/>
        <scheme val="minor"/>
      </font>
      <fill>
        <patternFill patternType="solid">
          <fgColor indexed="64"/>
          <bgColor theme="9" tint="0.5999938962981048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strike val="0"/>
        <outline val="0"/>
        <shadow val="0"/>
        <u val="none"/>
        <vertAlign val="baseline"/>
        <color auto="1"/>
        <name val="Calibri"/>
        <scheme val="minor"/>
      </font>
      <fill>
        <patternFill patternType="solid">
          <fgColor indexed="64"/>
          <bgColor theme="9" tint="0.59999389629810485"/>
        </patternFill>
      </fill>
    </dxf>
    <dxf>
      <border outline="0">
        <top style="thin">
          <color indexed="64"/>
        </top>
        <bottom style="thin">
          <color rgb="FF000000"/>
        </bottom>
      </border>
    </dxf>
    <dxf>
      <font>
        <b val="0"/>
        <i val="0"/>
        <strike val="0"/>
        <condense val="0"/>
        <extend val="0"/>
        <outline val="0"/>
        <shadow val="0"/>
        <u val="none"/>
        <vertAlign val="baseline"/>
        <sz val="10"/>
        <color theme="1"/>
        <name val="Calibri"/>
        <scheme val="minor"/>
      </font>
      <alignment horizontal="justify"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theme="2" tint="-0.24994659260841701"/>
          <bgColor theme="9" tint="0.5999938962981048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justify" vertical="center" textRotation="0" wrapText="1" indent="0" justifyLastLine="0" shrinkToFit="0" readingOrder="0"/>
      <border diagonalUp="0" diagonalDown="0" outline="0">
        <left style="thin">
          <color rgb="FF000000"/>
        </left>
        <right style="thin">
          <color rgb="FF000000"/>
        </right>
        <top/>
        <bottom style="thin">
          <color rgb="FF000000"/>
        </bottom>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justify" vertical="center" textRotation="0" wrapText="1" indent="0" justifyLastLine="0" shrinkToFit="0" readingOrder="0"/>
      <border diagonalUp="0" diagonalDown="0" outline="0">
        <left style="thin">
          <color rgb="FF000000"/>
        </left>
        <right style="thin">
          <color rgb="FF000000"/>
        </right>
        <top/>
        <bottom style="thin">
          <color rgb="FF000000"/>
        </bottom>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justify" vertical="center" textRotation="0" wrapText="1" indent="0" justifyLastLine="0" shrinkToFit="0" readingOrder="0"/>
      <border diagonalUp="0" diagonalDown="0" outline="0">
        <left style="thin">
          <color rgb="FF000000"/>
        </left>
        <right style="thin">
          <color rgb="FF000000"/>
        </right>
        <top/>
        <bottom style="thin">
          <color rgb="FF000000"/>
        </bottom>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justify" vertical="center" textRotation="0" wrapText="1" indent="0" justifyLastLine="0" shrinkToFit="0" readingOrder="0"/>
      <border diagonalUp="0" diagonalDown="0" outline="0">
        <left style="thin">
          <color rgb="FF000000"/>
        </left>
        <right style="thin">
          <color rgb="FF000000"/>
        </right>
        <top/>
        <bottom style="thin">
          <color rgb="FF000000"/>
        </bottom>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numFmt numFmtId="168" formatCode="_-&quot;$&quot;\ * #,##0_-;\-&quot;$&quot;\ * #,##0_-;_-&quot;$&quot;\ * &quot;-&quot;??_-;_-@_-"/>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Calibri"/>
        <family val="2"/>
        <scheme val="minor"/>
      </font>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Calibri"/>
        <family val="2"/>
        <scheme val="minor"/>
      </font>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Calibri"/>
        <family val="2"/>
        <scheme val="minor"/>
      </font>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Calibri"/>
        <family val="2"/>
        <scheme val="minor"/>
      </font>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Calibri"/>
        <family val="2"/>
        <scheme val="minor"/>
      </font>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Calibri"/>
        <family val="2"/>
        <scheme val="minor"/>
      </font>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auto="1"/>
        <name val="Calibri"/>
        <family val="2"/>
        <scheme val="minor"/>
      </font>
      <fill>
        <patternFill patternType="solid">
          <fgColor indexed="64"/>
          <bgColor theme="8" tint="-0.249977111117893"/>
        </patternFill>
      </fill>
      <alignment horizontal="justify"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Calibri"/>
        <scheme val="minor"/>
      </font>
      <alignment horizontal="justify"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strike val="0"/>
        <outline val="0"/>
        <shadow val="0"/>
        <u val="none"/>
        <vertAlign val="baseline"/>
        <sz val="10"/>
        <color auto="1"/>
        <name val="Calibri"/>
        <scheme val="minor"/>
      </font>
      <fill>
        <patternFill patternType="solid">
          <fgColor indexed="64"/>
          <bgColor theme="8" tint="-0.249977111117893"/>
        </patternFill>
      </fill>
      <alignment vertical="center" textRotation="0" indent="0" justifyLastLine="0" shrinkToFit="0" readingOrder="0"/>
    </dxf>
    <dxf>
      <border outline="0">
        <top style="thin">
          <color indexed="64"/>
        </top>
        <bottom style="thin">
          <color rgb="FF000000"/>
        </bottom>
      </border>
    </dxf>
    <dxf>
      <font>
        <b val="0"/>
        <i val="0"/>
        <strike val="0"/>
        <condense val="0"/>
        <extend val="0"/>
        <outline val="0"/>
        <shadow val="0"/>
        <u val="none"/>
        <vertAlign val="baseline"/>
        <sz val="10"/>
        <color theme="1"/>
        <name val="Calibri"/>
        <scheme val="minor"/>
      </font>
      <alignment horizontal="justify" vertical="center" textRotation="0" wrapText="1" indent="0" justifyLastLine="0" shrinkToFit="0" readingOrder="0"/>
    </dxf>
    <dxf>
      <font>
        <b/>
        <i val="0"/>
        <strike val="0"/>
        <condense val="0"/>
        <extend val="0"/>
        <outline val="0"/>
        <shadow val="0"/>
        <u val="none"/>
        <vertAlign val="baseline"/>
        <sz val="10"/>
        <color theme="1"/>
        <name val="Calibri"/>
        <scheme val="minor"/>
      </font>
      <fill>
        <patternFill patternType="solid">
          <fgColor theme="2" tint="-0.24994659260841701"/>
          <bgColor theme="8" tint="-0.249977111117893"/>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theme="1"/>
        <name val="Calibri"/>
        <family val="2"/>
        <scheme val="minor"/>
      </font>
      <numFmt numFmtId="170" formatCode="&quot;$&quot;\ #,##0"/>
      <fill>
        <patternFill patternType="solid">
          <fgColor indexed="64"/>
          <bgColor rgb="FF6AC488"/>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70" formatCode="&quot;$&quot;\ #,##0"/>
      <alignment horizontal="right" vertical="top"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70" formatCode="&quot;$&quot;\ #,##0"/>
      <fill>
        <patternFill patternType="solid">
          <fgColor indexed="64"/>
          <bgColor rgb="FF6AC488"/>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70" formatCode="&quot;$&quot;\ #,##0"/>
      <alignment horizontal="righ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70" formatCode="&quot;$&quot;\ #,##0"/>
      <fill>
        <patternFill patternType="solid">
          <fgColor indexed="64"/>
          <bgColor rgb="FF6AC488"/>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70" formatCode="&quot;$&quot;\ #,##0"/>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70" formatCode="&quot;$&quot;\ #,##0"/>
      <fill>
        <patternFill patternType="solid">
          <fgColor indexed="64"/>
          <bgColor rgb="FF6AC488"/>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righ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numFmt numFmtId="170" formatCode="&quot;$&quot;\ #,##0"/>
      <fill>
        <patternFill patternType="solid">
          <fgColor indexed="64"/>
          <bgColor rgb="FF6AC488"/>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70" formatCode="&quot;$&quot;\ #,##0"/>
      <alignment horizontal="right" textRotation="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rgb="FF6AC488"/>
        </patternFill>
      </fill>
      <alignment horizontal="justify"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justify"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rgb="FF6AC488"/>
        </patternFill>
      </fill>
      <alignment horizontal="justify"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fill>
        <patternFill patternType="solid">
          <fgColor indexed="64"/>
          <bgColor rgb="FF6AC488"/>
        </patternFill>
      </fill>
      <alignment horizontal="justify"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justify"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rgb="FF6AC488"/>
        </patternFill>
      </fill>
      <alignment horizontal="justify"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justify"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font>
        <b/>
        <i val="0"/>
        <strike val="0"/>
        <condense val="0"/>
        <extend val="0"/>
        <outline val="0"/>
        <shadow val="0"/>
        <u val="none"/>
        <vertAlign val="baseline"/>
        <sz val="10"/>
        <color theme="1"/>
        <name val="Calibri"/>
        <scheme val="minor"/>
      </font>
      <numFmt numFmtId="170" formatCode="&quot;$&quot;\ #,##0"/>
      <fill>
        <patternFill patternType="solid">
          <fgColor indexed="64"/>
          <bgColor rgb="FF6AC488"/>
        </patternFill>
      </fill>
      <alignment horizontal="right"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70" formatCode="&quot;$&quot;\ #,##0"/>
      <alignment horizontal="justify"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theme="2" tint="-0.24994659260841701"/>
          <bgColor rgb="FF6AC488"/>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rgb="FF00B0F0"/>
        </patternFill>
      </fill>
      <alignment vertical="center" textRotation="0" indent="0" justifyLastLine="0" shrinkToFit="0" readingOrder="0"/>
      <border diagonalUp="0" diagonalDown="0" outline="0">
        <left style="thin">
          <color indexed="64"/>
        </left>
        <right/>
        <top style="thin">
          <color indexed="64"/>
        </top>
        <bottom/>
      </border>
    </dxf>
    <dxf>
      <font>
        <strike val="0"/>
        <outline val="0"/>
        <shadow val="0"/>
        <u val="none"/>
        <vertAlign val="baseline"/>
        <sz val="10"/>
        <name val="Calibri"/>
        <scheme val="minor"/>
      </font>
      <numFmt numFmtId="168" formatCode="_-&quot;$&quot;\ * #,##0_-;\-&quot;$&quot;\ * #,##0_-;_-&quot;$&quot;\ * &quot;-&quot;??_-;_-@_-"/>
      <alignment vertical="center" textRotation="0" indent="0" justifyLastLine="0" shrinkToFit="0" readingOrder="0"/>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numFmt numFmtId="168" formatCode="_-&quot;$&quot;\ * #,##0_-;\-&quot;$&quot;\ * #,##0_-;_-&quot;$&quot;\ * &quot;-&quot;??_-;_-@_-"/>
      <alignment vertical="center" textRotation="0" indent="0" justifyLastLine="0" shrinkToFit="0" readingOrder="0"/>
      <border outline="0">
        <right style="thin">
          <color indexed="64"/>
        </right>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numFmt numFmtId="168" formatCode="_-&quot;$&quot;\ * #,##0_-;\-&quot;$&quot;\ * #,##0_-;_-&quot;$&quot;\ * &quot;-&quot;??_-;_-@_-"/>
      <alignment vertical="center" textRotation="0" indent="0" justifyLastLine="0" shrinkToFit="0" readingOrder="0"/>
      <border outline="0">
        <right style="thin">
          <color indexed="64"/>
        </right>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numFmt numFmtId="168" formatCode="_-&quot;$&quot;\ * #,##0_-;\-&quot;$&quot;\ * #,##0_-;_-&quot;$&quot;\ * &quot;-&quot;??_-;_-@_-"/>
      <alignment vertical="center" textRotation="0" indent="0" justifyLastLine="0" shrinkToFit="0" readingOrder="0"/>
      <border outline="0">
        <right style="thin">
          <color indexed="64"/>
        </right>
      </border>
    </dxf>
    <dxf>
      <font>
        <b/>
        <i val="0"/>
        <strike val="0"/>
        <condense val="0"/>
        <extend val="0"/>
        <outline val="0"/>
        <shadow val="0"/>
        <u val="none"/>
        <vertAlign val="baseline"/>
        <sz val="10"/>
        <color auto="1"/>
        <name val="Calibri"/>
        <family val="2"/>
        <scheme val="minor"/>
      </font>
      <numFmt numFmtId="168" formatCode="_-&quot;$&quot;\ * #,##0_-;\-&quot;$&quot;\ * #,##0_-;_-&quot;$&quot;\ * &quot;-&quot;??_-;_-@_-"/>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numFmt numFmtId="168" formatCode="_-&quot;$&quot;\ * #,##0_-;\-&quot;$&quot;\ * #,##0_-;_-&quot;$&quot;\ * &quot;-&quot;??_-;_-@_-"/>
      <alignment vertical="center" textRotation="0" indent="0" justifyLastLine="0" shrinkToFit="0" readingOrder="0"/>
      <border outline="0">
        <right style="thin">
          <color indexed="64"/>
        </right>
      </border>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border outline="0">
        <right style="thin">
          <color indexed="64"/>
        </right>
      </border>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font>
        <b/>
        <i val="0"/>
        <strike val="0"/>
        <condense val="0"/>
        <extend val="0"/>
        <outline val="0"/>
        <shadow val="0"/>
        <u val="none"/>
        <vertAlign val="baseline"/>
        <sz val="10"/>
        <color auto="1"/>
        <name val="Calibri"/>
        <family val="2"/>
        <scheme val="minor"/>
      </font>
      <fill>
        <patternFill patternType="solid">
          <fgColor indexed="64"/>
          <bgColor rgb="FF00B0F0"/>
        </patternFill>
      </fill>
      <alignment vertical="center" textRotation="0" indent="0" justifyLastLine="0" shrinkToFit="0" readingOrder="0"/>
      <border diagonalUp="0" diagonalDown="0" outline="0">
        <left/>
        <right style="thin">
          <color indexed="64"/>
        </right>
        <top style="thin">
          <color indexed="64"/>
        </top>
        <bottom/>
      </border>
    </dxf>
    <dxf>
      <font>
        <strike val="0"/>
        <outline val="0"/>
        <shadow val="0"/>
        <u val="none"/>
        <vertAlign val="baseline"/>
        <sz val="10"/>
        <name val="Calibri"/>
        <scheme val="minor"/>
      </font>
      <alignment vertical="center" textRotation="0" indent="0" justifyLastLine="0" shrinkToFit="0" readingOrder="0"/>
    </dxf>
    <dxf>
      <border>
        <top style="thin">
          <color indexed="64"/>
        </top>
      </border>
    </dxf>
    <dxf>
      <font>
        <b/>
        <strike val="0"/>
        <outline val="0"/>
        <shadow val="0"/>
        <u val="none"/>
        <vertAlign val="baseline"/>
        <sz val="10"/>
        <color auto="1"/>
        <name val="Calibri"/>
        <scheme val="minor"/>
      </font>
      <fill>
        <patternFill patternType="solid">
          <fgColor indexed="64"/>
          <bgColor rgb="FF00B0F0"/>
        </patternFill>
      </fill>
      <alignment vertical="center" textRotation="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alignment vertical="center" textRotation="0" indent="0" justifyLastLine="0" shrinkToFit="0" readingOrder="0"/>
    </dxf>
    <dxf>
      <border>
        <bottom style="thin">
          <color indexed="64"/>
        </bottom>
      </border>
    </dxf>
    <dxf>
      <font>
        <b/>
        <strike val="0"/>
        <outline val="0"/>
        <shadow val="0"/>
        <u val="none"/>
        <vertAlign val="baseline"/>
        <sz val="10"/>
        <color theme="1"/>
        <name val="Calibri"/>
        <scheme val="minor"/>
      </font>
      <fill>
        <patternFill patternType="solid">
          <fgColor indexed="64"/>
          <bgColor rgb="FF00B0F0"/>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787FB"/>
      <color rgb="FF6AC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245745</xdr:colOff>
      <xdr:row>3</xdr:row>
      <xdr:rowOff>1904</xdr:rowOff>
    </xdr:from>
    <xdr:to>
      <xdr:col>6</xdr:col>
      <xdr:colOff>0</xdr:colOff>
      <xdr:row>29</xdr:row>
      <xdr:rowOff>9525</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245745" y="621029"/>
          <a:ext cx="7612380" cy="4960621"/>
        </a:xfrm>
        <a:prstGeom prst="rect">
          <a:avLst/>
        </a:prstGeom>
        <a:solidFill>
          <a:srgbClr val="EFF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000" b="1">
              <a:latin typeface="+mn-lt"/>
            </a:rPr>
            <a:t>La</a:t>
          </a:r>
          <a:r>
            <a:rPr lang="es-CL" sz="1000" b="1" baseline="0">
              <a:latin typeface="+mn-lt"/>
            </a:rPr>
            <a:t> línea de Financiamiento "Innova Alta Tecnología", </a:t>
          </a:r>
          <a:r>
            <a:rPr lang="es-CL" sz="1000" u="sng" baseline="0">
              <a:latin typeface="+mn-lt"/>
            </a:rPr>
            <a:t>establece en sus bases técnicas requisitos relacionados con el subsidio y su ejecución</a:t>
          </a:r>
          <a:r>
            <a:rPr lang="es-CL" sz="1000" baseline="0">
              <a:latin typeface="+mn-lt"/>
            </a:rPr>
            <a:t>. Cumplir con dichos requisitos es de absoluta responsabilidad del postulante, y lo que se presenta a continuación en un recordatorio de </a:t>
          </a:r>
          <a:r>
            <a:rPr lang="es-CL" sz="1000" u="sng" baseline="0">
              <a:latin typeface="+mn-lt"/>
            </a:rPr>
            <a:t>algunos aspectos </a:t>
          </a:r>
          <a:r>
            <a:rPr lang="es-CL" sz="1000" baseline="0">
              <a:latin typeface="+mn-lt"/>
            </a:rPr>
            <a:t>que deben considerarse al momento de formular su presupuesto. </a:t>
          </a:r>
        </a:p>
        <a:p>
          <a:endParaRPr lang="es-CL" sz="1000" baseline="0">
            <a:latin typeface="+mn-lt"/>
          </a:endParaRPr>
        </a:p>
        <a:p>
          <a:r>
            <a:rPr lang="es-CL" sz="1000" b="1" baseline="0">
              <a:latin typeface="+mn-lt"/>
            </a:rPr>
            <a:t>Respecto del Subsidio:</a:t>
          </a:r>
        </a:p>
        <a:p>
          <a:pPr marL="171450" indent="-171450">
            <a:buFont typeface="Courier New" panose="02070309020205020404" pitchFamily="49" charset="0"/>
            <a:buChar char="o"/>
          </a:pPr>
          <a:r>
            <a:rPr lang="es-CL" sz="1000" baseline="0">
              <a:latin typeface="+mn-lt"/>
            </a:rPr>
            <a:t>El subsidio máximo a asignar por InnovaChile es de $400.000.000 (cuatrocientos millones). En caso de sobrepasar este monto el proyecto será </a:t>
          </a:r>
          <a:r>
            <a:rPr lang="es-CL" sz="1000" b="1" baseline="0">
              <a:latin typeface="+mn-lt"/>
            </a:rPr>
            <a:t>NO PERTINENTE</a:t>
          </a:r>
          <a:r>
            <a:rPr lang="es-CL" sz="1000" baseline="0">
              <a:latin typeface="+mn-lt"/>
            </a:rPr>
            <a:t>.</a:t>
          </a:r>
        </a:p>
        <a:p>
          <a:pPr marL="171450" indent="-171450">
            <a:buFont typeface="Courier New" panose="02070309020205020404" pitchFamily="49" charset="0"/>
            <a:buChar char="o"/>
          </a:pPr>
          <a:r>
            <a:rPr lang="es-CL" sz="1000" baseline="0">
              <a:latin typeface="+mn-lt"/>
            </a:rPr>
            <a:t>El presupuesto se debe ajustar al porcentaje de cofinanciamiento de acuerdo al tamaño de la empresa postulante, definido por el nivel de ventas. Si el monto de subsidio solicitado a InnovaChile sobrepasa el porcentaje correspondiente al tamaño de la empresa - definido en Bases Técnicas - el proyecto será declarado </a:t>
          </a:r>
          <a:r>
            <a:rPr lang="es-CL" sz="1000" b="1" baseline="0">
              <a:latin typeface="+mn-lt"/>
            </a:rPr>
            <a:t>NO PERTINENTE</a:t>
          </a:r>
          <a:r>
            <a:rPr lang="es-CL" sz="1000" baseline="0">
              <a:latin typeface="+mn-lt"/>
            </a:rPr>
            <a:t>.</a:t>
          </a:r>
        </a:p>
        <a:p>
          <a:pPr marL="171450" indent="-171450">
            <a:buFont typeface="Courier New" panose="02070309020205020404" pitchFamily="49" charset="0"/>
            <a:buChar char="o"/>
          </a:pPr>
          <a:endParaRPr lang="es-CL" sz="1000" baseline="0">
            <a:latin typeface="+mn-lt"/>
          </a:endParaRPr>
        </a:p>
        <a:p>
          <a:pPr marL="0" indent="0">
            <a:buFontTx/>
            <a:buNone/>
          </a:pPr>
          <a:r>
            <a:rPr lang="es-CL" sz="1000" b="1" baseline="0">
              <a:latin typeface="+mn-lt"/>
            </a:rPr>
            <a:t>Respecto del Aporte de los Participantes:</a:t>
          </a:r>
        </a:p>
        <a:p>
          <a:pPr marL="171450" indent="-171450">
            <a:buFont typeface="Courier New" panose="02070309020205020404" pitchFamily="49" charset="0"/>
            <a:buChar char="o"/>
          </a:pPr>
          <a:r>
            <a:rPr lang="es-CL" sz="1000" b="0" baseline="0">
              <a:latin typeface="+mn-lt"/>
            </a:rPr>
            <a:t>El aporte de los participantes está relacionado directamente con el porcentaje de cofinanciamiento de InnovaChile, debiendo cumplir con los mínimos establecidos en las bases.</a:t>
          </a:r>
        </a:p>
        <a:p>
          <a:pPr marL="171450" indent="-171450">
            <a:buFont typeface="Courier New" panose="02070309020205020404" pitchFamily="49" charset="0"/>
            <a:buChar char="o"/>
          </a:pPr>
          <a:r>
            <a:rPr lang="es-CL" sz="1000" b="0" baseline="0">
              <a:latin typeface="+mn-lt"/>
            </a:rPr>
            <a:t>Una proporción del aporte de los participantes - definido en Bases Técnicas - debe realizarse a través de aportes pecuniarios. Este porcentaje corresponde a un mínimo.</a:t>
          </a:r>
        </a:p>
        <a:p>
          <a:pPr marL="171450" indent="-171450">
            <a:buFont typeface="Courier New" panose="02070309020205020404" pitchFamily="49" charset="0"/>
            <a:buChar char="o"/>
          </a:pPr>
          <a:r>
            <a:rPr lang="es-CL" sz="1000" b="0" baseline="0">
              <a:latin typeface="+mn-lt"/>
            </a:rPr>
            <a:t>De no cumplirse con el porcentaje de aportes de participantes y su nivel de aporte pecuniario, el proyecto será declarado </a:t>
          </a:r>
          <a:r>
            <a:rPr lang="es-CL" sz="1000" b="1" baseline="0">
              <a:latin typeface="+mn-lt"/>
            </a:rPr>
            <a:t>NO PERTINENTE</a:t>
          </a:r>
          <a:r>
            <a:rPr lang="es-CL" sz="1000" b="0" baseline="0">
              <a:latin typeface="+mn-lt"/>
            </a:rPr>
            <a:t>.</a:t>
          </a:r>
        </a:p>
        <a:p>
          <a:pPr marL="171450" indent="-171450">
            <a:buFont typeface="Courier New" panose="02070309020205020404" pitchFamily="49" charset="0"/>
            <a:buChar char="o"/>
          </a:pPr>
          <a:endParaRPr lang="es-CL" sz="1000" b="0" baseline="0">
            <a:latin typeface="+mn-lt"/>
          </a:endParaRPr>
        </a:p>
        <a:p>
          <a:pPr marL="0" indent="0">
            <a:buFontTx/>
            <a:buNone/>
          </a:pPr>
          <a:r>
            <a:rPr lang="es-CL" sz="1000" b="1" baseline="0">
              <a:solidFill>
                <a:schemeClr val="dk1"/>
              </a:solidFill>
              <a:latin typeface="+mn-lt"/>
              <a:ea typeface="+mn-ea"/>
              <a:cs typeface="+mn-cs"/>
            </a:rPr>
            <a:t>Respecto de las cuentas y gastos máximos a financiar:</a:t>
          </a:r>
        </a:p>
        <a:p>
          <a:pPr marL="171450" indent="-171450">
            <a:buFont typeface="Courier New" panose="02070309020205020404" pitchFamily="49" charset="0"/>
            <a:buChar char="o"/>
          </a:pPr>
          <a:r>
            <a:rPr lang="es-CL" sz="1000" b="0" baseline="0">
              <a:solidFill>
                <a:schemeClr val="dk1"/>
              </a:solidFill>
              <a:latin typeface="+mn-lt"/>
              <a:ea typeface="+mn-ea"/>
              <a:cs typeface="+mn-cs"/>
            </a:rPr>
            <a:t>Sólo se podrá destinar como máximo hasta un 30,00% del subsidio de InnovaChile a financiar personal preexistente.</a:t>
          </a:r>
        </a:p>
        <a:p>
          <a:pPr marL="171450" indent="-171450">
            <a:buFont typeface="Courier New" panose="02070309020205020404" pitchFamily="49" charset="0"/>
            <a:buChar char="o"/>
          </a:pPr>
          <a:r>
            <a:rPr lang="es-CL" sz="1000" b="0" baseline="0">
              <a:solidFill>
                <a:schemeClr val="dk1"/>
              </a:solidFill>
              <a:latin typeface="+mn-lt"/>
              <a:ea typeface="+mn-ea"/>
              <a:cs typeface="+mn-cs"/>
            </a:rPr>
            <a:t>Sólo se podrá destinar como máximo hasta un 30,00% del subsidio de InnovaChile a la cuenta Gastos de Inversión.</a:t>
          </a:r>
        </a:p>
        <a:p>
          <a:pPr marL="171450" indent="-171450">
            <a:buFont typeface="Courier New" panose="02070309020205020404" pitchFamily="49" charset="0"/>
            <a:buChar char="o"/>
          </a:pPr>
          <a:r>
            <a:rPr lang="es-CL" sz="1000" b="0" baseline="0">
              <a:solidFill>
                <a:schemeClr val="dk1"/>
              </a:solidFill>
              <a:latin typeface="+mn-lt"/>
              <a:ea typeface="+mn-ea"/>
              <a:cs typeface="+mn-cs"/>
            </a:rPr>
            <a:t>Sólo se podrá destinar como máximo hasta un 10,00% del subsidio de InnovaChile a la cuenta Gastos de Administración.</a:t>
          </a:r>
        </a:p>
        <a:p>
          <a:pPr marL="171450" indent="-171450">
            <a:buFont typeface="Courier New" panose="02070309020205020404" pitchFamily="49" charset="0"/>
            <a:buChar char="o"/>
          </a:pPr>
          <a:endParaRPr lang="es-CL" sz="1000" b="0" baseline="0">
            <a:solidFill>
              <a:schemeClr val="dk1"/>
            </a:solidFill>
            <a:latin typeface="+mn-lt"/>
            <a:ea typeface="+mn-ea"/>
            <a:cs typeface="+mn-cs"/>
          </a:endParaRPr>
        </a:p>
        <a:p>
          <a:pPr marL="0" indent="0">
            <a:buFontTx/>
            <a:buNone/>
          </a:pPr>
          <a:endParaRPr lang="es-CL" sz="1000" b="1" baseline="0">
            <a:solidFill>
              <a:schemeClr val="accent2"/>
            </a:solidFill>
            <a:latin typeface="+mn-lt"/>
            <a:ea typeface="+mn-ea"/>
            <a:cs typeface="+mn-cs"/>
          </a:endParaRPr>
        </a:p>
        <a:p>
          <a:pPr marL="0" indent="0">
            <a:buFontTx/>
            <a:buNone/>
          </a:pPr>
          <a:r>
            <a:rPr lang="es-CL" sz="1000" b="1" baseline="0">
              <a:solidFill>
                <a:schemeClr val="dk1"/>
              </a:solidFill>
              <a:latin typeface="+mn-lt"/>
              <a:ea typeface="+mn-ea"/>
              <a:cs typeface="+mn-cs"/>
            </a:rPr>
            <a:t>El incumplimiento de uno o más aspectos mencionados anteriormente determinará la NO PERTINENCIA del proyecto postulado.</a:t>
          </a:r>
        </a:p>
        <a:p>
          <a:pPr marL="0" indent="0">
            <a:buFontTx/>
            <a:buNone/>
          </a:pPr>
          <a:endParaRPr lang="es-CL" sz="1000" b="1" baseline="0">
            <a:solidFill>
              <a:schemeClr val="dk1"/>
            </a:solidFill>
            <a:latin typeface="+mn-lt"/>
            <a:ea typeface="+mn-ea"/>
            <a:cs typeface="+mn-cs"/>
          </a:endParaRPr>
        </a:p>
        <a:p>
          <a:pPr marL="0" indent="0">
            <a:buFontTx/>
            <a:buNone/>
          </a:pPr>
          <a:r>
            <a:rPr lang="es-CL" sz="1000" b="1" baseline="0">
              <a:solidFill>
                <a:schemeClr val="dk1"/>
              </a:solidFill>
              <a:latin typeface="+mn-lt"/>
              <a:ea typeface="+mn-ea"/>
              <a:cs typeface="+mn-cs"/>
            </a:rPr>
            <a:t>Respecto de los plazos:</a:t>
          </a:r>
        </a:p>
        <a:p>
          <a:pPr marL="171450" indent="-171450">
            <a:buFont typeface="Courier New" panose="02070309020205020404" pitchFamily="49" charset="0"/>
            <a:buChar char="o"/>
          </a:pPr>
          <a:r>
            <a:rPr lang="es-CL" sz="1000" b="0" baseline="0">
              <a:solidFill>
                <a:schemeClr val="dk1"/>
              </a:solidFill>
              <a:latin typeface="+mn-lt"/>
              <a:ea typeface="+mn-ea"/>
              <a:cs typeface="+mn-cs"/>
            </a:rPr>
            <a:t>La duración del proyecto no podrá superar los 48 meses, o los 60 meses en el caso de proyectos con ciclos biológicos. </a:t>
          </a:r>
        </a:p>
        <a:p>
          <a:pPr marL="171450" indent="-171450">
            <a:buFont typeface="Courier New" panose="02070309020205020404" pitchFamily="49" charset="0"/>
            <a:buChar char="o"/>
          </a:pPr>
          <a:r>
            <a:rPr lang="es-CL" sz="1000" b="0" baseline="0">
              <a:solidFill>
                <a:schemeClr val="dk1"/>
              </a:solidFill>
              <a:latin typeface="+mn-lt"/>
              <a:ea typeface="+mn-ea"/>
              <a:cs typeface="+mn-cs"/>
            </a:rPr>
            <a:t>En caso de incumplimiento de los plazos máximos el proyecto será declarado NO PERTINENTE.</a:t>
          </a:r>
        </a:p>
      </xdr:txBody>
    </xdr:sp>
    <xdr:clientData/>
  </xdr:twoCellAnchor>
  <xdr:twoCellAnchor editAs="oneCell">
    <xdr:from>
      <xdr:col>6</xdr:col>
      <xdr:colOff>314325</xdr:colOff>
      <xdr:row>4</xdr:row>
      <xdr:rowOff>19050</xdr:rowOff>
    </xdr:from>
    <xdr:to>
      <xdr:col>13</xdr:col>
      <xdr:colOff>247650</xdr:colOff>
      <xdr:row>9</xdr:row>
      <xdr:rowOff>85725</xdr:rowOff>
    </xdr:to>
    <xdr:pic>
      <xdr:nvPicPr>
        <xdr:cNvPr id="7" name="Imagen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72450" y="828675"/>
          <a:ext cx="5267325" cy="1019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361950</xdr:colOff>
      <xdr:row>14</xdr:row>
      <xdr:rowOff>76200</xdr:rowOff>
    </xdr:from>
    <xdr:to>
      <xdr:col>13</xdr:col>
      <xdr:colOff>276225</xdr:colOff>
      <xdr:row>23</xdr:row>
      <xdr:rowOff>9525</xdr:rowOff>
    </xdr:to>
    <xdr:pic>
      <xdr:nvPicPr>
        <xdr:cNvPr id="8" name="Imagen 7">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20075" y="2790825"/>
          <a:ext cx="5248275"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C4:Q22" totalsRowCount="1" headerRowDxfId="148" dataDxfId="146" totalsRowDxfId="144" headerRowBorderDxfId="147" tableBorderDxfId="145" totalsRowBorderDxfId="143">
  <autoFilter ref="C4:Q21" xr:uid="{00000000-0009-0000-0100-000001000000}"/>
  <tableColumns count="15">
    <tableColumn id="1" xr3:uid="{00000000-0010-0000-0000-000001000000}" name="Nombre (Ítem)" totalsRowLabel="Total" dataDxfId="142" totalsRowDxfId="141"/>
    <tableColumn id="2" xr3:uid="{00000000-0010-0000-0000-000002000000}" name="Título o grado académico" dataDxfId="140" totalsRowDxfId="139"/>
    <tableColumn id="3" xr3:uid="{00000000-0010-0000-0000-000003000000}" name="Especificación del Cargo" dataDxfId="138" totalsRowDxfId="137"/>
    <tableColumn id="4" xr3:uid="{00000000-0010-0000-0000-000004000000}" name="¿Es preexistente? Complete Si o No" dataDxfId="136" totalsRowDxfId="135"/>
    <tableColumn id="5" xr3:uid="{00000000-0010-0000-0000-000005000000}" name="Justificación TÉCNICA de su participación en el proyecto" dataDxfId="134" totalsRowDxfId="133"/>
    <tableColumn id="6" xr3:uid="{00000000-0010-0000-0000-000006000000}" name="Área de especialidad y/o experiencia" dataDxfId="132" totalsRowDxfId="131"/>
    <tableColumn id="7" xr3:uid="{00000000-0010-0000-0000-000007000000}" name="Tiempo Nº HH /Mes (*)" dataDxfId="130" totalsRowDxfId="129"/>
    <tableColumn id="8" xr3:uid="{00000000-0010-0000-0000-000008000000}" name="N° Meses" dataDxfId="128" totalsRowDxfId="127"/>
    <tableColumn id="9" xr3:uid="{00000000-0010-0000-0000-000009000000}" name="Tiempo Nº Total HH (*)" dataDxfId="126" totalsRowDxfId="125">
      <calculatedColumnFormula>+Tabla1[[#This Row],[Tiempo Nº HH /Mes (*)]]*Tabla1[[#This Row],[N° Meses]]</calculatedColumnFormula>
    </tableColumn>
    <tableColumn id="10" xr3:uid="{00000000-0010-0000-0000-00000A000000}" name="Costo unitario ($)/HH" dataDxfId="124" totalsRowDxfId="123"/>
    <tableColumn id="11" xr3:uid="{00000000-0010-0000-0000-00000B000000}" name="Aporte Innova Chile $" totalsRowFunction="sum" dataDxfId="122" totalsRowDxfId="121"/>
    <tableColumn id="12" xr3:uid="{00000000-0010-0000-0000-00000C000000}" name="Aporte Beneficiario $ (Valorados)" totalsRowFunction="sum" dataDxfId="120" totalsRowDxfId="119"/>
    <tableColumn id="13" xr3:uid="{00000000-0010-0000-0000-00000D000000}" name="Aporte Beneficiario (Pecuniario)" totalsRowFunction="sum" dataDxfId="118" totalsRowDxfId="117"/>
    <tableColumn id="14" xr3:uid="{00000000-0010-0000-0000-00000E000000}" name="Aporte Inversionista(s) $ (Pecuniario)" totalsRowFunction="sum" dataDxfId="116" totalsRowDxfId="115"/>
    <tableColumn id="15" xr3:uid="{00000000-0010-0000-0000-00000F000000}" name="TOTAL $" totalsRowFunction="sum" dataDxfId="114" totalsRowDxfId="113">
      <calculatedColumnFormula>SUM(Tabla1[[#This Row],[Aporte Innova Chile $]:[Aporte Inversionista(s) $ (Pecuniario)]])</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B4:J15" totalsRowCount="1" headerRowDxfId="112" dataDxfId="110" totalsRowDxfId="108" headerRowBorderDxfId="111" tableBorderDxfId="109" totalsRowBorderDxfId="107">
  <autoFilter ref="B4:J14" xr:uid="{00000000-0009-0000-0100-000005000000}"/>
  <tableColumns count="9">
    <tableColumn id="1" xr3:uid="{00000000-0010-0000-0200-000001000000}" name="Ítem" totalsRowLabel="Total" dataDxfId="106" totalsRowDxfId="105"/>
    <tableColumn id="2" xr3:uid="{00000000-0010-0000-0200-000002000000}" name="Cantidad" dataDxfId="104" totalsRowDxfId="103"/>
    <tableColumn id="9" xr3:uid="{00000000-0010-0000-0200-000009000000}" name="Justificación TÉCNICA " dataDxfId="102" totalsRowDxfId="101"/>
    <tableColumn id="3" xr3:uid="{00000000-0010-0000-0200-000003000000}" name="Costo Unitario ($)" dataDxfId="100" totalsRowDxfId="99"/>
    <tableColumn id="4" xr3:uid="{00000000-0010-0000-0200-000004000000}" name="Aporte Innova Chile $" totalsRowFunction="sum" dataDxfId="98" totalsRowDxfId="97">
      <calculatedColumnFormula>400000*12</calculatedColumnFormula>
    </tableColumn>
    <tableColumn id="5" xr3:uid="{00000000-0010-0000-0200-000005000000}" name="Aporte Beneficiario $ (Valorados)" totalsRowFunction="sum" dataDxfId="96" totalsRowDxfId="95"/>
    <tableColumn id="6" xr3:uid="{00000000-0010-0000-0200-000006000000}" name="Aporte Beneficiario $ (Pecuniarios)" totalsRowFunction="sum" dataDxfId="94" totalsRowDxfId="93">
      <calculatedColumnFormula>+Tabla5[[#This Row],[Aporte Innova Chile $]]</calculatedColumnFormula>
    </tableColumn>
    <tableColumn id="7" xr3:uid="{00000000-0010-0000-0200-000007000000}" name="Aporte Inversionista(s) $ (Pecuniarios)" totalsRowFunction="sum" dataDxfId="92" totalsRowDxfId="91"/>
    <tableColumn id="8" xr3:uid="{00000000-0010-0000-0200-000008000000}" name="TOTAL $" totalsRowFunction="sum" dataDxfId="90" totalsRowDxfId="89">
      <calculatedColumnFormula>SUM(Tabla5[[#This Row],[Aporte Innova Chile $]:[Aporte Inversionista(s) $ (Pecuniarios)]])</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a3" displayName="Tabla3" ref="C4:N25" totalsRowCount="1" headerRowDxfId="88" dataDxfId="87" totalsRowDxfId="85" tableBorderDxfId="86">
  <autoFilter ref="C4:N24" xr:uid="{00000000-0009-0000-0100-000003000000}"/>
  <tableColumns count="12">
    <tableColumn id="1" xr3:uid="{00000000-0010-0000-0100-000001000000}" name="Ítem" totalsRowLabel="Total" dataDxfId="84" totalsRowDxfId="83"/>
    <tableColumn id="2" xr3:uid="{00000000-0010-0000-0100-000002000000}" name="Cantidad" dataDxfId="82" totalsRowDxfId="81"/>
    <tableColumn id="3" xr3:uid="{00000000-0010-0000-0100-000003000000}" name="Costo Unitario ($)" dataDxfId="80" totalsRowDxfId="79"/>
    <tableColumn id="4" xr3:uid="{00000000-0010-0000-0100-000004000000}" name="Justificación TÉCNICA del gasto" dataDxfId="78" totalsRowDxfId="77"/>
    <tableColumn id="12" xr3:uid="{00000000-0010-0000-0100-00000C000000}" name="Externalización (Sí/No)" dataDxfId="76" totalsRowDxfId="75"/>
    <tableColumn id="5" xr3:uid="{00000000-0010-0000-0100-000005000000}" name="Unidad de Medida_x000a_(ej: M3, M2;Ton;Litros, etc)" dataDxfId="74" totalsRowDxfId="73"/>
    <tableColumn id="6" xr3:uid="{00000000-0010-0000-0100-000006000000}" name="Justificación de la cantidad requerida" dataDxfId="72" totalsRowDxfId="71"/>
    <tableColumn id="7" xr3:uid="{00000000-0010-0000-0100-000007000000}" name="Aporte Innova Chile $" totalsRowFunction="sum" dataDxfId="70" totalsRowDxfId="69"/>
    <tableColumn id="8" xr3:uid="{00000000-0010-0000-0100-000008000000}" name="Aporte Beneficiario $ (Valorados)" totalsRowFunction="sum" dataDxfId="68" totalsRowDxfId="67"/>
    <tableColumn id="9" xr3:uid="{00000000-0010-0000-0100-000009000000}" name="Aporte Beneficiario $ (Pecuniario)" totalsRowFunction="sum" dataDxfId="66" totalsRowDxfId="65"/>
    <tableColumn id="10" xr3:uid="{00000000-0010-0000-0100-00000A000000}" name="Aporte Inversionista(s) $ (Pecuniarios)" totalsRowFunction="sum" dataDxfId="64" totalsRowDxfId="63"/>
    <tableColumn id="11" xr3:uid="{00000000-0010-0000-0100-00000B000000}" name="TOTAL $" totalsRowFunction="sum" dataDxfId="62" totalsRowDxfId="61">
      <calculatedColumnFormula>SUM(Tabla3[[#This Row],[Aporte Innova Chile $]:[Aporte Inversionista(s) $ (Pecuniarios)]])</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a8" displayName="Tabla8" ref="B4:J15" totalsRowCount="1" headerRowDxfId="60" dataDxfId="58" totalsRowDxfId="56" headerRowBorderDxfId="59" tableBorderDxfId="57">
  <autoFilter ref="B4:J14" xr:uid="{00000000-0009-0000-0100-000008000000}"/>
  <tableColumns count="9">
    <tableColumn id="1" xr3:uid="{00000000-0010-0000-0300-000001000000}" name="Descripción del Bien (Ítem)" totalsRowLabel="Total" dataDxfId="55" totalsRowDxfId="54"/>
    <tableColumn id="2" xr3:uid="{00000000-0010-0000-0300-000002000000}" name="Cantidad" dataDxfId="53" totalsRowDxfId="52"/>
    <tableColumn id="3" xr3:uid="{00000000-0010-0000-0300-000003000000}" name="Costo Unitario ($)" dataDxfId="51" totalsRowDxfId="50"/>
    <tableColumn id="4" xr3:uid="{00000000-0010-0000-0300-000004000000}" name="Justificación TÉCNICA del gasto" dataDxfId="49" totalsRowDxfId="48"/>
    <tableColumn id="5" xr3:uid="{00000000-0010-0000-0300-000005000000}" name="Aporte Innova Chile $" totalsRowFunction="sum" dataDxfId="47" totalsRowDxfId="46"/>
    <tableColumn id="9" xr3:uid="{00000000-0010-0000-0300-000009000000}" name="Aporte Beneficiario (Valorado) $ " totalsRowFunction="sum" dataDxfId="45" totalsRowDxfId="44"/>
    <tableColumn id="6" xr3:uid="{00000000-0010-0000-0300-000006000000}" name="Aporte Beneficiario (Pecuniario) $" totalsRowFunction="sum" dataDxfId="43" totalsRowDxfId="42"/>
    <tableColumn id="7" xr3:uid="{00000000-0010-0000-0300-000007000000}" name="Aporte Inversionista(s) (Pecuniario) $ " totalsRowFunction="sum" dataDxfId="41" totalsRowDxfId="40"/>
    <tableColumn id="8" xr3:uid="{00000000-0010-0000-0300-000008000000}" name="TOTAL $" totalsRowFunction="sum" dataDxfId="39" totalsRowDxfId="38">
      <calculatedColumnFormula>SUM(Tabla8[[#This Row],[Aporte Innova Chile $]:[Aporte Inversionista(s) (Pecuniario) $ ]])</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a10" displayName="Tabla10" ref="C11:R25" totalsRowCount="1" headerRowDxfId="37" dataDxfId="35" totalsRowDxfId="33" headerRowBorderDxfId="36" tableBorderDxfId="34" totalsRowBorderDxfId="32">
  <autoFilter ref="C11:R24" xr:uid="{00000000-0009-0000-0100-00000A000000}"/>
  <tableColumns count="16">
    <tableColumn id="1" xr3:uid="{00000000-0010-0000-0400-000001000000}" name="Nombre Actividad" totalsRowLabel="Total" dataDxfId="31" totalsRowDxfId="30"/>
    <tableColumn id="2" xr3:uid="{00000000-0010-0000-0400-000002000000}" name="Descripción de la Actividad" dataDxfId="29" totalsRowDxfId="28"/>
    <tableColumn id="3" xr3:uid="{00000000-0010-0000-0400-000003000000}" name="Justificación de la actividad _x000a_(¿en qué consiste y por qué es necesaria en el proyecto ?)" dataDxfId="27" totalsRowDxfId="26"/>
    <tableColumn id="4" xr3:uid="{00000000-0010-0000-0400-000004000000}" name="¿Es actividad de I+D?" dataDxfId="25" totalsRowDxfId="24"/>
    <tableColumn id="5" xr3:uid="{00000000-0010-0000-0400-000005000000}" name="Justificación de su clasificación" dataDxfId="23" totalsRowDxfId="22"/>
    <tableColumn id="6" xr3:uid="{00000000-0010-0000-0400-000006000000}" name="¿Quién Realiza esta actividad? " dataDxfId="21" totalsRowDxfId="20"/>
    <tableColumn id="16" xr3:uid="{00000000-0010-0000-0400-000010000000}" name="Indique nombre de recursos humanos involucrados" dataDxfId="19" totalsRowDxfId="18"/>
    <tableColumn id="7" xr3:uid="{00000000-0010-0000-0400-000007000000}" name="Indique número(s) al(los) desafío(s) tecnológico(s) que responde esta actividad" dataDxfId="17" totalsRowDxfId="16"/>
    <tableColumn id="8" xr3:uid="{00000000-0010-0000-0400-000008000000}" name="Mes de Inicio" dataDxfId="15" totalsRowDxfId="14"/>
    <tableColumn id="9" xr3:uid="{00000000-0010-0000-0400-000009000000}" name="Mes de Término" dataDxfId="13" totalsRowDxfId="12"/>
    <tableColumn id="10" xr3:uid="{00000000-0010-0000-0400-00000A000000}" name="(1) Aporte Innova-Chile ($)" totalsRowFunction="sum" dataDxfId="11" totalsRowDxfId="10"/>
    <tableColumn id="11" xr3:uid="{00000000-0010-0000-0400-00000B000000}" name="(2) Aporte Beneficiario valorado($)" totalsRowFunction="sum" dataDxfId="9" totalsRowDxfId="8"/>
    <tableColumn id="12" xr3:uid="{00000000-0010-0000-0400-00000C000000}" name="(3)Aporte Beneficiario Pecuniario ($)" totalsRowFunction="sum" dataDxfId="7" totalsRowDxfId="6"/>
    <tableColumn id="13" xr3:uid="{00000000-0010-0000-0400-00000D000000}" name="Aporte total Beneficiario (2+3)" totalsRowFunction="sum" dataDxfId="5" totalsRowDxfId="4">
      <calculatedColumnFormula>+Tabla10[[#This Row],[(2) Aporte Beneficiario valorado($)]]+Tabla10[[#This Row],[(3)Aporte Beneficiario Pecuniario ($)]]</calculatedColumnFormula>
    </tableColumn>
    <tableColumn id="14" xr3:uid="{00000000-0010-0000-0400-00000E000000}" name="(4) Aporte Inversionista Pecuniario" totalsRowFunction="sum" dataDxfId="3" totalsRowDxfId="2"/>
    <tableColumn id="15" xr3:uid="{00000000-0010-0000-0400-00000F000000}" name="Presupuesto Total por actividad ($) (1+2+3+4)" totalsRowFunction="sum" dataDxfId="1" totalsRowDxfId="0">
      <calculatedColumnFormula>+Tabla10[[#This Row],[(1) Aporte Innova-Chile ($)]]+Tabla10[[#This Row],[(2) Aporte Beneficiario valorado($)]]+Tabla10[[#This Row],[(3)Aporte Beneficiario Pecuniario ($)]]+Tabla10[[#This Row],[(4) Aporte Inversionista Pecuniario]]</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4"/>
  <sheetViews>
    <sheetView zoomScale="110" zoomScaleNormal="110" workbookViewId="0">
      <selection activeCell="J26" sqref="J26"/>
    </sheetView>
  </sheetViews>
  <sheetFormatPr defaultColWidth="11.42578125" defaultRowHeight="15" x14ac:dyDescent="0.25"/>
  <cols>
    <col min="1" max="1" width="3.7109375" style="28" customWidth="1"/>
    <col min="2" max="2" width="68.42578125" style="28" customWidth="1"/>
    <col min="3" max="16384" width="11.42578125" style="28"/>
  </cols>
  <sheetData>
    <row r="2" spans="2:8" ht="18.75" x14ac:dyDescent="0.3">
      <c r="B2" s="1" t="s">
        <v>70</v>
      </c>
    </row>
    <row r="3" spans="2:8" ht="15" customHeight="1" x14ac:dyDescent="0.25"/>
    <row r="4" spans="2:8" x14ac:dyDescent="0.25">
      <c r="H4" s="27" t="s">
        <v>60</v>
      </c>
    </row>
    <row r="14" spans="2:8" x14ac:dyDescent="0.25">
      <c r="H14" s="27" t="s">
        <v>61</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B1:N27"/>
  <sheetViews>
    <sheetView showGridLines="0" zoomScaleNormal="100" workbookViewId="0">
      <selection activeCell="H11" sqref="H11"/>
    </sheetView>
  </sheetViews>
  <sheetFormatPr defaultColWidth="11.42578125" defaultRowHeight="15" x14ac:dyDescent="0.25"/>
  <cols>
    <col min="1" max="1" width="3.7109375" style="7" customWidth="1"/>
    <col min="2" max="2" width="30" style="7" customWidth="1"/>
    <col min="3" max="3" width="33.42578125" style="7" customWidth="1"/>
    <col min="4" max="4" width="17.28515625" style="7" customWidth="1"/>
    <col min="5" max="5" width="17.42578125" style="7" customWidth="1"/>
    <col min="6" max="6" width="17.5703125" style="7" customWidth="1"/>
    <col min="7" max="7" width="13.42578125" style="7" customWidth="1"/>
    <col min="8" max="8" width="13.140625" style="7" customWidth="1"/>
    <col min="9" max="9" width="18.85546875" style="7" customWidth="1"/>
    <col min="10" max="16384" width="11.42578125" style="7"/>
  </cols>
  <sheetData>
    <row r="1" spans="2:14" ht="15" customHeight="1" x14ac:dyDescent="0.25"/>
    <row r="2" spans="2:14" ht="18.75" x14ac:dyDescent="0.3">
      <c r="B2" s="1" t="s">
        <v>69</v>
      </c>
      <c r="C2" s="36"/>
      <c r="D2" s="36"/>
      <c r="E2" s="36"/>
      <c r="F2" s="36"/>
      <c r="G2" s="36"/>
      <c r="H2" s="36"/>
      <c r="I2" s="36"/>
      <c r="J2" s="36"/>
      <c r="K2" s="36"/>
      <c r="L2" s="36"/>
      <c r="M2" s="36"/>
      <c r="N2" s="36"/>
    </row>
    <row r="4" spans="2:14" ht="15.75" x14ac:dyDescent="0.25">
      <c r="B4" s="163" t="s">
        <v>49</v>
      </c>
      <c r="C4" s="163"/>
      <c r="D4" s="163"/>
      <c r="E4" s="8"/>
    </row>
    <row r="5" spans="2:14" x14ac:dyDescent="0.25">
      <c r="B5" s="160" t="s">
        <v>62</v>
      </c>
      <c r="C5" s="160"/>
      <c r="D5" s="160"/>
      <c r="E5" s="160"/>
      <c r="F5" s="160"/>
      <c r="G5" s="160"/>
      <c r="H5" s="161"/>
    </row>
    <row r="6" spans="2:14" s="46" customFormat="1" ht="51" x14ac:dyDescent="0.25">
      <c r="B6" s="110" t="s">
        <v>9</v>
      </c>
      <c r="C6" s="110" t="s">
        <v>12</v>
      </c>
      <c r="D6" s="110" t="s">
        <v>24</v>
      </c>
      <c r="E6" s="110" t="s">
        <v>44</v>
      </c>
      <c r="F6" s="110" t="s">
        <v>45</v>
      </c>
      <c r="G6" s="111" t="s">
        <v>48</v>
      </c>
      <c r="H6" s="112" t="s">
        <v>0</v>
      </c>
      <c r="L6" s="45"/>
    </row>
    <row r="7" spans="2:14" x14ac:dyDescent="0.25">
      <c r="B7" s="9" t="s">
        <v>1</v>
      </c>
      <c r="C7" s="15">
        <f>+Tabla1[[#Totals],[Aporte Innova Chile $]]</f>
        <v>45374400</v>
      </c>
      <c r="D7" s="15">
        <f>+Tabla1[[#Totals],[Aporte Beneficiario $ (Valorados)]]</f>
        <v>0</v>
      </c>
      <c r="E7" s="15">
        <f>+Tabla1[[#Totals],[Aporte Beneficiario (Pecuniario)]]</f>
        <v>45777600</v>
      </c>
      <c r="F7" s="15">
        <f>+Tabla1[[#Totals],[Aporte Inversionista(s) $ (Pecuniario)]]</f>
        <v>0</v>
      </c>
      <c r="G7" s="16">
        <f>+F7+E7+D7</f>
        <v>45777600</v>
      </c>
      <c r="H7" s="107">
        <f>SUM(C7:F7)</f>
        <v>91152000</v>
      </c>
      <c r="L7" s="13"/>
    </row>
    <row r="8" spans="2:14" x14ac:dyDescent="0.25">
      <c r="B8" s="9" t="s">
        <v>2</v>
      </c>
      <c r="C8" s="15">
        <f>+Tabla3[[#Totals],[Aporte Innova Chile $]]</f>
        <v>19000000</v>
      </c>
      <c r="D8" s="15">
        <f>+Tabla3[[#Totals],[Aporte Beneficiario $ (Valorados)]]</f>
        <v>0</v>
      </c>
      <c r="E8" s="15">
        <f>+Tabla3[[#Totals],[Aporte Beneficiario $ (Pecuniario)]]</f>
        <v>24000000</v>
      </c>
      <c r="F8" s="15">
        <f>+Tabla3[[#Totals],[Aporte Inversionista(s) $ (Pecuniarios)]]</f>
        <v>0</v>
      </c>
      <c r="G8" s="16">
        <f t="shared" ref="G8:G10" si="0">+F8+E8+D8</f>
        <v>24000000</v>
      </c>
      <c r="H8" s="107">
        <f>SUM(C8:F8)</f>
        <v>43000000</v>
      </c>
      <c r="L8" s="13"/>
    </row>
    <row r="9" spans="2:14" x14ac:dyDescent="0.25">
      <c r="B9" s="9" t="s">
        <v>13</v>
      </c>
      <c r="C9" s="15">
        <f>+Tabla5[[#Totals],[Aporte Innova Chile $]]</f>
        <v>4800000</v>
      </c>
      <c r="D9" s="15">
        <f>+Tabla5[[#Totals],[Aporte Beneficiario $ (Valorados)]]</f>
        <v>0</v>
      </c>
      <c r="E9" s="15">
        <f>+Tabla5[[#Totals],[Aporte Beneficiario $ (Pecuniarios)]]</f>
        <v>4800000</v>
      </c>
      <c r="F9" s="15">
        <f>+Tabla5[[#Totals],[Aporte Inversionista(s) $ (Pecuniarios)]]</f>
        <v>0</v>
      </c>
      <c r="G9" s="16">
        <f t="shared" si="0"/>
        <v>4800000</v>
      </c>
      <c r="H9" s="107">
        <f>SUM(C9:F9)</f>
        <v>9600000</v>
      </c>
      <c r="L9" s="13"/>
    </row>
    <row r="10" spans="2:14" x14ac:dyDescent="0.25">
      <c r="B10" s="9" t="s">
        <v>10</v>
      </c>
      <c r="C10" s="15">
        <f>+Tabla8[[#Totals],[Aporte Innova Chile $]]</f>
        <v>3200000</v>
      </c>
      <c r="D10" s="15">
        <f>+Tabla8[[#Totals],[Aporte Beneficiario (Valorado) $ ]]</f>
        <v>0</v>
      </c>
      <c r="E10" s="15">
        <f>+Tabla8[[#Totals],[Aporte Beneficiario (Pecuniario) $]]</f>
        <v>3200000</v>
      </c>
      <c r="F10" s="15">
        <f>+Tabla8[[#Totals],[Aporte Inversionista(s) (Pecuniario) $ ]]</f>
        <v>0</v>
      </c>
      <c r="G10" s="16">
        <f t="shared" si="0"/>
        <v>3200000</v>
      </c>
      <c r="H10" s="107">
        <f>SUM(C10:F10)</f>
        <v>6400000</v>
      </c>
      <c r="L10" s="13"/>
    </row>
    <row r="11" spans="2:14" x14ac:dyDescent="0.25">
      <c r="B11" s="104" t="s">
        <v>3</v>
      </c>
      <c r="C11" s="105">
        <f>+SUM(C7:C10)</f>
        <v>72374400</v>
      </c>
      <c r="D11" s="105">
        <f t="shared" ref="D11:G11" si="1">+SUM(D7:D10)</f>
        <v>0</v>
      </c>
      <c r="E11" s="105">
        <f t="shared" si="1"/>
        <v>77777600</v>
      </c>
      <c r="F11" s="105">
        <f t="shared" si="1"/>
        <v>0</v>
      </c>
      <c r="G11" s="106">
        <f t="shared" si="1"/>
        <v>77777600</v>
      </c>
      <c r="H11" s="107">
        <f>+SUM(H7:H10)</f>
        <v>150152000</v>
      </c>
      <c r="L11" s="13"/>
    </row>
    <row r="12" spans="2:14" x14ac:dyDescent="0.25">
      <c r="B12" s="104" t="s">
        <v>4</v>
      </c>
      <c r="C12" s="108">
        <f>+IFERROR(C11/$H$11,0)</f>
        <v>0.48200756566679098</v>
      </c>
      <c r="D12" s="108">
        <f t="shared" ref="D12:G12" si="2">+IFERROR(D11/$H$11,0)</f>
        <v>0</v>
      </c>
      <c r="E12" s="108">
        <f t="shared" si="2"/>
        <v>0.51799243433320896</v>
      </c>
      <c r="F12" s="108">
        <f t="shared" si="2"/>
        <v>0</v>
      </c>
      <c r="G12" s="108">
        <f t="shared" si="2"/>
        <v>0.51799243433320896</v>
      </c>
      <c r="H12" s="109"/>
      <c r="L12" s="14"/>
    </row>
    <row r="13" spans="2:14" ht="15" customHeight="1" x14ac:dyDescent="0.25">
      <c r="B13" s="164" t="s">
        <v>83</v>
      </c>
      <c r="C13" s="164"/>
      <c r="D13" s="164"/>
      <c r="E13" s="164"/>
      <c r="F13" s="164"/>
      <c r="G13" s="164"/>
      <c r="H13" s="59"/>
    </row>
    <row r="14" spans="2:14" x14ac:dyDescent="0.25">
      <c r="B14" s="165"/>
      <c r="C14" s="165"/>
      <c r="D14" s="165"/>
      <c r="E14" s="165"/>
      <c r="F14" s="165"/>
      <c r="G14" s="165"/>
      <c r="H14" s="59"/>
    </row>
    <row r="15" spans="2:14" x14ac:dyDescent="0.25">
      <c r="B15" s="10"/>
      <c r="C15" s="10"/>
      <c r="D15" s="10"/>
      <c r="E15" s="10"/>
      <c r="F15" s="10"/>
      <c r="G15" s="10"/>
    </row>
    <row r="16" spans="2:14" ht="15.75" x14ac:dyDescent="0.25">
      <c r="B16" s="166" t="s">
        <v>97</v>
      </c>
      <c r="C16" s="166"/>
      <c r="D16" s="166"/>
    </row>
    <row r="17" spans="2:9" ht="6.75" customHeight="1" x14ac:dyDescent="0.25">
      <c r="B17" s="47"/>
      <c r="C17" s="47"/>
      <c r="D17" s="47"/>
    </row>
    <row r="18" spans="2:9" x14ac:dyDescent="0.25">
      <c r="B18" s="110" t="s">
        <v>82</v>
      </c>
      <c r="C18" s="167" t="s">
        <v>77</v>
      </c>
      <c r="D18" s="168"/>
      <c r="E18" s="168"/>
      <c r="F18" s="168"/>
      <c r="G18" s="168"/>
      <c r="H18" s="169"/>
    </row>
    <row r="19" spans="2:9" x14ac:dyDescent="0.25">
      <c r="B19" s="60">
        <f>+H11-Tabla10[[#Totals],[Presupuesto Total por actividad ($) (1+2+3+4)]]</f>
        <v>0</v>
      </c>
      <c r="C19" s="170" t="str">
        <f>IF(B19=0, "Los gastos en actividades y presupuesto son consistentes", "El total de gastos desagregados por actividad debe ser igual a los gastos desagregados por ítem presupuestario")</f>
        <v>Los gastos en actividades y presupuesto son consistentes</v>
      </c>
      <c r="D19" s="170"/>
      <c r="E19" s="170"/>
      <c r="F19" s="170"/>
      <c r="G19" s="170"/>
      <c r="H19" s="170"/>
    </row>
    <row r="20" spans="2:9" x14ac:dyDescent="0.25">
      <c r="B20" s="11"/>
      <c r="C20" s="61"/>
      <c r="D20" s="62"/>
      <c r="E20" s="59"/>
      <c r="F20" s="59"/>
      <c r="G20" s="59"/>
      <c r="H20" s="59"/>
    </row>
    <row r="21" spans="2:9" x14ac:dyDescent="0.25">
      <c r="B21" s="11"/>
      <c r="C21" s="63"/>
      <c r="D21" s="62"/>
      <c r="E21" s="59"/>
      <c r="F21" s="59"/>
      <c r="G21" s="59"/>
      <c r="H21" s="59"/>
    </row>
    <row r="22" spans="2:9" ht="15" customHeight="1" x14ac:dyDescent="0.25">
      <c r="B22" s="162"/>
      <c r="C22" s="162"/>
      <c r="D22" s="162"/>
      <c r="E22" s="17"/>
      <c r="F22" s="17"/>
      <c r="G22" s="17"/>
      <c r="H22" s="17"/>
      <c r="I22" s="17"/>
    </row>
    <row r="23" spans="2:9" x14ac:dyDescent="0.25">
      <c r="B23" s="162"/>
      <c r="C23" s="162"/>
      <c r="D23" s="162"/>
      <c r="E23" s="17"/>
      <c r="F23" s="17"/>
      <c r="G23" s="17"/>
      <c r="H23" s="17"/>
      <c r="I23" s="17"/>
    </row>
    <row r="24" spans="2:9" x14ac:dyDescent="0.25">
      <c r="B24" s="162"/>
      <c r="C24" s="162"/>
      <c r="D24" s="162"/>
      <c r="E24" s="12"/>
      <c r="F24" s="12"/>
      <c r="G24" s="12"/>
      <c r="H24" s="12"/>
      <c r="I24" s="12"/>
    </row>
    <row r="25" spans="2:9" x14ac:dyDescent="0.25">
      <c r="B25" s="162"/>
      <c r="C25" s="162"/>
      <c r="D25" s="162"/>
    </row>
    <row r="26" spans="2:9" x14ac:dyDescent="0.25">
      <c r="B26" s="17"/>
      <c r="C26" s="17"/>
      <c r="D26" s="17"/>
    </row>
    <row r="27" spans="2:9" x14ac:dyDescent="0.25">
      <c r="B27" s="17"/>
      <c r="C27" s="17"/>
      <c r="D27" s="17"/>
    </row>
  </sheetData>
  <customSheetViews>
    <customSheetView guid="{473BFED3-A772-4200-9583-202E007800C0}" showGridLines="0">
      <selection activeCell="B4" sqref="B4:G10"/>
      <pageMargins left="0.7" right="0.7" top="0.75" bottom="0.75" header="0.3" footer="0.3"/>
      <pageSetup orientation="portrait"/>
    </customSheetView>
  </customSheetViews>
  <mergeCells count="7">
    <mergeCell ref="B5:H5"/>
    <mergeCell ref="B22:D25"/>
    <mergeCell ref="B4:D4"/>
    <mergeCell ref="B13:G14"/>
    <mergeCell ref="B16:D16"/>
    <mergeCell ref="C18:H18"/>
    <mergeCell ref="C19:H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2:AB32"/>
  <sheetViews>
    <sheetView showGridLines="0" topLeftCell="A4" zoomScale="85" zoomScaleNormal="85" workbookViewId="0">
      <selection activeCell="D6" sqref="D6"/>
    </sheetView>
  </sheetViews>
  <sheetFormatPr defaultColWidth="11.42578125" defaultRowHeight="15" x14ac:dyDescent="0.25"/>
  <cols>
    <col min="1" max="2" width="3.7109375" style="37" customWidth="1"/>
    <col min="3" max="3" width="25.85546875" style="37" customWidth="1"/>
    <col min="4" max="4" width="23.85546875" style="37" customWidth="1"/>
    <col min="5" max="5" width="39.28515625" style="37" bestFit="1" customWidth="1"/>
    <col min="6" max="6" width="17.85546875" style="37" customWidth="1"/>
    <col min="7" max="7" width="25.85546875" style="37" customWidth="1"/>
    <col min="8" max="8" width="27.5703125" style="37" bestFit="1" customWidth="1"/>
    <col min="9" max="11" width="11.42578125" style="37" customWidth="1"/>
    <col min="12" max="12" width="17" style="37" customWidth="1"/>
    <col min="13" max="13" width="20" style="37" customWidth="1"/>
    <col min="14" max="14" width="18.42578125" style="37" customWidth="1"/>
    <col min="15" max="15" width="18.5703125" style="37" customWidth="1"/>
    <col min="16" max="16" width="16.28515625" style="37" customWidth="1"/>
    <col min="17" max="17" width="18.7109375" style="37" customWidth="1"/>
    <col min="18" max="16384" width="11.42578125" style="37"/>
  </cols>
  <sheetData>
    <row r="2" spans="1:17" ht="18.75" x14ac:dyDescent="0.25">
      <c r="C2" s="133" t="s">
        <v>71</v>
      </c>
      <c r="D2" s="133"/>
    </row>
    <row r="4" spans="1:17" s="67" customFormat="1" ht="48.6" customHeight="1" x14ac:dyDescent="0.25">
      <c r="C4" s="91" t="s">
        <v>15</v>
      </c>
      <c r="D4" s="92" t="s">
        <v>99</v>
      </c>
      <c r="E4" s="92" t="s">
        <v>7</v>
      </c>
      <c r="F4" s="92" t="s">
        <v>25</v>
      </c>
      <c r="G4" s="92" t="s">
        <v>19</v>
      </c>
      <c r="H4" s="92" t="s">
        <v>27</v>
      </c>
      <c r="I4" s="92" t="s">
        <v>50</v>
      </c>
      <c r="J4" s="92" t="s">
        <v>20</v>
      </c>
      <c r="K4" s="92" t="s">
        <v>21</v>
      </c>
      <c r="L4" s="92" t="s">
        <v>22</v>
      </c>
      <c r="M4" s="92" t="s">
        <v>11</v>
      </c>
      <c r="N4" s="92" t="s">
        <v>26</v>
      </c>
      <c r="O4" s="92" t="s">
        <v>38</v>
      </c>
      <c r="P4" s="92" t="s">
        <v>39</v>
      </c>
      <c r="Q4" s="93" t="s">
        <v>5</v>
      </c>
    </row>
    <row r="5" spans="1:17" s="121" customFormat="1" ht="165.75" x14ac:dyDescent="0.25">
      <c r="A5" s="145"/>
      <c r="B5" s="145">
        <v>1</v>
      </c>
      <c r="C5" s="189" t="s">
        <v>112</v>
      </c>
      <c r="D5" s="190" t="s">
        <v>125</v>
      </c>
      <c r="E5" s="189" t="s">
        <v>116</v>
      </c>
      <c r="F5" s="191" t="s">
        <v>34</v>
      </c>
      <c r="G5" s="190" t="s">
        <v>120</v>
      </c>
      <c r="H5" s="190" t="s">
        <v>128</v>
      </c>
      <c r="I5" s="192">
        <v>180</v>
      </c>
      <c r="J5" s="191">
        <v>12</v>
      </c>
      <c r="K5" s="191">
        <f>+Tabla1[[#This Row],[Tiempo Nº HH /Mes (*)]]*Tabla1[[#This Row],[N° Meses]]</f>
        <v>2160</v>
      </c>
      <c r="L5" s="192">
        <v>14000</v>
      </c>
      <c r="M5" s="193">
        <v>21168000</v>
      </c>
      <c r="N5" s="193">
        <v>0</v>
      </c>
      <c r="O5" s="193">
        <v>9072000</v>
      </c>
      <c r="P5" s="193">
        <v>0</v>
      </c>
      <c r="Q5" s="194">
        <f>SUM(Tabla1[[#This Row],[Aporte Innova Chile $]:[Aporte Inversionista(s) $ (Pecuniario)]])</f>
        <v>30240000</v>
      </c>
    </row>
    <row r="6" spans="1:17" s="121" customFormat="1" ht="122.45" customHeight="1" x14ac:dyDescent="0.25">
      <c r="B6" s="145">
        <v>3</v>
      </c>
      <c r="C6" s="189" t="s">
        <v>113</v>
      </c>
      <c r="D6" s="191" t="s">
        <v>126</v>
      </c>
      <c r="E6" s="189" t="s">
        <v>117</v>
      </c>
      <c r="F6" s="191" t="s">
        <v>34</v>
      </c>
      <c r="G6" s="190" t="s">
        <v>122</v>
      </c>
      <c r="H6" s="195" t="s">
        <v>124</v>
      </c>
      <c r="I6" s="192">
        <v>180</v>
      </c>
      <c r="J6" s="191">
        <v>12</v>
      </c>
      <c r="K6" s="191">
        <f>+Tabla1[[#This Row],[Tiempo Nº HH /Mes (*)]]*Tabla1[[#This Row],[N° Meses]]</f>
        <v>2160</v>
      </c>
      <c r="L6" s="192">
        <v>11000</v>
      </c>
      <c r="M6" s="193">
        <v>5832000</v>
      </c>
      <c r="N6" s="196"/>
      <c r="O6" s="193">
        <v>17928000</v>
      </c>
      <c r="P6" s="193">
        <v>0</v>
      </c>
      <c r="Q6" s="194">
        <f>SUM(Tabla1[[#This Row],[Aporte Innova Chile $]:[Aporte Inversionista(s) $ (Pecuniario)]])</f>
        <v>23760000</v>
      </c>
    </row>
    <row r="7" spans="1:17" s="121" customFormat="1" ht="66.599999999999994" customHeight="1" x14ac:dyDescent="0.25">
      <c r="B7" s="145">
        <v>4</v>
      </c>
      <c r="C7" s="197" t="s">
        <v>114</v>
      </c>
      <c r="D7" s="191" t="s">
        <v>126</v>
      </c>
      <c r="E7" s="191" t="s">
        <v>118</v>
      </c>
      <c r="F7" s="191" t="s">
        <v>34</v>
      </c>
      <c r="G7" s="190" t="s">
        <v>121</v>
      </c>
      <c r="H7" s="190" t="s">
        <v>127</v>
      </c>
      <c r="I7" s="191">
        <v>180</v>
      </c>
      <c r="J7" s="191">
        <v>8</v>
      </c>
      <c r="K7" s="191">
        <f>+Tabla1[[#This Row],[Tiempo Nº HH /Mes (*)]]*Tabla1[[#This Row],[N° Meses]]</f>
        <v>1440</v>
      </c>
      <c r="L7" s="191">
        <v>12000</v>
      </c>
      <c r="M7" s="193">
        <v>14400000</v>
      </c>
      <c r="N7" s="193"/>
      <c r="O7" s="193">
        <v>2880000</v>
      </c>
      <c r="P7" s="193">
        <v>0</v>
      </c>
      <c r="Q7" s="194">
        <f>SUM(Tabla1[[#This Row],[Aporte Innova Chile $]:[Aporte Inversionista(s) $ (Pecuniario)]])</f>
        <v>17280000</v>
      </c>
    </row>
    <row r="8" spans="1:17" s="121" customFormat="1" ht="53.1" customHeight="1" x14ac:dyDescent="0.25">
      <c r="B8" s="145">
        <v>6</v>
      </c>
      <c r="C8" s="197" t="s">
        <v>115</v>
      </c>
      <c r="D8" s="191" t="s">
        <v>126</v>
      </c>
      <c r="E8" s="190" t="s">
        <v>119</v>
      </c>
      <c r="F8" s="191" t="s">
        <v>34</v>
      </c>
      <c r="G8" s="190" t="s">
        <v>123</v>
      </c>
      <c r="H8" s="195" t="s">
        <v>133</v>
      </c>
      <c r="I8" s="191">
        <v>180</v>
      </c>
      <c r="J8" s="191">
        <v>12</v>
      </c>
      <c r="K8" s="191">
        <f>+Tabla1[[#This Row],[Tiempo Nº HH /Mes (*)]]*Tabla1[[#This Row],[N° Meses]]</f>
        <v>2160</v>
      </c>
      <c r="L8" s="191">
        <v>9200</v>
      </c>
      <c r="M8" s="193">
        <v>3974400</v>
      </c>
      <c r="N8" s="193"/>
      <c r="O8" s="193">
        <v>15897600</v>
      </c>
      <c r="P8" s="193">
        <v>0</v>
      </c>
      <c r="Q8" s="194">
        <f>SUM(Tabla1[[#This Row],[Aporte Innova Chile $]:[Aporte Inversionista(s) $ (Pecuniario)]])</f>
        <v>19872000</v>
      </c>
    </row>
    <row r="9" spans="1:17" s="121" customFormat="1" ht="12.75" x14ac:dyDescent="0.25">
      <c r="B9" s="121">
        <v>7</v>
      </c>
      <c r="C9" s="122"/>
      <c r="D9" s="123"/>
      <c r="E9" s="123"/>
      <c r="F9" s="123"/>
      <c r="G9" s="123"/>
      <c r="H9" s="123"/>
      <c r="I9" s="123"/>
      <c r="J9" s="123"/>
      <c r="K9" s="123"/>
      <c r="L9" s="123"/>
      <c r="M9" s="124"/>
      <c r="N9" s="124"/>
      <c r="O9" s="124"/>
      <c r="P9" s="124"/>
      <c r="Q9" s="125">
        <f>SUM(Tabla1[[#This Row],[Aporte Innova Chile $]:[Aporte Inversionista(s) $ (Pecuniario)]])</f>
        <v>0</v>
      </c>
    </row>
    <row r="10" spans="1:17" s="121" customFormat="1" ht="12.75" x14ac:dyDescent="0.25">
      <c r="B10" s="121">
        <v>8</v>
      </c>
      <c r="C10" s="122"/>
      <c r="D10" s="123"/>
      <c r="E10" s="123"/>
      <c r="F10" s="123"/>
      <c r="G10" s="123"/>
      <c r="H10" s="123"/>
      <c r="I10" s="123"/>
      <c r="J10" s="123"/>
      <c r="K10" s="123"/>
      <c r="L10" s="123"/>
      <c r="M10" s="124"/>
      <c r="N10" s="124"/>
      <c r="O10" s="124"/>
      <c r="P10" s="124"/>
      <c r="Q10" s="125">
        <f>SUM(Tabla1[[#This Row],[Aporte Innova Chile $]:[Aporte Inversionista(s) $ (Pecuniario)]])</f>
        <v>0</v>
      </c>
    </row>
    <row r="11" spans="1:17" s="121" customFormat="1" ht="12.75" x14ac:dyDescent="0.25">
      <c r="B11" s="121">
        <v>9</v>
      </c>
      <c r="C11" s="122"/>
      <c r="D11" s="123"/>
      <c r="E11" s="123"/>
      <c r="F11" s="123"/>
      <c r="G11" s="123"/>
      <c r="H11" s="123"/>
      <c r="I11" s="123"/>
      <c r="J11" s="123"/>
      <c r="K11" s="123"/>
      <c r="L11" s="123"/>
      <c r="M11" s="124"/>
      <c r="N11" s="124"/>
      <c r="O11" s="124"/>
      <c r="P11" s="124"/>
      <c r="Q11" s="125">
        <f>SUM(Tabla1[[#This Row],[Aporte Innova Chile $]:[Aporte Inversionista(s) $ (Pecuniario)]])</f>
        <v>0</v>
      </c>
    </row>
    <row r="12" spans="1:17" s="121" customFormat="1" ht="15.6" customHeight="1" x14ac:dyDescent="0.25">
      <c r="B12" s="121">
        <v>11</v>
      </c>
      <c r="C12" s="122"/>
      <c r="D12" s="123"/>
      <c r="E12" s="123"/>
      <c r="F12" s="123"/>
      <c r="G12" s="123"/>
      <c r="H12" s="123"/>
      <c r="I12" s="123"/>
      <c r="J12" s="123"/>
      <c r="K12" s="123"/>
      <c r="L12" s="123"/>
      <c r="M12" s="124"/>
      <c r="N12" s="124"/>
      <c r="O12" s="124"/>
      <c r="P12" s="124"/>
      <c r="Q12" s="125">
        <f>SUM(Tabla1[[#This Row],[Aporte Innova Chile $]:[Aporte Inversionista(s) $ (Pecuniario)]])</f>
        <v>0</v>
      </c>
    </row>
    <row r="13" spans="1:17" s="121" customFormat="1" ht="15.6" customHeight="1" x14ac:dyDescent="0.25">
      <c r="B13" s="121">
        <v>12</v>
      </c>
      <c r="C13" s="134"/>
      <c r="D13" s="135"/>
      <c r="E13" s="135"/>
      <c r="F13" s="135"/>
      <c r="G13" s="135"/>
      <c r="H13" s="135"/>
      <c r="I13" s="135"/>
      <c r="J13" s="135"/>
      <c r="K13" s="135"/>
      <c r="L13" s="135"/>
      <c r="M13" s="136"/>
      <c r="N13" s="136"/>
      <c r="O13" s="136"/>
      <c r="P13" s="136"/>
      <c r="Q13" s="137">
        <f>SUM(Tabla1[[#This Row],[Aporte Innova Chile $]:[Aporte Inversionista(s) $ (Pecuniario)]])</f>
        <v>0</v>
      </c>
    </row>
    <row r="14" spans="1:17" s="121" customFormat="1" ht="15.6" customHeight="1" x14ac:dyDescent="0.25">
      <c r="B14" s="121">
        <v>13</v>
      </c>
      <c r="C14" s="134"/>
      <c r="D14" s="135"/>
      <c r="E14" s="135"/>
      <c r="F14" s="135"/>
      <c r="G14" s="135"/>
      <c r="H14" s="135"/>
      <c r="I14" s="135"/>
      <c r="J14" s="135"/>
      <c r="K14" s="135"/>
      <c r="L14" s="135"/>
      <c r="M14" s="136"/>
      <c r="N14" s="136"/>
      <c r="O14" s="136"/>
      <c r="P14" s="136"/>
      <c r="Q14" s="137">
        <f>SUM(Tabla1[[#This Row],[Aporte Innova Chile $]:[Aporte Inversionista(s) $ (Pecuniario)]])</f>
        <v>0</v>
      </c>
    </row>
    <row r="15" spans="1:17" s="121" customFormat="1" ht="15.6" customHeight="1" x14ac:dyDescent="0.25">
      <c r="B15" s="121">
        <v>14</v>
      </c>
      <c r="C15" s="134"/>
      <c r="D15" s="135"/>
      <c r="E15" s="135"/>
      <c r="F15" s="135"/>
      <c r="G15" s="135"/>
      <c r="H15" s="135"/>
      <c r="I15" s="135"/>
      <c r="J15" s="135"/>
      <c r="K15" s="135"/>
      <c r="L15" s="135"/>
      <c r="M15" s="136"/>
      <c r="N15" s="136"/>
      <c r="O15" s="136"/>
      <c r="P15" s="136"/>
      <c r="Q15" s="137">
        <f>SUM(Tabla1[[#This Row],[Aporte Innova Chile $]:[Aporte Inversionista(s) $ (Pecuniario)]])</f>
        <v>0</v>
      </c>
    </row>
    <row r="16" spans="1:17" s="121" customFormat="1" ht="15.6" customHeight="1" x14ac:dyDescent="0.25">
      <c r="B16" s="121">
        <v>15</v>
      </c>
      <c r="C16" s="134"/>
      <c r="D16" s="135"/>
      <c r="E16" s="135"/>
      <c r="F16" s="135"/>
      <c r="G16" s="135"/>
      <c r="H16" s="135"/>
      <c r="I16" s="135"/>
      <c r="J16" s="135"/>
      <c r="K16" s="135"/>
      <c r="L16" s="135"/>
      <c r="M16" s="136"/>
      <c r="N16" s="136"/>
      <c r="O16" s="136"/>
      <c r="P16" s="136"/>
      <c r="Q16" s="137">
        <f>SUM(Tabla1[[#This Row],[Aporte Innova Chile $]:[Aporte Inversionista(s) $ (Pecuniario)]])</f>
        <v>0</v>
      </c>
    </row>
    <row r="17" spans="2:28" s="121" customFormat="1" ht="15.6" customHeight="1" x14ac:dyDescent="0.25">
      <c r="B17" s="121">
        <v>16</v>
      </c>
      <c r="C17" s="134"/>
      <c r="D17" s="135"/>
      <c r="E17" s="135"/>
      <c r="F17" s="135"/>
      <c r="G17" s="135"/>
      <c r="H17" s="135"/>
      <c r="I17" s="135"/>
      <c r="J17" s="135"/>
      <c r="K17" s="135"/>
      <c r="L17" s="135"/>
      <c r="M17" s="136"/>
      <c r="N17" s="136"/>
      <c r="O17" s="136"/>
      <c r="P17" s="136"/>
      <c r="Q17" s="137">
        <f>SUM(Tabla1[[#This Row],[Aporte Innova Chile $]:[Aporte Inversionista(s) $ (Pecuniario)]])</f>
        <v>0</v>
      </c>
    </row>
    <row r="18" spans="2:28" s="121" customFormat="1" ht="15.6" customHeight="1" x14ac:dyDescent="0.25">
      <c r="B18" s="121">
        <v>17</v>
      </c>
      <c r="C18" s="134"/>
      <c r="D18" s="135"/>
      <c r="E18" s="135"/>
      <c r="F18" s="135"/>
      <c r="G18" s="135"/>
      <c r="H18" s="135"/>
      <c r="I18" s="135"/>
      <c r="J18" s="135"/>
      <c r="K18" s="135"/>
      <c r="L18" s="135"/>
      <c r="M18" s="136"/>
      <c r="N18" s="136"/>
      <c r="O18" s="136"/>
      <c r="P18" s="136"/>
      <c r="Q18" s="137">
        <f>SUM(Tabla1[[#This Row],[Aporte Innova Chile $]:[Aporte Inversionista(s) $ (Pecuniario)]])</f>
        <v>0</v>
      </c>
    </row>
    <row r="19" spans="2:28" s="121" customFormat="1" ht="15.6" customHeight="1" x14ac:dyDescent="0.25">
      <c r="B19" s="121">
        <v>18</v>
      </c>
      <c r="C19" s="134"/>
      <c r="D19" s="135"/>
      <c r="E19" s="135"/>
      <c r="F19" s="135"/>
      <c r="G19" s="135"/>
      <c r="H19" s="135"/>
      <c r="I19" s="135"/>
      <c r="J19" s="135"/>
      <c r="K19" s="135"/>
      <c r="L19" s="135"/>
      <c r="M19" s="136"/>
      <c r="N19" s="136"/>
      <c r="O19" s="136"/>
      <c r="P19" s="136"/>
      <c r="Q19" s="137">
        <f>SUM(Tabla1[[#This Row],[Aporte Innova Chile $]:[Aporte Inversionista(s) $ (Pecuniario)]])</f>
        <v>0</v>
      </c>
    </row>
    <row r="20" spans="2:28" s="121" customFormat="1" ht="15.6" customHeight="1" x14ac:dyDescent="0.25">
      <c r="B20" s="121">
        <v>19</v>
      </c>
      <c r="C20" s="134"/>
      <c r="D20" s="135"/>
      <c r="E20" s="135"/>
      <c r="F20" s="135"/>
      <c r="G20" s="135"/>
      <c r="H20" s="135"/>
      <c r="I20" s="135"/>
      <c r="J20" s="135"/>
      <c r="K20" s="135"/>
      <c r="L20" s="135"/>
      <c r="M20" s="136"/>
      <c r="N20" s="136"/>
      <c r="O20" s="136"/>
      <c r="P20" s="136"/>
      <c r="Q20" s="137">
        <f>SUM(Tabla1[[#This Row],[Aporte Innova Chile $]:[Aporte Inversionista(s) $ (Pecuniario)]])</f>
        <v>0</v>
      </c>
      <c r="AB20" s="138" t="s">
        <v>58</v>
      </c>
    </row>
    <row r="21" spans="2:28" s="121" customFormat="1" ht="15.6" customHeight="1" x14ac:dyDescent="0.25">
      <c r="B21" s="121">
        <v>20</v>
      </c>
      <c r="C21" s="134"/>
      <c r="D21" s="135"/>
      <c r="E21" s="135"/>
      <c r="F21" s="135"/>
      <c r="G21" s="135"/>
      <c r="H21" s="135"/>
      <c r="I21" s="135"/>
      <c r="J21" s="135"/>
      <c r="K21" s="135"/>
      <c r="L21" s="135"/>
      <c r="M21" s="136"/>
      <c r="N21" s="136"/>
      <c r="O21" s="136"/>
      <c r="P21" s="136"/>
      <c r="Q21" s="137">
        <f>SUM(Tabla1[[#This Row],[Aporte Innova Chile $]:[Aporte Inversionista(s) $ (Pecuniario)]])</f>
        <v>0</v>
      </c>
      <c r="AB21" s="138"/>
    </row>
    <row r="22" spans="2:28" s="121" customFormat="1" ht="12.75" x14ac:dyDescent="0.25">
      <c r="C22" s="139" t="s">
        <v>6</v>
      </c>
      <c r="D22" s="140"/>
      <c r="E22" s="140"/>
      <c r="F22" s="140"/>
      <c r="G22" s="140"/>
      <c r="H22" s="140"/>
      <c r="I22" s="140"/>
      <c r="J22" s="140"/>
      <c r="K22" s="140"/>
      <c r="L22" s="140"/>
      <c r="M22" s="141">
        <f>SUBTOTAL(109,Tabla1[Aporte Innova Chile $])</f>
        <v>45374400</v>
      </c>
      <c r="N22" s="141">
        <f>SUBTOTAL(109,Tabla1[Aporte Beneficiario $ (Valorados)])</f>
        <v>0</v>
      </c>
      <c r="O22" s="141">
        <f>SUBTOTAL(109,Tabla1[Aporte Beneficiario (Pecuniario)])</f>
        <v>45777600</v>
      </c>
      <c r="P22" s="141">
        <f>SUBTOTAL(109,Tabla1[Aporte Inversionista(s) $ (Pecuniario)])</f>
        <v>0</v>
      </c>
      <c r="Q22" s="142">
        <f>SUBTOTAL(109,Tabla1[TOTAL $])</f>
        <v>91152000</v>
      </c>
      <c r="AB22" s="138" t="s">
        <v>34</v>
      </c>
    </row>
    <row r="23" spans="2:28" s="121" customFormat="1" ht="12.75" x14ac:dyDescent="0.25"/>
    <row r="24" spans="2:28" ht="18.75" x14ac:dyDescent="0.25">
      <c r="C24" s="171" t="s">
        <v>16</v>
      </c>
      <c r="D24" s="172"/>
    </row>
    <row r="25" spans="2:28" s="121" customFormat="1" ht="12.75" x14ac:dyDescent="0.25">
      <c r="C25" s="177" t="s">
        <v>84</v>
      </c>
      <c r="D25" s="177"/>
      <c r="E25" s="177"/>
      <c r="F25" s="177"/>
      <c r="G25" s="177"/>
      <c r="H25" s="177"/>
      <c r="I25" s="177"/>
      <c r="J25" s="177"/>
      <c r="K25" s="177"/>
      <c r="L25" s="177"/>
      <c r="M25" s="177"/>
      <c r="N25" s="177"/>
      <c r="O25" s="143"/>
      <c r="P25" s="143"/>
    </row>
    <row r="26" spans="2:28" s="121" customFormat="1" ht="12.75" x14ac:dyDescent="0.25">
      <c r="C26" s="143" t="s">
        <v>85</v>
      </c>
      <c r="D26" s="143"/>
      <c r="E26" s="143"/>
      <c r="F26" s="143"/>
      <c r="G26" s="143"/>
      <c r="H26" s="143"/>
      <c r="I26" s="143"/>
      <c r="J26" s="143"/>
      <c r="K26" s="143"/>
      <c r="L26" s="143"/>
      <c r="M26" s="143"/>
      <c r="N26" s="143"/>
      <c r="O26" s="143"/>
      <c r="P26" s="143"/>
    </row>
    <row r="27" spans="2:28" s="121" customFormat="1" ht="12.75" x14ac:dyDescent="0.25">
      <c r="C27" s="144" t="s">
        <v>51</v>
      </c>
      <c r="D27" s="144"/>
      <c r="E27" s="143"/>
      <c r="F27" s="143"/>
      <c r="G27" s="143"/>
      <c r="I27" s="143"/>
      <c r="J27" s="143"/>
      <c r="K27" s="143"/>
      <c r="L27" s="143"/>
      <c r="M27" s="143"/>
      <c r="N27" s="143"/>
      <c r="O27" s="143"/>
      <c r="P27" s="143"/>
    </row>
    <row r="28" spans="2:28" s="121" customFormat="1" ht="15" customHeight="1" x14ac:dyDescent="0.25">
      <c r="C28" s="176" t="s">
        <v>86</v>
      </c>
      <c r="D28" s="176"/>
      <c r="E28" s="176"/>
      <c r="F28" s="176"/>
      <c r="G28" s="176"/>
      <c r="H28" s="176"/>
      <c r="I28" s="176"/>
      <c r="J28" s="176"/>
      <c r="K28" s="176"/>
      <c r="L28" s="176"/>
      <c r="M28" s="143"/>
      <c r="N28" s="143"/>
      <c r="O28" s="143"/>
      <c r="P28" s="143"/>
    </row>
    <row r="29" spans="2:28" s="121" customFormat="1" ht="12.75" x14ac:dyDescent="0.25">
      <c r="C29" s="173" t="s">
        <v>87</v>
      </c>
      <c r="D29" s="173"/>
      <c r="E29" s="174"/>
      <c r="F29" s="174"/>
      <c r="G29" s="174"/>
      <c r="H29" s="174"/>
      <c r="I29" s="174"/>
      <c r="J29" s="174"/>
      <c r="K29" s="174"/>
      <c r="L29" s="174"/>
      <c r="M29" s="174"/>
      <c r="N29" s="174"/>
      <c r="O29" s="143"/>
      <c r="P29" s="143"/>
    </row>
    <row r="30" spans="2:28" s="121" customFormat="1" ht="12.75" x14ac:dyDescent="0.25">
      <c r="C30" s="173" t="s">
        <v>98</v>
      </c>
      <c r="D30" s="173"/>
      <c r="E30" s="174"/>
      <c r="F30" s="174"/>
      <c r="G30" s="174"/>
      <c r="H30" s="174"/>
      <c r="I30" s="174"/>
      <c r="J30" s="174"/>
      <c r="K30" s="174"/>
      <c r="L30" s="174"/>
      <c r="M30" s="174"/>
      <c r="N30" s="174"/>
    </row>
    <row r="31" spans="2:28" s="121" customFormat="1" ht="12.75" x14ac:dyDescent="0.25">
      <c r="C31" s="178" t="s">
        <v>88</v>
      </c>
      <c r="D31" s="178"/>
      <c r="E31" s="178"/>
      <c r="F31" s="178"/>
      <c r="G31" s="178"/>
      <c r="H31" s="178"/>
      <c r="I31" s="178"/>
      <c r="J31" s="178"/>
      <c r="K31" s="178"/>
      <c r="L31" s="178"/>
      <c r="M31" s="178"/>
      <c r="N31" s="178"/>
      <c r="O31" s="178"/>
      <c r="P31" s="178"/>
      <c r="Q31" s="178"/>
    </row>
    <row r="32" spans="2:28" x14ac:dyDescent="0.25">
      <c r="C32" s="175"/>
      <c r="D32" s="175"/>
      <c r="E32" s="175"/>
      <c r="F32" s="175"/>
      <c r="G32" s="175"/>
      <c r="H32" s="175"/>
      <c r="I32" s="175"/>
    </row>
  </sheetData>
  <protectedRanges>
    <protectedRange algorithmName="SHA-512" hashValue="RnI00pNN302gA2W9BjwyMdB1IMze7IlOf9ZJA9ujE+AWekDGLB0jmAN63/q9oq1nO3RD8Liz1fWkkrMDmQ9HEw==" saltValue="tnaKsyYXAUS4lfoRAKfvZg==" spinCount="100000" sqref="K6 D7:P7 C6:C7 C8:P15" name="completar"/>
    <protectedRange algorithmName="SHA-512" hashValue="RnI00pNN302gA2W9BjwyMdB1IMze7IlOf9ZJA9ujE+AWekDGLB0jmAN63/q9oq1nO3RD8Liz1fWkkrMDmQ9HEw==" saltValue="tnaKsyYXAUS4lfoRAKfvZg==" spinCount="100000" sqref="D6:I6" name="completar_1"/>
    <protectedRange algorithmName="SHA-512" hashValue="RnI00pNN302gA2W9BjwyMdB1IMze7IlOf9ZJA9ujE+AWekDGLB0jmAN63/q9oq1nO3RD8Liz1fWkkrMDmQ9HEw==" saltValue="tnaKsyYXAUS4lfoRAKfvZg==" spinCount="100000" sqref="L6:M6 O6:P6" name="completar_2"/>
  </protectedRanges>
  <customSheetViews>
    <customSheetView guid="{473BFED3-A772-4200-9583-202E007800C0}" showGridLines="0">
      <selection activeCell="F19" sqref="F19"/>
      <pageMargins left="0.7" right="0.7" top="0.75" bottom="0.75" header="0.3" footer="0.3"/>
      <pageSetup orientation="portrait" horizontalDpi="0" verticalDpi="0" r:id="rId1"/>
    </customSheetView>
  </customSheetViews>
  <mergeCells count="7">
    <mergeCell ref="C24:D24"/>
    <mergeCell ref="C29:N29"/>
    <mergeCell ref="C32:I32"/>
    <mergeCell ref="C28:L28"/>
    <mergeCell ref="C25:N25"/>
    <mergeCell ref="C30:N30"/>
    <mergeCell ref="C31:Q31"/>
  </mergeCells>
  <dataValidations count="1">
    <dataValidation type="list" allowBlank="1" showInputMessage="1" showErrorMessage="1" sqref="F5:F21" xr:uid="{00000000-0002-0000-0200-000000000000}">
      <formula1>$AB$20:$AB$22</formula1>
    </dataValidation>
  </dataValidations>
  <pageMargins left="0.7" right="0.7" top="0.75" bottom="0.75" header="0.3" footer="0.3"/>
  <pageSetup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AC488"/>
  </sheetPr>
  <dimension ref="A1:N21"/>
  <sheetViews>
    <sheetView showGridLines="0" zoomScaleNormal="100" workbookViewId="0">
      <selection activeCell="A5" sqref="A5:XFD5"/>
    </sheetView>
  </sheetViews>
  <sheetFormatPr defaultColWidth="11.42578125" defaultRowHeight="15" x14ac:dyDescent="0.25"/>
  <cols>
    <col min="1" max="1" width="3.7109375" style="2" customWidth="1"/>
    <col min="2" max="2" width="29" style="2" customWidth="1"/>
    <col min="3" max="4" width="23.42578125" style="2" customWidth="1"/>
    <col min="5" max="5" width="18.28515625" style="2" customWidth="1"/>
    <col min="6" max="6" width="19.85546875" style="2" customWidth="1"/>
    <col min="7" max="7" width="28.85546875" style="2" customWidth="1"/>
    <col min="8" max="8" width="30.140625" style="2" customWidth="1"/>
    <col min="9" max="9" width="24.42578125" style="2" customWidth="1"/>
    <col min="10" max="10" width="17.140625" style="2" customWidth="1"/>
    <col min="11" max="16384" width="11.42578125" style="2"/>
  </cols>
  <sheetData>
    <row r="1" spans="1:10" ht="15" customHeight="1" x14ac:dyDescent="0.25"/>
    <row r="2" spans="1:10" ht="18.75" x14ac:dyDescent="0.3">
      <c r="B2" s="1" t="s">
        <v>74</v>
      </c>
    </row>
    <row r="4" spans="1:10" s="71" customFormat="1" ht="25.5" x14ac:dyDescent="0.25">
      <c r="B4" s="68" t="s">
        <v>8</v>
      </c>
      <c r="C4" s="69" t="s">
        <v>17</v>
      </c>
      <c r="D4" s="69" t="s">
        <v>110</v>
      </c>
      <c r="E4" s="69" t="s">
        <v>18</v>
      </c>
      <c r="F4" s="69" t="s">
        <v>11</v>
      </c>
      <c r="G4" s="69" t="s">
        <v>26</v>
      </c>
      <c r="H4" s="69" t="s">
        <v>47</v>
      </c>
      <c r="I4" s="69" t="s">
        <v>37</v>
      </c>
      <c r="J4" s="70" t="s">
        <v>5</v>
      </c>
    </row>
    <row r="5" spans="1:10" s="198" customFormat="1" ht="51" x14ac:dyDescent="0.25">
      <c r="A5" s="198">
        <v>1</v>
      </c>
      <c r="B5" s="199" t="s">
        <v>174</v>
      </c>
      <c r="C5" s="35">
        <v>1</v>
      </c>
      <c r="D5" s="35" t="s">
        <v>175</v>
      </c>
      <c r="E5" s="200">
        <v>800000</v>
      </c>
      <c r="F5" s="201">
        <f t="shared" ref="F5" si="0">400000*12</f>
        <v>4800000</v>
      </c>
      <c r="G5" s="200"/>
      <c r="H5" s="202">
        <f>+Tabla5[[#This Row],[Aporte Innova Chile $]]</f>
        <v>4800000</v>
      </c>
      <c r="I5" s="202"/>
      <c r="J5" s="203">
        <f>SUM(Tabla5[[#This Row],[Aporte Innova Chile $]:[Aporte Inversionista(s) $ (Pecuniarios)]])</f>
        <v>9600000</v>
      </c>
    </row>
    <row r="6" spans="1:10" s="64" customFormat="1" ht="12.75" x14ac:dyDescent="0.2">
      <c r="A6" s="64">
        <v>2</v>
      </c>
      <c r="B6" s="5"/>
      <c r="C6" s="5"/>
      <c r="D6" s="5"/>
      <c r="E6" s="5"/>
      <c r="F6" s="19"/>
      <c r="G6" s="102"/>
      <c r="H6" s="29"/>
      <c r="I6" s="29"/>
      <c r="J6" s="30"/>
    </row>
    <row r="7" spans="1:10" s="64" customFormat="1" ht="12.75" x14ac:dyDescent="0.2">
      <c r="A7" s="64">
        <v>3</v>
      </c>
      <c r="B7" s="5"/>
      <c r="C7" s="5"/>
      <c r="D7" s="5"/>
      <c r="E7" s="5"/>
      <c r="F7" s="19"/>
      <c r="G7" s="103"/>
      <c r="H7" s="147"/>
      <c r="I7" s="29"/>
      <c r="J7" s="30"/>
    </row>
    <row r="8" spans="1:10" s="64" customFormat="1" ht="12.75" x14ac:dyDescent="0.2">
      <c r="A8" s="64">
        <v>4</v>
      </c>
      <c r="B8" s="18"/>
      <c r="C8" s="5"/>
      <c r="D8" s="5"/>
      <c r="E8" s="5"/>
      <c r="F8" s="19"/>
      <c r="G8" s="101"/>
      <c r="H8" s="29"/>
      <c r="I8" s="29"/>
      <c r="J8" s="30"/>
    </row>
    <row r="9" spans="1:10" s="64" customFormat="1" ht="12.75" x14ac:dyDescent="0.2">
      <c r="A9" s="64">
        <v>5</v>
      </c>
      <c r="B9" s="18"/>
      <c r="C9" s="5"/>
      <c r="D9" s="5"/>
      <c r="E9" s="5"/>
      <c r="F9" s="19"/>
      <c r="G9" s="101"/>
      <c r="H9" s="29"/>
      <c r="I9" s="29"/>
      <c r="J9" s="30"/>
    </row>
    <row r="10" spans="1:10" s="64" customFormat="1" ht="12.75" x14ac:dyDescent="0.2">
      <c r="A10" s="64">
        <v>6</v>
      </c>
      <c r="B10" s="18"/>
      <c r="C10" s="5"/>
      <c r="D10" s="5"/>
      <c r="E10" s="5"/>
      <c r="F10" s="19"/>
      <c r="G10" s="101"/>
      <c r="H10" s="29"/>
      <c r="I10" s="29"/>
      <c r="J10" s="30"/>
    </row>
    <row r="11" spans="1:10" s="64" customFormat="1" ht="12.75" x14ac:dyDescent="0.2">
      <c r="A11" s="64">
        <v>7</v>
      </c>
      <c r="B11" s="18"/>
      <c r="C11" s="5"/>
      <c r="D11" s="5"/>
      <c r="E11" s="5"/>
      <c r="F11" s="19"/>
      <c r="G11" s="101"/>
      <c r="H11" s="29"/>
      <c r="I11" s="29"/>
      <c r="J11" s="30"/>
    </row>
    <row r="12" spans="1:10" s="64" customFormat="1" ht="12.75" x14ac:dyDescent="0.2">
      <c r="A12" s="64">
        <v>8</v>
      </c>
      <c r="B12" s="18"/>
      <c r="C12" s="5"/>
      <c r="D12" s="5"/>
      <c r="E12" s="5"/>
      <c r="F12" s="19"/>
      <c r="G12" s="101"/>
      <c r="H12" s="29"/>
      <c r="I12" s="29"/>
      <c r="J12" s="30"/>
    </row>
    <row r="13" spans="1:10" s="64" customFormat="1" ht="12.75" x14ac:dyDescent="0.2">
      <c r="A13" s="64">
        <v>9</v>
      </c>
      <c r="B13" s="18"/>
      <c r="C13" s="5"/>
      <c r="D13" s="5"/>
      <c r="E13" s="5"/>
      <c r="F13" s="19"/>
      <c r="G13" s="101"/>
      <c r="H13" s="29"/>
      <c r="I13" s="29"/>
      <c r="J13" s="30"/>
    </row>
    <row r="14" spans="1:10" s="64" customFormat="1" ht="12.75" x14ac:dyDescent="0.2">
      <c r="A14" s="64">
        <v>10</v>
      </c>
      <c r="B14" s="18"/>
      <c r="C14" s="5"/>
      <c r="D14" s="5"/>
      <c r="E14" s="5"/>
      <c r="F14" s="19"/>
      <c r="G14" s="101"/>
      <c r="H14" s="29"/>
      <c r="I14" s="29"/>
      <c r="J14" s="30"/>
    </row>
    <row r="15" spans="1:10" s="64" customFormat="1" ht="12.75" x14ac:dyDescent="0.2">
      <c r="B15" s="24" t="s">
        <v>6</v>
      </c>
      <c r="C15" s="25"/>
      <c r="D15" s="25"/>
      <c r="E15" s="25"/>
      <c r="F15" s="26">
        <f>SUBTOTAL(109,Tabla5[Aporte Innova Chile $])</f>
        <v>4800000</v>
      </c>
      <c r="G15" s="26">
        <f>SUBTOTAL(109,Tabla5[Aporte Beneficiario $ (Valorados)])</f>
        <v>0</v>
      </c>
      <c r="H15" s="26">
        <f>SUBTOTAL(109,Tabla5[Aporte Beneficiario $ (Pecuniarios)])</f>
        <v>4800000</v>
      </c>
      <c r="I15" s="26">
        <f>SUBTOTAL(109,Tabla5[Aporte Inversionista(s) $ (Pecuniarios)])</f>
        <v>0</v>
      </c>
      <c r="J15" s="26">
        <f>SUBTOTAL(109,Tabla5[TOTAL $])</f>
        <v>9600000</v>
      </c>
    </row>
    <row r="17" spans="2:14" ht="18.75" x14ac:dyDescent="0.3">
      <c r="B17" s="183" t="s">
        <v>16</v>
      </c>
      <c r="C17" s="184"/>
      <c r="D17" s="90"/>
    </row>
    <row r="18" spans="2:14" s="64" customFormat="1" ht="12.75" x14ac:dyDescent="0.2">
      <c r="B18" s="72" t="s">
        <v>89</v>
      </c>
      <c r="C18" s="72"/>
      <c r="D18" s="72"/>
      <c r="E18" s="73"/>
      <c r="H18" s="65"/>
    </row>
    <row r="19" spans="2:14" s="64" customFormat="1" ht="12.75" x14ac:dyDescent="0.2">
      <c r="B19" s="74" t="s">
        <v>101</v>
      </c>
      <c r="C19" s="75"/>
      <c r="D19" s="75"/>
      <c r="E19" s="75"/>
      <c r="F19" s="75"/>
      <c r="G19" s="76"/>
      <c r="H19" s="76"/>
      <c r="J19" s="77"/>
    </row>
    <row r="20" spans="2:14" s="64" customFormat="1" ht="12.75" x14ac:dyDescent="0.2">
      <c r="B20" s="181" t="s">
        <v>90</v>
      </c>
      <c r="C20" s="181"/>
      <c r="D20" s="181"/>
      <c r="E20" s="182"/>
      <c r="F20" s="182"/>
      <c r="G20" s="182"/>
      <c r="H20" s="182"/>
      <c r="I20" s="182"/>
      <c r="J20" s="182"/>
      <c r="K20" s="182"/>
      <c r="L20" s="182"/>
      <c r="M20" s="182"/>
      <c r="N20" s="182"/>
    </row>
    <row r="21" spans="2:14" x14ac:dyDescent="0.25">
      <c r="B21" s="179"/>
      <c r="C21" s="180"/>
      <c r="D21" s="180"/>
      <c r="E21" s="180"/>
      <c r="F21" s="180"/>
      <c r="G21" s="180"/>
    </row>
  </sheetData>
  <customSheetViews>
    <customSheetView guid="{473BFED3-A772-4200-9583-202E007800C0}" showGridLines="0">
      <selection activeCell="G15" sqref="G15"/>
      <pageMargins left="0.7" right="0.7" top="0.75" bottom="0.75" header="0.3" footer="0.3"/>
    </customSheetView>
  </customSheetViews>
  <mergeCells count="3">
    <mergeCell ref="B21:G21"/>
    <mergeCell ref="B20:N20"/>
    <mergeCell ref="B17:C17"/>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B2:AB33"/>
  <sheetViews>
    <sheetView showGridLines="0" topLeftCell="A7" zoomScaleNormal="100" workbookViewId="0">
      <selection activeCell="F24" sqref="F24"/>
    </sheetView>
  </sheetViews>
  <sheetFormatPr defaultColWidth="11.42578125" defaultRowHeight="15" x14ac:dyDescent="0.25"/>
  <cols>
    <col min="1" max="2" width="3.7109375" style="37" customWidth="1"/>
    <col min="3" max="3" width="43.28515625" style="37" customWidth="1"/>
    <col min="4" max="4" width="17.85546875" style="37" customWidth="1"/>
    <col min="5" max="5" width="19.42578125" style="37" customWidth="1"/>
    <col min="6" max="6" width="26" style="37" customWidth="1"/>
    <col min="7" max="7" width="22.5703125" style="37" customWidth="1"/>
    <col min="8" max="8" width="15.85546875" style="37" customWidth="1"/>
    <col min="9" max="9" width="31.7109375" style="37" customWidth="1"/>
    <col min="10" max="10" width="19.85546875" style="37" customWidth="1"/>
    <col min="11" max="11" width="28.85546875" style="37" customWidth="1"/>
    <col min="12" max="12" width="29.28515625" style="37" customWidth="1"/>
    <col min="13" max="13" width="32.7109375" style="37" customWidth="1"/>
    <col min="14" max="14" width="12.140625" style="37" bestFit="1" customWidth="1"/>
    <col min="15" max="16384" width="11.42578125" style="37"/>
  </cols>
  <sheetData>
    <row r="2" spans="2:14" ht="18.75" x14ac:dyDescent="0.25">
      <c r="C2" s="133" t="s">
        <v>76</v>
      </c>
    </row>
    <row r="3" spans="2:14" x14ac:dyDescent="0.25">
      <c r="C3" s="149"/>
    </row>
    <row r="4" spans="2:14" s="78" customFormat="1" ht="51" x14ac:dyDescent="0.25">
      <c r="C4" s="94" t="s">
        <v>8</v>
      </c>
      <c r="D4" s="94" t="s">
        <v>17</v>
      </c>
      <c r="E4" s="94" t="s">
        <v>18</v>
      </c>
      <c r="F4" s="94" t="s">
        <v>23</v>
      </c>
      <c r="G4" s="94" t="s">
        <v>108</v>
      </c>
      <c r="H4" s="94" t="s">
        <v>41</v>
      </c>
      <c r="I4" s="94" t="s">
        <v>42</v>
      </c>
      <c r="J4" s="94" t="s">
        <v>11</v>
      </c>
      <c r="K4" s="94" t="s">
        <v>26</v>
      </c>
      <c r="L4" s="94" t="s">
        <v>40</v>
      </c>
      <c r="M4" s="94" t="s">
        <v>37</v>
      </c>
      <c r="N4" s="94" t="s">
        <v>5</v>
      </c>
    </row>
    <row r="5" spans="2:14" s="145" customFormat="1" ht="178.5" x14ac:dyDescent="0.25">
      <c r="B5" s="145">
        <v>1</v>
      </c>
      <c r="C5" s="204" t="s">
        <v>161</v>
      </c>
      <c r="D5" s="204">
        <v>1</v>
      </c>
      <c r="E5" s="205">
        <v>20000000</v>
      </c>
      <c r="F5" s="204" t="s">
        <v>181</v>
      </c>
      <c r="G5" s="204" t="s">
        <v>58</v>
      </c>
      <c r="H5" s="204"/>
      <c r="I5" s="204" t="s">
        <v>182</v>
      </c>
      <c r="J5" s="206">
        <v>10000000</v>
      </c>
      <c r="K5" s="206"/>
      <c r="L5" s="206">
        <v>10000000</v>
      </c>
      <c r="M5" s="206"/>
      <c r="N5" s="206">
        <f>SUM(Tabla3[[#This Row],[Aporte Innova Chile $]:[Aporte Inversionista(s) $ (Pecuniarios)]])</f>
        <v>20000000</v>
      </c>
    </row>
    <row r="6" spans="2:14" s="145" customFormat="1" ht="127.5" x14ac:dyDescent="0.25">
      <c r="B6" s="145">
        <v>2</v>
      </c>
      <c r="C6" s="207" t="s">
        <v>176</v>
      </c>
      <c r="D6" s="207">
        <v>1</v>
      </c>
      <c r="E6" s="208">
        <v>15000000</v>
      </c>
      <c r="F6" s="207" t="s">
        <v>178</v>
      </c>
      <c r="G6" s="204" t="s">
        <v>58</v>
      </c>
      <c r="H6" s="207"/>
      <c r="I6" s="207" t="s">
        <v>183</v>
      </c>
      <c r="J6" s="209">
        <v>5000000</v>
      </c>
      <c r="K6" s="210"/>
      <c r="L6" s="209">
        <v>10000000</v>
      </c>
      <c r="M6" s="210"/>
      <c r="N6" s="210">
        <f>SUM(Tabla3[[#This Row],[Aporte Innova Chile $]:[Aporte Inversionista(s) $ (Pecuniarios)]])</f>
        <v>15000000</v>
      </c>
    </row>
    <row r="7" spans="2:14" s="145" customFormat="1" ht="89.25" x14ac:dyDescent="0.25">
      <c r="B7" s="145">
        <v>3</v>
      </c>
      <c r="C7" s="207" t="s">
        <v>179</v>
      </c>
      <c r="D7" s="207">
        <v>1</v>
      </c>
      <c r="E7" s="208">
        <v>8000000</v>
      </c>
      <c r="F7" s="207" t="s">
        <v>177</v>
      </c>
      <c r="G7" s="204" t="s">
        <v>58</v>
      </c>
      <c r="H7" s="207"/>
      <c r="I7" s="207" t="s">
        <v>184</v>
      </c>
      <c r="J7" s="209">
        <v>4000000</v>
      </c>
      <c r="K7" s="210"/>
      <c r="L7" s="209">
        <v>4000000</v>
      </c>
      <c r="M7" s="210"/>
      <c r="N7" s="210">
        <f>SUM(Tabla3[[#This Row],[Aporte Innova Chile $]:[Aporte Inversionista(s) $ (Pecuniarios)]])</f>
        <v>8000000</v>
      </c>
    </row>
    <row r="8" spans="2:14" s="121" customFormat="1" ht="12.75" x14ac:dyDescent="0.25">
      <c r="B8" s="121">
        <v>4</v>
      </c>
      <c r="C8" s="148"/>
      <c r="D8" s="148"/>
      <c r="E8" s="148"/>
      <c r="F8" s="148"/>
      <c r="G8" s="150"/>
      <c r="H8" s="148"/>
      <c r="I8" s="148"/>
      <c r="J8" s="151"/>
      <c r="K8" s="152"/>
      <c r="L8" s="152"/>
      <c r="M8" s="152"/>
      <c r="N8" s="152">
        <f>SUM(Tabla3[[#This Row],[Aporte Innova Chile $]:[Aporte Inversionista(s) $ (Pecuniarios)]])</f>
        <v>0</v>
      </c>
    </row>
    <row r="9" spans="2:14" s="121" customFormat="1" ht="12.75" x14ac:dyDescent="0.25">
      <c r="B9" s="121">
        <v>5</v>
      </c>
      <c r="C9" s="148"/>
      <c r="D9" s="148"/>
      <c r="E9" s="148"/>
      <c r="F9" s="148"/>
      <c r="G9" s="150"/>
      <c r="H9" s="148"/>
      <c r="I9" s="148"/>
      <c r="J9" s="151"/>
      <c r="K9" s="152"/>
      <c r="L9" s="152"/>
      <c r="M9" s="152"/>
      <c r="N9" s="152">
        <f>SUM(Tabla3[[#This Row],[Aporte Innova Chile $]:[Aporte Inversionista(s) $ (Pecuniarios)]])</f>
        <v>0</v>
      </c>
    </row>
    <row r="10" spans="2:14" s="121" customFormat="1" ht="12.75" x14ac:dyDescent="0.25">
      <c r="B10" s="121">
        <v>6</v>
      </c>
      <c r="C10" s="148"/>
      <c r="D10" s="148"/>
      <c r="E10" s="148"/>
      <c r="F10" s="148"/>
      <c r="G10" s="150"/>
      <c r="H10" s="148"/>
      <c r="I10" s="148"/>
      <c r="J10" s="151"/>
      <c r="K10" s="152"/>
      <c r="L10" s="152"/>
      <c r="M10" s="152"/>
      <c r="N10" s="152">
        <f>SUM(Tabla3[[#This Row],[Aporte Innova Chile $]:[Aporte Inversionista(s) $ (Pecuniarios)]])</f>
        <v>0</v>
      </c>
    </row>
    <row r="11" spans="2:14" s="121" customFormat="1" ht="12.75" x14ac:dyDescent="0.25">
      <c r="B11" s="121">
        <v>7</v>
      </c>
      <c r="C11" s="148"/>
      <c r="D11" s="148"/>
      <c r="E11" s="148"/>
      <c r="F11" s="148"/>
      <c r="G11" s="150"/>
      <c r="H11" s="148"/>
      <c r="I11" s="148"/>
      <c r="J11" s="151"/>
      <c r="K11" s="152"/>
      <c r="L11" s="152"/>
      <c r="M11" s="152"/>
      <c r="N11" s="152">
        <f>SUM(Tabla3[[#This Row],[Aporte Innova Chile $]:[Aporte Inversionista(s) $ (Pecuniarios)]])</f>
        <v>0</v>
      </c>
    </row>
    <row r="12" spans="2:14" s="121" customFormat="1" ht="12.75" x14ac:dyDescent="0.25">
      <c r="B12" s="121">
        <v>8</v>
      </c>
      <c r="C12" s="150"/>
      <c r="D12" s="150"/>
      <c r="E12" s="150"/>
      <c r="F12" s="150"/>
      <c r="G12" s="150"/>
      <c r="H12" s="150"/>
      <c r="I12" s="150"/>
      <c r="J12" s="151"/>
      <c r="K12" s="153"/>
      <c r="L12" s="153"/>
      <c r="M12" s="153"/>
      <c r="N12" s="153">
        <f>SUM(Tabla3[[#This Row],[Aporte Innova Chile $]:[Aporte Inversionista(s) $ (Pecuniarios)]])</f>
        <v>0</v>
      </c>
    </row>
    <row r="13" spans="2:14" s="121" customFormat="1" ht="12.75" x14ac:dyDescent="0.25">
      <c r="B13" s="121">
        <v>9</v>
      </c>
      <c r="C13" s="148"/>
      <c r="D13" s="150"/>
      <c r="E13" s="150"/>
      <c r="F13" s="150"/>
      <c r="G13" s="150"/>
      <c r="H13" s="150"/>
      <c r="I13" s="150"/>
      <c r="J13" s="151"/>
      <c r="K13" s="152"/>
      <c r="L13" s="151"/>
      <c r="M13" s="153"/>
      <c r="N13" s="153">
        <f>SUM(Tabla3[[#This Row],[Aporte Innova Chile $]:[Aporte Inversionista(s) $ (Pecuniarios)]])</f>
        <v>0</v>
      </c>
    </row>
    <row r="14" spans="2:14" s="121" customFormat="1" ht="12.75" x14ac:dyDescent="0.25">
      <c r="B14" s="121">
        <v>10</v>
      </c>
      <c r="C14" s="148"/>
      <c r="D14" s="150"/>
      <c r="E14" s="150"/>
      <c r="F14" s="150"/>
      <c r="G14" s="150"/>
      <c r="H14" s="150"/>
      <c r="I14" s="150"/>
      <c r="J14" s="151"/>
      <c r="K14" s="153"/>
      <c r="L14" s="153"/>
      <c r="M14" s="153"/>
      <c r="N14" s="153">
        <f>SUM(Tabla3[[#This Row],[Aporte Innova Chile $]:[Aporte Inversionista(s) $ (Pecuniarios)]])</f>
        <v>0</v>
      </c>
    </row>
    <row r="15" spans="2:14" s="121" customFormat="1" ht="12.75" x14ac:dyDescent="0.25">
      <c r="B15" s="121">
        <v>11</v>
      </c>
      <c r="C15" s="148"/>
      <c r="D15" s="150"/>
      <c r="E15" s="150"/>
      <c r="F15" s="150"/>
      <c r="G15" s="150"/>
      <c r="H15" s="150"/>
      <c r="I15" s="150"/>
      <c r="J15" s="151"/>
      <c r="K15" s="153"/>
      <c r="L15" s="153"/>
      <c r="M15" s="153"/>
      <c r="N15" s="153">
        <f>SUM(Tabla3[[#This Row],[Aporte Innova Chile $]:[Aporte Inversionista(s) $ (Pecuniarios)]])</f>
        <v>0</v>
      </c>
    </row>
    <row r="16" spans="2:14" s="121" customFormat="1" ht="12.75" x14ac:dyDescent="0.25">
      <c r="B16" s="121">
        <v>12</v>
      </c>
      <c r="C16" s="148"/>
      <c r="D16" s="150"/>
      <c r="E16" s="150"/>
      <c r="F16" s="150"/>
      <c r="G16" s="150"/>
      <c r="H16" s="150"/>
      <c r="I16" s="150"/>
      <c r="J16" s="151"/>
      <c r="K16" s="153"/>
      <c r="L16" s="153"/>
      <c r="M16" s="153"/>
      <c r="N16" s="153">
        <f>SUM(Tabla3[[#This Row],[Aporte Innova Chile $]:[Aporte Inversionista(s) $ (Pecuniarios)]])</f>
        <v>0</v>
      </c>
    </row>
    <row r="17" spans="2:28" s="121" customFormat="1" ht="12.75" x14ac:dyDescent="0.25">
      <c r="B17" s="121">
        <v>13</v>
      </c>
      <c r="C17" s="148"/>
      <c r="D17" s="150"/>
      <c r="E17" s="150"/>
      <c r="F17" s="150"/>
      <c r="G17" s="150"/>
      <c r="H17" s="150"/>
      <c r="I17" s="150"/>
      <c r="J17" s="153"/>
      <c r="K17" s="153"/>
      <c r="L17" s="153"/>
      <c r="M17" s="153"/>
      <c r="N17" s="153">
        <f>SUM(Tabla3[[#This Row],[Aporte Innova Chile $]:[Aporte Inversionista(s) $ (Pecuniarios)]])</f>
        <v>0</v>
      </c>
    </row>
    <row r="18" spans="2:28" s="154" customFormat="1" ht="12.75" x14ac:dyDescent="0.25">
      <c r="B18" s="121">
        <v>14</v>
      </c>
      <c r="C18" s="150"/>
      <c r="D18" s="150"/>
      <c r="E18" s="150"/>
      <c r="F18" s="150"/>
      <c r="G18" s="150"/>
      <c r="H18" s="150"/>
      <c r="I18" s="150"/>
      <c r="J18" s="153"/>
      <c r="K18" s="153"/>
      <c r="L18" s="153"/>
      <c r="M18" s="153"/>
      <c r="N18" s="153">
        <f>SUM(Tabla3[[#This Row],[Aporte Innova Chile $]:[Aporte Inversionista(s) $ (Pecuniarios)]])</f>
        <v>0</v>
      </c>
    </row>
    <row r="19" spans="2:28" s="154" customFormat="1" ht="12.75" x14ac:dyDescent="0.25">
      <c r="B19" s="121">
        <v>15</v>
      </c>
      <c r="C19" s="150"/>
      <c r="D19" s="150"/>
      <c r="E19" s="150"/>
      <c r="F19" s="150"/>
      <c r="G19" s="150"/>
      <c r="H19" s="150"/>
      <c r="I19" s="150"/>
      <c r="J19" s="153"/>
      <c r="K19" s="153"/>
      <c r="L19" s="153"/>
      <c r="M19" s="153"/>
      <c r="N19" s="153">
        <f>SUM(Tabla3[[#This Row],[Aporte Innova Chile $]:[Aporte Inversionista(s) $ (Pecuniarios)]])</f>
        <v>0</v>
      </c>
      <c r="AB19" s="138" t="s">
        <v>58</v>
      </c>
    </row>
    <row r="20" spans="2:28" s="154" customFormat="1" ht="12.75" x14ac:dyDescent="0.25">
      <c r="B20" s="121">
        <v>16</v>
      </c>
      <c r="C20" s="150"/>
      <c r="D20" s="150"/>
      <c r="E20" s="150"/>
      <c r="F20" s="150"/>
      <c r="G20" s="150"/>
      <c r="H20" s="150"/>
      <c r="I20" s="150"/>
      <c r="J20" s="153"/>
      <c r="K20" s="153"/>
      <c r="L20" s="153"/>
      <c r="M20" s="153"/>
      <c r="N20" s="153">
        <f>SUM(Tabla3[[#This Row],[Aporte Innova Chile $]:[Aporte Inversionista(s) $ (Pecuniarios)]])</f>
        <v>0</v>
      </c>
      <c r="AB20" s="138" t="s">
        <v>34</v>
      </c>
    </row>
    <row r="21" spans="2:28" s="154" customFormat="1" ht="12.75" x14ac:dyDescent="0.25">
      <c r="B21" s="121">
        <v>17</v>
      </c>
      <c r="C21" s="150"/>
      <c r="D21" s="150"/>
      <c r="E21" s="150"/>
      <c r="F21" s="150"/>
      <c r="G21" s="150"/>
      <c r="H21" s="150"/>
      <c r="I21" s="150"/>
      <c r="J21" s="153"/>
      <c r="K21" s="153"/>
      <c r="L21" s="153"/>
      <c r="M21" s="153"/>
      <c r="N21" s="153">
        <f>SUM(Tabla3[[#This Row],[Aporte Innova Chile $]:[Aporte Inversionista(s) $ (Pecuniarios)]])</f>
        <v>0</v>
      </c>
    </row>
    <row r="22" spans="2:28" s="154" customFormat="1" ht="12.75" x14ac:dyDescent="0.25">
      <c r="B22" s="121">
        <v>18</v>
      </c>
      <c r="C22" s="150"/>
      <c r="D22" s="150"/>
      <c r="E22" s="150"/>
      <c r="F22" s="150"/>
      <c r="G22" s="150"/>
      <c r="H22" s="150"/>
      <c r="I22" s="150"/>
      <c r="J22" s="153"/>
      <c r="K22" s="153"/>
      <c r="L22" s="153"/>
      <c r="M22" s="153"/>
      <c r="N22" s="153">
        <f>SUM(Tabla3[[#This Row],[Aporte Innova Chile $]:[Aporte Inversionista(s) $ (Pecuniarios)]])</f>
        <v>0</v>
      </c>
    </row>
    <row r="23" spans="2:28" s="154" customFormat="1" ht="12.75" x14ac:dyDescent="0.25">
      <c r="B23" s="121">
        <v>19</v>
      </c>
      <c r="C23" s="148"/>
      <c r="D23" s="148"/>
      <c r="E23" s="148"/>
      <c r="F23" s="148"/>
      <c r="G23" s="150"/>
      <c r="H23" s="148"/>
      <c r="I23" s="148"/>
      <c r="J23" s="151"/>
      <c r="K23" s="152"/>
      <c r="L23" s="152"/>
      <c r="M23" s="152"/>
      <c r="N23" s="152">
        <f>SUM(Tabla3[[#This Row],[Aporte Innova Chile $]:[Aporte Inversionista(s) $ (Pecuniarios)]])</f>
        <v>0</v>
      </c>
    </row>
    <row r="24" spans="2:28" s="154" customFormat="1" ht="12.75" x14ac:dyDescent="0.25">
      <c r="B24" s="121">
        <v>20</v>
      </c>
      <c r="C24" s="150"/>
      <c r="D24" s="150"/>
      <c r="E24" s="150"/>
      <c r="F24" s="150"/>
      <c r="G24" s="150"/>
      <c r="H24" s="150"/>
      <c r="I24" s="150"/>
      <c r="J24" s="153"/>
      <c r="K24" s="153"/>
      <c r="L24" s="153"/>
      <c r="M24" s="153"/>
      <c r="N24" s="153">
        <f>SUM(Tabla3[[#This Row],[Aporte Innova Chile $]:[Aporte Inversionista(s) $ (Pecuniarios)]])</f>
        <v>0</v>
      </c>
    </row>
    <row r="25" spans="2:28" s="121" customFormat="1" ht="12.75" x14ac:dyDescent="0.25">
      <c r="C25" s="155" t="s">
        <v>6</v>
      </c>
      <c r="D25" s="155"/>
      <c r="E25" s="155"/>
      <c r="F25" s="155"/>
      <c r="G25" s="155"/>
      <c r="H25" s="155"/>
      <c r="I25" s="155"/>
      <c r="J25" s="156">
        <f>SUBTOTAL(109,Tabla3[Aporte Innova Chile $])</f>
        <v>19000000</v>
      </c>
      <c r="K25" s="156">
        <f>SUBTOTAL(109,Tabla3[Aporte Beneficiario $ (Valorados)])</f>
        <v>0</v>
      </c>
      <c r="L25" s="156">
        <f>SUBTOTAL(109,Tabla3[Aporte Beneficiario $ (Pecuniario)])</f>
        <v>24000000</v>
      </c>
      <c r="M25" s="156">
        <f>SUBTOTAL(109,Tabla3[Aporte Inversionista(s) $ (Pecuniarios)])</f>
        <v>0</v>
      </c>
      <c r="N25" s="156">
        <f>SUBTOTAL(109,Tabla3[TOTAL $])</f>
        <v>43000000</v>
      </c>
    </row>
    <row r="27" spans="2:28" ht="15" customHeight="1" x14ac:dyDescent="0.25">
      <c r="C27" s="171" t="s">
        <v>16</v>
      </c>
      <c r="D27" s="172"/>
    </row>
    <row r="28" spans="2:28" s="121" customFormat="1" ht="15" customHeight="1" x14ac:dyDescent="0.25">
      <c r="C28" s="157" t="s">
        <v>91</v>
      </c>
      <c r="D28" s="157"/>
      <c r="E28" s="157"/>
      <c r="F28" s="157"/>
      <c r="G28" s="157"/>
      <c r="H28" s="157"/>
      <c r="J28" s="143"/>
    </row>
    <row r="29" spans="2:28" s="121" customFormat="1" ht="15" customHeight="1" x14ac:dyDescent="0.25">
      <c r="C29" s="157" t="s">
        <v>109</v>
      </c>
      <c r="D29" s="158"/>
      <c r="E29" s="158"/>
      <c r="F29" s="158"/>
      <c r="G29" s="158"/>
      <c r="H29" s="158"/>
      <c r="I29" s="158"/>
      <c r="J29" s="158"/>
    </row>
    <row r="30" spans="2:28" s="121" customFormat="1" ht="12.75" x14ac:dyDescent="0.25">
      <c r="C30" s="159" t="s">
        <v>100</v>
      </c>
      <c r="D30" s="158"/>
      <c r="E30" s="158"/>
      <c r="F30" s="158"/>
      <c r="G30" s="158"/>
      <c r="H30" s="158"/>
      <c r="I30" s="158"/>
      <c r="J30" s="158"/>
    </row>
    <row r="31" spans="2:28" s="121" customFormat="1" ht="12.75" x14ac:dyDescent="0.25">
      <c r="C31" s="173" t="s">
        <v>98</v>
      </c>
      <c r="D31" s="173"/>
      <c r="E31" s="174"/>
      <c r="F31" s="174"/>
      <c r="G31" s="174"/>
      <c r="H31" s="174"/>
      <c r="I31" s="174"/>
      <c r="J31" s="174"/>
      <c r="K31" s="174"/>
      <c r="L31" s="174"/>
      <c r="M31" s="174"/>
      <c r="N31" s="174"/>
      <c r="O31" s="174"/>
    </row>
    <row r="32" spans="2:28" s="121" customFormat="1" ht="12.75" x14ac:dyDescent="0.25"/>
    <row r="33" s="121" customFormat="1" ht="12.75" x14ac:dyDescent="0.25"/>
  </sheetData>
  <customSheetViews>
    <customSheetView guid="{473BFED3-A772-4200-9583-202E007800C0}" showGridLines="0" topLeftCell="A7">
      <selection activeCell="B28" sqref="B28"/>
      <pageMargins left="0.7" right="0.7" top="0.75" bottom="0.75" header="0.3" footer="0.3"/>
      <pageSetup orientation="landscape"/>
    </customSheetView>
  </customSheetViews>
  <mergeCells count="2">
    <mergeCell ref="C31:O31"/>
    <mergeCell ref="C27:D27"/>
  </mergeCells>
  <dataValidations count="1">
    <dataValidation type="list" allowBlank="1" showInputMessage="1" showErrorMessage="1" sqref="G5:G24" xr:uid="{00000000-0002-0000-0300-000000000000}">
      <formula1>$AB$19:$AB$20</formula1>
    </dataValidation>
  </dataValidations>
  <pageMargins left="0.7" right="0.7" top="0.75" bottom="0.75" header="0.3" footer="0.3"/>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J23"/>
  <sheetViews>
    <sheetView showGridLines="0" tabSelected="1" zoomScaleNormal="100" workbookViewId="0">
      <selection activeCell="G8" sqref="G8"/>
    </sheetView>
  </sheetViews>
  <sheetFormatPr defaultColWidth="11.42578125" defaultRowHeight="15" x14ac:dyDescent="0.25"/>
  <cols>
    <col min="1" max="1" width="3.7109375" style="2" customWidth="1"/>
    <col min="2" max="2" width="30" style="2" customWidth="1"/>
    <col min="3" max="3" width="23.85546875" style="2" customWidth="1"/>
    <col min="4" max="4" width="16.7109375" style="2" customWidth="1"/>
    <col min="5" max="5" width="27" style="2" customWidth="1"/>
    <col min="6" max="6" width="19.85546875" style="2" customWidth="1"/>
    <col min="7" max="7" width="29.7109375" style="2" customWidth="1"/>
    <col min="8" max="8" width="32.42578125" style="2" customWidth="1"/>
    <col min="9" max="9" width="20" style="2" customWidth="1"/>
    <col min="10" max="10" width="13.42578125" style="2" customWidth="1"/>
    <col min="11" max="16384" width="11.42578125" style="2"/>
  </cols>
  <sheetData>
    <row r="1" spans="1:10" ht="15" customHeight="1" x14ac:dyDescent="0.25"/>
    <row r="2" spans="1:10" ht="18.75" x14ac:dyDescent="0.3">
      <c r="B2" s="1" t="s">
        <v>73</v>
      </c>
    </row>
    <row r="3" spans="1:10" ht="15" customHeight="1" x14ac:dyDescent="0.25"/>
    <row r="4" spans="1:10" s="71" customFormat="1" ht="25.5" x14ac:dyDescent="0.25">
      <c r="B4" s="95" t="s">
        <v>14</v>
      </c>
      <c r="C4" s="95" t="s">
        <v>17</v>
      </c>
      <c r="D4" s="95" t="s">
        <v>18</v>
      </c>
      <c r="E4" s="95" t="s">
        <v>23</v>
      </c>
      <c r="F4" s="95" t="s">
        <v>11</v>
      </c>
      <c r="G4" s="95" t="s">
        <v>52</v>
      </c>
      <c r="H4" s="95" t="s">
        <v>75</v>
      </c>
      <c r="I4" s="95" t="s">
        <v>43</v>
      </c>
      <c r="J4" s="95" t="s">
        <v>5</v>
      </c>
    </row>
    <row r="5" spans="1:10" s="217" customFormat="1" ht="38.25" x14ac:dyDescent="0.25">
      <c r="A5" s="217">
        <v>1</v>
      </c>
      <c r="B5" s="218" t="s">
        <v>129</v>
      </c>
      <c r="C5" s="219">
        <v>4</v>
      </c>
      <c r="D5" s="220">
        <v>600000</v>
      </c>
      <c r="E5" s="219" t="s">
        <v>130</v>
      </c>
      <c r="F5" s="221">
        <v>1200000</v>
      </c>
      <c r="G5" s="222"/>
      <c r="H5" s="225">
        <v>1200000</v>
      </c>
      <c r="I5" s="225"/>
      <c r="J5" s="225">
        <f>SUM(Tabla8[[#This Row],[Aporte Innova Chile $]:[Aporte Inversionista(s) (Pecuniario) $ ]])</f>
        <v>2400000</v>
      </c>
    </row>
    <row r="6" spans="1:10" s="217" customFormat="1" ht="51" x14ac:dyDescent="0.25">
      <c r="A6" s="217">
        <v>2</v>
      </c>
      <c r="B6" s="223" t="s">
        <v>131</v>
      </c>
      <c r="C6" s="224">
        <v>2</v>
      </c>
      <c r="D6" s="220">
        <v>2000000</v>
      </c>
      <c r="E6" s="219" t="s">
        <v>132</v>
      </c>
      <c r="F6" s="221">
        <v>2000000</v>
      </c>
      <c r="G6" s="221"/>
      <c r="H6" s="225">
        <v>2000000</v>
      </c>
      <c r="I6" s="225"/>
      <c r="J6" s="225">
        <f>SUM(Tabla8[[#This Row],[Aporte Innova Chile $]:[Aporte Inversionista(s) (Pecuniario) $ ]])</f>
        <v>4000000</v>
      </c>
    </row>
    <row r="7" spans="1:10" x14ac:dyDescent="0.25">
      <c r="A7" s="2">
        <v>3</v>
      </c>
      <c r="B7" s="31"/>
      <c r="C7" s="32"/>
      <c r="D7" s="33"/>
      <c r="E7" s="33"/>
      <c r="F7" s="22"/>
      <c r="G7" s="22"/>
      <c r="H7" s="20"/>
      <c r="I7" s="20"/>
      <c r="J7" s="20">
        <f>SUM(Tabla8[[#This Row],[Aporte Innova Chile $]:[Aporte Inversionista(s) (Pecuniario) $ ]])</f>
        <v>0</v>
      </c>
    </row>
    <row r="8" spans="1:10" x14ac:dyDescent="0.25">
      <c r="A8" s="2">
        <v>4</v>
      </c>
      <c r="B8" s="34"/>
      <c r="C8" s="35"/>
      <c r="D8" s="35"/>
      <c r="E8" s="35"/>
      <c r="F8" s="23"/>
      <c r="G8" s="23"/>
      <c r="H8" s="21"/>
      <c r="I8" s="21"/>
      <c r="J8" s="21">
        <f>SUM(Tabla8[[#This Row],[Aporte Innova Chile $]:[Aporte Inversionista(s) (Pecuniario) $ ]])</f>
        <v>0</v>
      </c>
    </row>
    <row r="9" spans="1:10" x14ac:dyDescent="0.25">
      <c r="A9" s="2">
        <v>5</v>
      </c>
      <c r="B9" s="34"/>
      <c r="C9" s="35"/>
      <c r="D9" s="35"/>
      <c r="E9" s="35"/>
      <c r="F9" s="23"/>
      <c r="G9" s="23"/>
      <c r="H9" s="21"/>
      <c r="I9" s="21"/>
      <c r="J9" s="21">
        <f>SUM(Tabla8[[#This Row],[Aporte Innova Chile $]:[Aporte Inversionista(s) (Pecuniario) $ ]])</f>
        <v>0</v>
      </c>
    </row>
    <row r="10" spans="1:10" x14ac:dyDescent="0.25">
      <c r="A10" s="2">
        <v>6</v>
      </c>
      <c r="B10" s="34"/>
      <c r="C10" s="35"/>
      <c r="D10" s="35"/>
      <c r="E10" s="35"/>
      <c r="F10" s="23"/>
      <c r="G10" s="23"/>
      <c r="H10" s="21"/>
      <c r="I10" s="21"/>
      <c r="J10" s="21">
        <f>SUM(Tabla8[[#This Row],[Aporte Innova Chile $]:[Aporte Inversionista(s) (Pecuniario) $ ]])</f>
        <v>0</v>
      </c>
    </row>
    <row r="11" spans="1:10" x14ac:dyDescent="0.25">
      <c r="A11" s="2">
        <v>7</v>
      </c>
      <c r="B11" s="34"/>
      <c r="C11" s="35"/>
      <c r="D11" s="35"/>
      <c r="E11" s="35"/>
      <c r="F11" s="23"/>
      <c r="G11" s="23"/>
      <c r="H11" s="21"/>
      <c r="I11" s="21"/>
      <c r="J11" s="21">
        <f>SUM(Tabla8[[#This Row],[Aporte Innova Chile $]:[Aporte Inversionista(s) (Pecuniario) $ ]])</f>
        <v>0</v>
      </c>
    </row>
    <row r="12" spans="1:10" x14ac:dyDescent="0.25">
      <c r="A12" s="2">
        <v>8</v>
      </c>
      <c r="B12" s="34"/>
      <c r="C12" s="35"/>
      <c r="D12" s="35"/>
      <c r="E12" s="35"/>
      <c r="F12" s="23"/>
      <c r="G12" s="23"/>
      <c r="H12" s="21"/>
      <c r="I12" s="21"/>
      <c r="J12" s="21">
        <f>SUM(Tabla8[[#This Row],[Aporte Innova Chile $]:[Aporte Inversionista(s) (Pecuniario) $ ]])</f>
        <v>0</v>
      </c>
    </row>
    <row r="13" spans="1:10" x14ac:dyDescent="0.25">
      <c r="A13" s="2">
        <v>9</v>
      </c>
      <c r="B13" s="34"/>
      <c r="C13" s="35"/>
      <c r="D13" s="35"/>
      <c r="E13" s="35"/>
      <c r="F13" s="23"/>
      <c r="G13" s="23"/>
      <c r="H13" s="21"/>
      <c r="I13" s="21"/>
      <c r="J13" s="21">
        <f>SUM(Tabla8[[#This Row],[Aporte Innova Chile $]:[Aporte Inversionista(s) (Pecuniario) $ ]])</f>
        <v>0</v>
      </c>
    </row>
    <row r="14" spans="1:10" x14ac:dyDescent="0.25">
      <c r="A14" s="2">
        <v>10</v>
      </c>
      <c r="B14" s="34"/>
      <c r="C14" s="35"/>
      <c r="D14" s="35"/>
      <c r="E14" s="35"/>
      <c r="F14" s="23"/>
      <c r="G14" s="23"/>
      <c r="H14" s="21"/>
      <c r="I14" s="21"/>
      <c r="J14" s="21">
        <f>SUM(Tabla8[[#This Row],[Aporte Innova Chile $]:[Aporte Inversionista(s) (Pecuniario) $ ]])</f>
        <v>0</v>
      </c>
    </row>
    <row r="15" spans="1:10" x14ac:dyDescent="0.25">
      <c r="B15" s="96" t="s">
        <v>6</v>
      </c>
      <c r="C15" s="97"/>
      <c r="D15" s="98"/>
      <c r="E15" s="98"/>
      <c r="F15" s="99">
        <f>SUBTOTAL(109,Tabla8[Aporte Innova Chile $])</f>
        <v>3200000</v>
      </c>
      <c r="G15" s="99">
        <f>SUBTOTAL(109,Tabla8[Aporte Beneficiario (Valorado) $ ])</f>
        <v>0</v>
      </c>
      <c r="H15" s="99">
        <f>SUBTOTAL(109,Tabla8[Aporte Beneficiario (Pecuniario) $])</f>
        <v>3200000</v>
      </c>
      <c r="I15" s="99">
        <f>SUBTOTAL(109,Tabla8[Aporte Inversionista(s) (Pecuniario) $ ])</f>
        <v>0</v>
      </c>
      <c r="J15" s="100">
        <f>SUBTOTAL(109,Tabla8[TOTAL $])</f>
        <v>6400000</v>
      </c>
    </row>
    <row r="17" spans="2:8" ht="18.75" x14ac:dyDescent="0.3">
      <c r="B17" s="183" t="s">
        <v>16</v>
      </c>
      <c r="C17" s="184"/>
      <c r="D17" s="3"/>
      <c r="E17" s="3"/>
      <c r="F17" s="4"/>
      <c r="G17" s="6"/>
    </row>
    <row r="18" spans="2:8" s="64" customFormat="1" ht="15" customHeight="1" x14ac:dyDescent="0.2">
      <c r="B18" s="72" t="s">
        <v>93</v>
      </c>
    </row>
    <row r="19" spans="2:8" s="64" customFormat="1" ht="12.75" x14ac:dyDescent="0.2">
      <c r="B19" s="185" t="s">
        <v>94</v>
      </c>
      <c r="C19" s="185"/>
      <c r="D19" s="185"/>
      <c r="E19" s="185"/>
      <c r="F19" s="185"/>
      <c r="G19" s="185"/>
      <c r="H19" s="185"/>
    </row>
    <row r="20" spans="2:8" s="64" customFormat="1" ht="12.75" x14ac:dyDescent="0.2">
      <c r="B20" s="185"/>
      <c r="C20" s="185"/>
      <c r="D20" s="185"/>
      <c r="E20" s="185"/>
      <c r="F20" s="185"/>
      <c r="G20" s="185"/>
      <c r="H20" s="185"/>
    </row>
    <row r="21" spans="2:8" s="64" customFormat="1" ht="15" customHeight="1" x14ac:dyDescent="0.2">
      <c r="B21" s="66" t="s">
        <v>95</v>
      </c>
      <c r="C21" s="66"/>
      <c r="D21" s="66"/>
      <c r="E21" s="66"/>
      <c r="F21" s="66"/>
    </row>
    <row r="22" spans="2:8" s="64" customFormat="1" ht="12.75" x14ac:dyDescent="0.2">
      <c r="B22" s="79" t="s">
        <v>92</v>
      </c>
      <c r="C22" s="80"/>
      <c r="D22" s="80"/>
      <c r="E22" s="80"/>
      <c r="F22" s="80"/>
      <c r="G22" s="80"/>
    </row>
    <row r="23" spans="2:8" s="64" customFormat="1" ht="12.75" x14ac:dyDescent="0.2">
      <c r="G23" s="80"/>
    </row>
  </sheetData>
  <customSheetViews>
    <customSheetView guid="{473BFED3-A772-4200-9583-202E007800C0}" showGridLines="0" fitToPage="1" topLeftCell="A4">
      <selection activeCell="B26" sqref="B26:H27"/>
      <pageMargins left="0.70866141732283472" right="0.70866141732283472" top="0.74803149606299213" bottom="0.74803149606299213" header="0.31496062992125984" footer="0.31496062992125984"/>
      <pageSetup scale="49" orientation="landscape"/>
    </customSheetView>
  </customSheetViews>
  <mergeCells count="2">
    <mergeCell ref="B19:H20"/>
    <mergeCell ref="B17:C17"/>
  </mergeCells>
  <pageMargins left="0.70866141732283472" right="0.70866141732283472" top="0.74803149606299213" bottom="0.74803149606299213" header="0.31496062992125984" footer="0.31496062992125984"/>
  <pageSetup scale="49"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39997558519241921"/>
  </sheetPr>
  <dimension ref="B1:AC29"/>
  <sheetViews>
    <sheetView topLeftCell="G13" zoomScale="70" zoomScaleNormal="70" workbookViewId="0">
      <selection activeCell="L14" sqref="L14:W14"/>
    </sheetView>
  </sheetViews>
  <sheetFormatPr defaultColWidth="11.5703125" defaultRowHeight="15" x14ac:dyDescent="0.25"/>
  <cols>
    <col min="1" max="1" width="3.7109375" style="126" customWidth="1"/>
    <col min="2" max="2" width="4.42578125" style="126" customWidth="1"/>
    <col min="3" max="3" width="53.42578125" style="126" bestFit="1" customWidth="1"/>
    <col min="4" max="4" width="23.85546875" style="126" customWidth="1"/>
    <col min="5" max="5" width="27.28515625" style="126" customWidth="1"/>
    <col min="6" max="6" width="19.28515625" style="126" customWidth="1"/>
    <col min="7" max="7" width="31.7109375" style="126" customWidth="1"/>
    <col min="8" max="8" width="33.42578125" style="126" bestFit="1" customWidth="1"/>
    <col min="9" max="9" width="27.140625" style="126" customWidth="1"/>
    <col min="10" max="10" width="37.140625" style="126" customWidth="1"/>
    <col min="11" max="11" width="12.140625" style="126" customWidth="1"/>
    <col min="12" max="12" width="14.42578125" style="126" customWidth="1"/>
    <col min="13" max="13" width="24.5703125" style="126" customWidth="1"/>
    <col min="14" max="14" width="28.28515625" style="126" customWidth="1"/>
    <col min="15" max="15" width="29.85546875" style="126" customWidth="1"/>
    <col min="16" max="16" width="25.140625" style="126" customWidth="1"/>
    <col min="17" max="17" width="31" style="126" customWidth="1"/>
    <col min="18" max="18" width="39.28515625" style="126" customWidth="1"/>
    <col min="19" max="28" width="11.5703125" style="126"/>
    <col min="29" max="29" width="11.42578125" style="127" customWidth="1"/>
    <col min="30" max="16384" width="11.5703125" style="126"/>
  </cols>
  <sheetData>
    <row r="1" spans="2:29" ht="15" customHeight="1" x14ac:dyDescent="0.25"/>
    <row r="2" spans="2:29" ht="18.75" x14ac:dyDescent="0.25">
      <c r="B2" s="128" t="s">
        <v>78</v>
      </c>
    </row>
    <row r="3" spans="2:29" ht="15" customHeight="1" x14ac:dyDescent="0.25">
      <c r="C3" s="128"/>
    </row>
    <row r="4" spans="2:29" s="115" customFormat="1" ht="12.75" x14ac:dyDescent="0.25">
      <c r="B4" s="129" t="s">
        <v>79</v>
      </c>
      <c r="AC4" s="120"/>
    </row>
    <row r="5" spans="2:29" s="115" customFormat="1" ht="12.75" x14ac:dyDescent="0.25">
      <c r="B5" s="115" t="s">
        <v>102</v>
      </c>
      <c r="AC5" s="120"/>
    </row>
    <row r="6" spans="2:29" s="115" customFormat="1" ht="12.75" x14ac:dyDescent="0.25">
      <c r="B6" s="115" t="s">
        <v>111</v>
      </c>
      <c r="AC6" s="120"/>
    </row>
    <row r="7" spans="2:29" s="115" customFormat="1" ht="12.75" x14ac:dyDescent="0.25">
      <c r="B7" s="115" t="s">
        <v>72</v>
      </c>
      <c r="AC7" s="120"/>
    </row>
    <row r="8" spans="2:29" s="115" customFormat="1" ht="12.75" x14ac:dyDescent="0.25">
      <c r="B8" s="115" t="s">
        <v>64</v>
      </c>
      <c r="AC8" s="120"/>
    </row>
    <row r="9" spans="2:29" s="115" customFormat="1" ht="12.75" x14ac:dyDescent="0.25">
      <c r="B9" s="115" t="s">
        <v>68</v>
      </c>
      <c r="AC9" s="120"/>
    </row>
    <row r="10" spans="2:29" s="115" customFormat="1" ht="12.75" x14ac:dyDescent="0.25">
      <c r="C10" s="129"/>
      <c r="AC10" s="120"/>
    </row>
    <row r="11" spans="2:29" s="54" customFormat="1" ht="38.25" x14ac:dyDescent="0.25">
      <c r="B11" s="48" t="s">
        <v>53</v>
      </c>
      <c r="C11" s="49" t="s">
        <v>28</v>
      </c>
      <c r="D11" s="50" t="s">
        <v>30</v>
      </c>
      <c r="E11" s="50" t="s">
        <v>31</v>
      </c>
      <c r="F11" s="50" t="s">
        <v>32</v>
      </c>
      <c r="G11" s="50" t="s">
        <v>107</v>
      </c>
      <c r="H11" s="50" t="s">
        <v>46</v>
      </c>
      <c r="I11" s="50" t="s">
        <v>57</v>
      </c>
      <c r="J11" s="50" t="s">
        <v>67</v>
      </c>
      <c r="K11" s="50" t="s">
        <v>65</v>
      </c>
      <c r="L11" s="50" t="s">
        <v>66</v>
      </c>
      <c r="M11" s="51" t="s">
        <v>29</v>
      </c>
      <c r="N11" s="51" t="s">
        <v>103</v>
      </c>
      <c r="O11" s="51" t="s">
        <v>104</v>
      </c>
      <c r="P11" s="51" t="s">
        <v>105</v>
      </c>
      <c r="Q11" s="51" t="s">
        <v>35</v>
      </c>
      <c r="R11" s="52" t="s">
        <v>36</v>
      </c>
      <c r="AC11" s="55"/>
    </row>
    <row r="12" spans="2:29" s="145" customFormat="1" ht="140.25" x14ac:dyDescent="0.25">
      <c r="B12" s="211">
        <v>2</v>
      </c>
      <c r="C12" s="191" t="s">
        <v>170</v>
      </c>
      <c r="D12" s="190" t="s">
        <v>171</v>
      </c>
      <c r="E12" s="190" t="s">
        <v>172</v>
      </c>
      <c r="F12" s="191" t="s">
        <v>34</v>
      </c>
      <c r="G12" s="190" t="s">
        <v>149</v>
      </c>
      <c r="H12" s="191" t="s">
        <v>153</v>
      </c>
      <c r="I12" s="190" t="s">
        <v>160</v>
      </c>
      <c r="J12" s="191" t="s">
        <v>154</v>
      </c>
      <c r="K12" s="212" t="s">
        <v>147</v>
      </c>
      <c r="L12" s="212" t="s">
        <v>150</v>
      </c>
      <c r="M12" s="213">
        <f>24206400+4800000</f>
        <v>29006400</v>
      </c>
      <c r="N12" s="213"/>
      <c r="O12" s="213">
        <f>36705600+4800000</f>
        <v>41505600</v>
      </c>
      <c r="P12" s="213">
        <f>+Tabla10[[#This Row],[(2) Aporte Beneficiario valorado($)]]+Tabla10[[#This Row],[(3)Aporte Beneficiario Pecuniario ($)]]</f>
        <v>41505600</v>
      </c>
      <c r="Q12" s="213"/>
      <c r="R12" s="214">
        <f>+Tabla10[[#This Row],[(1) Aporte Innova-Chile ($)]]+Tabla10[[#This Row],[(2) Aporte Beneficiario valorado($)]]+Tabla10[[#This Row],[(3)Aporte Beneficiario Pecuniario ($)]]+Tabla10[[#This Row],[(4) Aporte Inversionista Pecuniario]]</f>
        <v>70512000</v>
      </c>
      <c r="AC12" s="146"/>
    </row>
    <row r="13" spans="2:29" s="145" customFormat="1" ht="124.5" customHeight="1" x14ac:dyDescent="0.25">
      <c r="B13" s="211">
        <v>4</v>
      </c>
      <c r="C13" s="191" t="s">
        <v>142</v>
      </c>
      <c r="D13" s="190" t="s">
        <v>157</v>
      </c>
      <c r="E13" s="190" t="s">
        <v>158</v>
      </c>
      <c r="F13" s="191" t="s">
        <v>33</v>
      </c>
      <c r="G13" s="190" t="s">
        <v>159</v>
      </c>
      <c r="H13" s="191" t="s">
        <v>153</v>
      </c>
      <c r="I13" s="190" t="s">
        <v>160</v>
      </c>
      <c r="J13" s="191" t="s">
        <v>154</v>
      </c>
      <c r="K13" s="212" t="s">
        <v>147</v>
      </c>
      <c r="L13" s="212" t="s">
        <v>148</v>
      </c>
      <c r="M13" s="193">
        <v>21168000</v>
      </c>
      <c r="N13" s="193">
        <v>0</v>
      </c>
      <c r="O13" s="193">
        <v>9072000</v>
      </c>
      <c r="P13" s="213">
        <f>+Tabla10[[#This Row],[(2) Aporte Beneficiario valorado($)]]+Tabla10[[#This Row],[(3)Aporte Beneficiario Pecuniario ($)]]</f>
        <v>9072000</v>
      </c>
      <c r="Q13" s="213"/>
      <c r="R13" s="214">
        <f>+Tabla10[[#This Row],[(1) Aporte Innova-Chile ($)]]+Tabla10[[#This Row],[(2) Aporte Beneficiario valorado($)]]+Tabla10[[#This Row],[(3)Aporte Beneficiario Pecuniario ($)]]+Tabla10[[#This Row],[(4) Aporte Inversionista Pecuniario]]</f>
        <v>30240000</v>
      </c>
      <c r="AC13" s="146"/>
    </row>
    <row r="14" spans="2:29" s="145" customFormat="1" ht="107.25" customHeight="1" x14ac:dyDescent="0.25">
      <c r="B14" s="211">
        <v>7</v>
      </c>
      <c r="C14" s="189" t="s">
        <v>156</v>
      </c>
      <c r="D14" s="190" t="s">
        <v>163</v>
      </c>
      <c r="E14" s="190" t="s">
        <v>164</v>
      </c>
      <c r="F14" s="191" t="s">
        <v>33</v>
      </c>
      <c r="G14" s="190" t="s">
        <v>151</v>
      </c>
      <c r="H14" s="191" t="s">
        <v>162</v>
      </c>
      <c r="I14" s="191" t="s">
        <v>145</v>
      </c>
      <c r="J14" s="191" t="s">
        <v>146</v>
      </c>
      <c r="K14" s="212" t="s">
        <v>155</v>
      </c>
      <c r="L14" s="212" t="s">
        <v>148</v>
      </c>
      <c r="M14" s="213">
        <v>10000000</v>
      </c>
      <c r="N14" s="213"/>
      <c r="O14" s="213">
        <v>10000000</v>
      </c>
      <c r="P14" s="213">
        <f>+Tabla10[[#This Row],[(2) Aporte Beneficiario valorado($)]]+Tabla10[[#This Row],[(3)Aporte Beneficiario Pecuniario ($)]]</f>
        <v>10000000</v>
      </c>
      <c r="Q14" s="213"/>
      <c r="R14" s="214">
        <f>+Tabla10[[#This Row],[(1) Aporte Innova-Chile ($)]]+Tabla10[[#This Row],[(2) Aporte Beneficiario valorado($)]]+Tabla10[[#This Row],[(3)Aporte Beneficiario Pecuniario ($)]]+Tabla10[[#This Row],[(4) Aporte Inversionista Pecuniario]]</f>
        <v>20000000</v>
      </c>
      <c r="AC14" s="146"/>
    </row>
    <row r="15" spans="2:29" s="145" customFormat="1" ht="140.25" x14ac:dyDescent="0.25">
      <c r="B15" s="211">
        <v>9</v>
      </c>
      <c r="C15" s="191" t="s">
        <v>143</v>
      </c>
      <c r="D15" s="190" t="s">
        <v>173</v>
      </c>
      <c r="E15" s="190" t="s">
        <v>165</v>
      </c>
      <c r="F15" s="190" t="s">
        <v>34</v>
      </c>
      <c r="G15" s="190" t="s">
        <v>166</v>
      </c>
      <c r="H15" s="190" t="s">
        <v>144</v>
      </c>
      <c r="I15" s="190" t="s">
        <v>145</v>
      </c>
      <c r="J15" s="190" t="s">
        <v>145</v>
      </c>
      <c r="K15" s="215" t="s">
        <v>155</v>
      </c>
      <c r="L15" s="215" t="s">
        <v>148</v>
      </c>
      <c r="M15" s="216">
        <f>3200000+4000000</f>
        <v>7200000</v>
      </c>
      <c r="N15" s="216"/>
      <c r="O15" s="216">
        <f>3200000+4000000</f>
        <v>7200000</v>
      </c>
      <c r="P15" s="213">
        <f>+Tabla10[[#This Row],[(2) Aporte Beneficiario valorado($)]]+Tabla10[[#This Row],[(3)Aporte Beneficiario Pecuniario ($)]]</f>
        <v>7200000</v>
      </c>
      <c r="Q15" s="213"/>
      <c r="R15" s="214">
        <f>+Tabla10[[#This Row],[(1) Aporte Innova-Chile ($)]]+Tabla10[[#This Row],[(2) Aporte Beneficiario valorado($)]]+Tabla10[[#This Row],[(3)Aporte Beneficiario Pecuniario ($)]]+Tabla10[[#This Row],[(4) Aporte Inversionista Pecuniario]]</f>
        <v>14400000</v>
      </c>
      <c r="AC15" s="146"/>
    </row>
    <row r="16" spans="2:29" s="145" customFormat="1" ht="140.25" x14ac:dyDescent="0.25">
      <c r="B16" s="211">
        <v>12</v>
      </c>
      <c r="C16" s="191" t="s">
        <v>180</v>
      </c>
      <c r="D16" s="190" t="s">
        <v>167</v>
      </c>
      <c r="E16" s="190" t="s">
        <v>168</v>
      </c>
      <c r="F16" s="190" t="s">
        <v>33</v>
      </c>
      <c r="G16" s="190" t="s">
        <v>152</v>
      </c>
      <c r="H16" s="190" t="s">
        <v>144</v>
      </c>
      <c r="I16" s="190" t="s">
        <v>145</v>
      </c>
      <c r="J16" s="190" t="s">
        <v>145</v>
      </c>
      <c r="K16" s="215" t="s">
        <v>169</v>
      </c>
      <c r="L16" s="215" t="s">
        <v>145</v>
      </c>
      <c r="M16" s="216">
        <v>5000000</v>
      </c>
      <c r="N16" s="216"/>
      <c r="O16" s="216">
        <v>10000000</v>
      </c>
      <c r="P16" s="213">
        <f>+Tabla10[[#This Row],[(2) Aporte Beneficiario valorado($)]]+Tabla10[[#This Row],[(3)Aporte Beneficiario Pecuniario ($)]]</f>
        <v>10000000</v>
      </c>
      <c r="Q16" s="213"/>
      <c r="R16" s="214">
        <f>+Tabla10[[#This Row],[(1) Aporte Innova-Chile ($)]]+Tabla10[[#This Row],[(2) Aporte Beneficiario valorado($)]]+Tabla10[[#This Row],[(3)Aporte Beneficiario Pecuniario ($)]]+Tabla10[[#This Row],[(4) Aporte Inversionista Pecuniario]]</f>
        <v>15000000</v>
      </c>
      <c r="AC16" s="146"/>
    </row>
    <row r="17" spans="2:29" s="115" customFormat="1" ht="12.75" x14ac:dyDescent="0.25">
      <c r="B17" s="56">
        <v>13</v>
      </c>
      <c r="C17" s="116"/>
      <c r="D17" s="116"/>
      <c r="E17" s="116"/>
      <c r="F17" s="116"/>
      <c r="G17" s="116"/>
      <c r="H17" s="116"/>
      <c r="I17" s="116"/>
      <c r="J17" s="116"/>
      <c r="K17" s="117"/>
      <c r="L17" s="117"/>
      <c r="M17" s="118"/>
      <c r="N17" s="118"/>
      <c r="O17" s="118"/>
      <c r="P17" s="118">
        <f>+Tabla10[[#This Row],[(2) Aporte Beneficiario valorado($)]]+Tabla10[[#This Row],[(3)Aporte Beneficiario Pecuniario ($)]]</f>
        <v>0</v>
      </c>
      <c r="Q17" s="118"/>
      <c r="R17" s="119">
        <f>+Tabla10[[#This Row],[(1) Aporte Innova-Chile ($)]]+Tabla10[[#This Row],[(2) Aporte Beneficiario valorado($)]]+Tabla10[[#This Row],[(3)Aporte Beneficiario Pecuniario ($)]]+Tabla10[[#This Row],[(4) Aporte Inversionista Pecuniario]]</f>
        <v>0</v>
      </c>
      <c r="AC17" s="120"/>
    </row>
    <row r="18" spans="2:29" s="115" customFormat="1" ht="12.75" x14ac:dyDescent="0.25">
      <c r="B18" s="56">
        <v>14</v>
      </c>
      <c r="C18" s="116"/>
      <c r="D18" s="116"/>
      <c r="E18" s="116"/>
      <c r="F18" s="116"/>
      <c r="G18" s="116"/>
      <c r="H18" s="116"/>
      <c r="I18" s="116"/>
      <c r="J18" s="116"/>
      <c r="K18" s="117"/>
      <c r="L18" s="117"/>
      <c r="M18" s="118"/>
      <c r="N18" s="118"/>
      <c r="O18" s="118"/>
      <c r="P18" s="118">
        <f>+Tabla10[[#This Row],[(2) Aporte Beneficiario valorado($)]]+Tabla10[[#This Row],[(3)Aporte Beneficiario Pecuniario ($)]]</f>
        <v>0</v>
      </c>
      <c r="Q18" s="118"/>
      <c r="R18" s="119">
        <f>+Tabla10[[#This Row],[(1) Aporte Innova-Chile ($)]]+Tabla10[[#This Row],[(2) Aporte Beneficiario valorado($)]]+Tabla10[[#This Row],[(3)Aporte Beneficiario Pecuniario ($)]]+Tabla10[[#This Row],[(4) Aporte Inversionista Pecuniario]]</f>
        <v>0</v>
      </c>
      <c r="AC18" s="120"/>
    </row>
    <row r="19" spans="2:29" s="115" customFormat="1" ht="12.75" x14ac:dyDescent="0.25">
      <c r="B19" s="56">
        <v>15</v>
      </c>
      <c r="C19" s="116"/>
      <c r="D19" s="116"/>
      <c r="E19" s="116"/>
      <c r="F19" s="116"/>
      <c r="G19" s="116"/>
      <c r="H19" s="116"/>
      <c r="I19" s="116"/>
      <c r="J19" s="116"/>
      <c r="K19" s="117"/>
      <c r="L19" s="117"/>
      <c r="M19" s="118"/>
      <c r="N19" s="118"/>
      <c r="O19" s="118"/>
      <c r="P19" s="118">
        <f>+Tabla10[[#This Row],[(2) Aporte Beneficiario valorado($)]]+Tabla10[[#This Row],[(3)Aporte Beneficiario Pecuniario ($)]]</f>
        <v>0</v>
      </c>
      <c r="Q19" s="118"/>
      <c r="R19" s="119">
        <f>+Tabla10[[#This Row],[(1) Aporte Innova-Chile ($)]]+Tabla10[[#This Row],[(2) Aporte Beneficiario valorado($)]]+Tabla10[[#This Row],[(3)Aporte Beneficiario Pecuniario ($)]]+Tabla10[[#This Row],[(4) Aporte Inversionista Pecuniario]]</f>
        <v>0</v>
      </c>
      <c r="AC19" s="120"/>
    </row>
    <row r="20" spans="2:29" s="115" customFormat="1" ht="12.75" x14ac:dyDescent="0.25">
      <c r="B20" s="56">
        <v>16</v>
      </c>
      <c r="C20" s="116"/>
      <c r="D20" s="116"/>
      <c r="E20" s="116"/>
      <c r="F20" s="116"/>
      <c r="G20" s="116"/>
      <c r="H20" s="116"/>
      <c r="I20" s="116"/>
      <c r="J20" s="116"/>
      <c r="K20" s="117"/>
      <c r="L20" s="117"/>
      <c r="M20" s="118"/>
      <c r="N20" s="118"/>
      <c r="O20" s="118"/>
      <c r="P20" s="118">
        <f>+Tabla10[[#This Row],[(2) Aporte Beneficiario valorado($)]]+Tabla10[[#This Row],[(3)Aporte Beneficiario Pecuniario ($)]]</f>
        <v>0</v>
      </c>
      <c r="Q20" s="118"/>
      <c r="R20" s="119">
        <f>+Tabla10[[#This Row],[(1) Aporte Innova-Chile ($)]]+Tabla10[[#This Row],[(2) Aporte Beneficiario valorado($)]]+Tabla10[[#This Row],[(3)Aporte Beneficiario Pecuniario ($)]]+Tabla10[[#This Row],[(4) Aporte Inversionista Pecuniario]]</f>
        <v>0</v>
      </c>
      <c r="AC20" s="120"/>
    </row>
    <row r="21" spans="2:29" s="115" customFormat="1" ht="12.75" x14ac:dyDescent="0.25">
      <c r="B21" s="56">
        <v>17</v>
      </c>
      <c r="C21" s="116"/>
      <c r="D21" s="116"/>
      <c r="E21" s="116"/>
      <c r="F21" s="116"/>
      <c r="G21" s="116"/>
      <c r="H21" s="116"/>
      <c r="I21" s="116"/>
      <c r="J21" s="116"/>
      <c r="K21" s="117"/>
      <c r="L21" s="117"/>
      <c r="M21" s="118"/>
      <c r="N21" s="118"/>
      <c r="O21" s="118"/>
      <c r="P21" s="118">
        <f>+Tabla10[[#This Row],[(2) Aporte Beneficiario valorado($)]]+Tabla10[[#This Row],[(3)Aporte Beneficiario Pecuniario ($)]]</f>
        <v>0</v>
      </c>
      <c r="Q21" s="118"/>
      <c r="R21" s="119">
        <f>+Tabla10[[#This Row],[(1) Aporte Innova-Chile ($)]]+Tabla10[[#This Row],[(2) Aporte Beneficiario valorado($)]]+Tabla10[[#This Row],[(3)Aporte Beneficiario Pecuniario ($)]]+Tabla10[[#This Row],[(4) Aporte Inversionista Pecuniario]]</f>
        <v>0</v>
      </c>
      <c r="AC21" s="120"/>
    </row>
    <row r="22" spans="2:29" s="115" customFormat="1" ht="12.75" x14ac:dyDescent="0.25">
      <c r="B22" s="56">
        <v>18</v>
      </c>
      <c r="C22" s="116"/>
      <c r="D22" s="116"/>
      <c r="E22" s="116"/>
      <c r="F22" s="116"/>
      <c r="G22" s="116"/>
      <c r="H22" s="116"/>
      <c r="I22" s="116"/>
      <c r="J22" s="116"/>
      <c r="K22" s="117"/>
      <c r="L22" s="117"/>
      <c r="M22" s="118"/>
      <c r="N22" s="118"/>
      <c r="O22" s="118"/>
      <c r="P22" s="118">
        <f>+Tabla10[[#This Row],[(2) Aporte Beneficiario valorado($)]]+Tabla10[[#This Row],[(3)Aporte Beneficiario Pecuniario ($)]]</f>
        <v>0</v>
      </c>
      <c r="Q22" s="118"/>
      <c r="R22" s="119">
        <f>+Tabla10[[#This Row],[(1) Aporte Innova-Chile ($)]]+Tabla10[[#This Row],[(2) Aporte Beneficiario valorado($)]]+Tabla10[[#This Row],[(3)Aporte Beneficiario Pecuniario ($)]]+Tabla10[[#This Row],[(4) Aporte Inversionista Pecuniario]]</f>
        <v>0</v>
      </c>
      <c r="AC22" s="120"/>
    </row>
    <row r="23" spans="2:29" s="115" customFormat="1" ht="12.75" x14ac:dyDescent="0.25">
      <c r="B23" s="56">
        <v>19</v>
      </c>
      <c r="C23" s="116"/>
      <c r="D23" s="116"/>
      <c r="E23" s="116"/>
      <c r="F23" s="116"/>
      <c r="G23" s="116"/>
      <c r="H23" s="116"/>
      <c r="I23" s="116"/>
      <c r="J23" s="116"/>
      <c r="K23" s="117"/>
      <c r="L23" s="117"/>
      <c r="M23" s="118"/>
      <c r="N23" s="118"/>
      <c r="O23" s="118"/>
      <c r="P23" s="118">
        <f>+Tabla10[[#This Row],[(2) Aporte Beneficiario valorado($)]]+Tabla10[[#This Row],[(3)Aporte Beneficiario Pecuniario ($)]]</f>
        <v>0</v>
      </c>
      <c r="Q23" s="118"/>
      <c r="R23" s="119">
        <f>+Tabla10[[#This Row],[(1) Aporte Innova-Chile ($)]]+Tabla10[[#This Row],[(2) Aporte Beneficiario valorado($)]]+Tabla10[[#This Row],[(3)Aporte Beneficiario Pecuniario ($)]]+Tabla10[[#This Row],[(4) Aporte Inversionista Pecuniario]]</f>
        <v>0</v>
      </c>
      <c r="AC23" s="120"/>
    </row>
    <row r="24" spans="2:29" s="115" customFormat="1" ht="12.75" x14ac:dyDescent="0.25">
      <c r="B24" s="56">
        <v>20</v>
      </c>
      <c r="C24" s="116"/>
      <c r="D24" s="116"/>
      <c r="E24" s="116"/>
      <c r="F24" s="116"/>
      <c r="G24" s="116"/>
      <c r="H24" s="116"/>
      <c r="I24" s="116"/>
      <c r="J24" s="116"/>
      <c r="K24" s="117"/>
      <c r="L24" s="117"/>
      <c r="M24" s="118"/>
      <c r="N24" s="118"/>
      <c r="O24" s="118"/>
      <c r="P24" s="118">
        <f>+Tabla10[[#This Row],[(2) Aporte Beneficiario valorado($)]]+Tabla10[[#This Row],[(3)Aporte Beneficiario Pecuniario ($)]]</f>
        <v>0</v>
      </c>
      <c r="Q24" s="118"/>
      <c r="R24" s="119">
        <f>+Tabla10[[#This Row],[(1) Aporte Innova-Chile ($)]]+Tabla10[[#This Row],[(2) Aporte Beneficiario valorado($)]]+Tabla10[[#This Row],[(3)Aporte Beneficiario Pecuniario ($)]]+Tabla10[[#This Row],[(4) Aporte Inversionista Pecuniario]]</f>
        <v>0</v>
      </c>
      <c r="AC24" s="120"/>
    </row>
    <row r="25" spans="2:29" s="115" customFormat="1" ht="12.75" x14ac:dyDescent="0.25">
      <c r="B25" s="57"/>
      <c r="C25" s="57" t="s">
        <v>6</v>
      </c>
      <c r="D25" s="57"/>
      <c r="E25" s="57"/>
      <c r="F25" s="57"/>
      <c r="G25" s="57"/>
      <c r="H25" s="57"/>
      <c r="I25" s="57"/>
      <c r="J25" s="57"/>
      <c r="K25" s="57"/>
      <c r="L25" s="58"/>
      <c r="M25" s="58">
        <f>SUBTOTAL(109,Tabla10[(1) Aporte Innova-Chile ($)])</f>
        <v>72374400</v>
      </c>
      <c r="N25" s="58">
        <f>SUBTOTAL(109,Tabla10[(2) Aporte Beneficiario valorado($)])</f>
        <v>0</v>
      </c>
      <c r="O25" s="58">
        <f>SUBTOTAL(109,Tabla10[(3)Aporte Beneficiario Pecuniario ($)])</f>
        <v>77777600</v>
      </c>
      <c r="P25" s="58">
        <f>SUBTOTAL(109,Tabla10[Aporte total Beneficiario (2+3)])</f>
        <v>77777600</v>
      </c>
      <c r="Q25" s="58">
        <f>SUBTOTAL(109,Tabla10[(4) Aporte Inversionista Pecuniario])</f>
        <v>0</v>
      </c>
      <c r="R25" s="58">
        <f>SUBTOTAL(109,Tabla10[Presupuesto Total por actividad ($) (1+2+3+4)])</f>
        <v>150152000</v>
      </c>
      <c r="AC25" s="120"/>
    </row>
    <row r="26" spans="2:29" x14ac:dyDescent="0.25">
      <c r="B26" s="43"/>
      <c r="C26" s="43"/>
      <c r="D26" s="43"/>
      <c r="E26" s="43"/>
      <c r="F26" s="43"/>
      <c r="G26" s="43"/>
      <c r="H26" s="43"/>
      <c r="I26" s="43"/>
      <c r="J26" s="43"/>
      <c r="K26" s="43"/>
      <c r="L26" s="44"/>
      <c r="M26" s="44"/>
      <c r="N26" s="44"/>
      <c r="O26" s="44"/>
      <c r="P26" s="44"/>
      <c r="Q26" s="44"/>
      <c r="R26" s="44"/>
      <c r="AB26" s="130"/>
    </row>
    <row r="27" spans="2:29" ht="18.75" x14ac:dyDescent="0.25">
      <c r="B27" s="171" t="s">
        <v>16</v>
      </c>
      <c r="C27" s="172"/>
      <c r="AB27" s="131" t="s">
        <v>33</v>
      </c>
      <c r="AC27" s="132" t="s">
        <v>56</v>
      </c>
    </row>
    <row r="28" spans="2:29" x14ac:dyDescent="0.25">
      <c r="B28" s="186" t="s">
        <v>106</v>
      </c>
      <c r="C28" s="186"/>
      <c r="D28" s="186"/>
      <c r="E28" s="186"/>
      <c r="F28" s="186"/>
      <c r="G28" s="186"/>
      <c r="H28" s="186"/>
      <c r="I28" s="186"/>
      <c r="J28" s="186"/>
      <c r="K28" s="186"/>
      <c r="L28" s="186"/>
      <c r="M28" s="186"/>
      <c r="N28" s="186"/>
      <c r="O28" s="186"/>
      <c r="P28" s="186"/>
      <c r="Q28" s="186"/>
      <c r="AB28" s="131" t="s">
        <v>34</v>
      </c>
    </row>
    <row r="29" spans="2:29" x14ac:dyDescent="0.25">
      <c r="AB29" s="130"/>
    </row>
  </sheetData>
  <mergeCells count="2">
    <mergeCell ref="B27:C27"/>
    <mergeCell ref="B28:Q28"/>
  </mergeCells>
  <dataValidations count="1">
    <dataValidation type="list" allowBlank="1" showInputMessage="1" showErrorMessage="1" sqref="F12:F24" xr:uid="{00000000-0002-0000-0600-000000000000}">
      <formula1>$AB$27:$AB$28</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B1:AA11"/>
  <sheetViews>
    <sheetView workbookViewId="0">
      <selection activeCell="F12" sqref="F12"/>
    </sheetView>
  </sheetViews>
  <sheetFormatPr defaultColWidth="11.5703125" defaultRowHeight="15" x14ac:dyDescent="0.25"/>
  <cols>
    <col min="1" max="1" width="3.7109375" style="28" customWidth="1"/>
    <col min="2" max="2" width="7.5703125" style="28" customWidth="1"/>
    <col min="3" max="3" width="30.42578125" style="28" customWidth="1"/>
    <col min="4" max="4" width="46.42578125" style="28" customWidth="1"/>
    <col min="5" max="5" width="38.5703125" style="28" customWidth="1"/>
    <col min="6" max="6" width="55.5703125" style="28" customWidth="1"/>
    <col min="7" max="16384" width="11.5703125" style="28"/>
  </cols>
  <sheetData>
    <row r="1" spans="2:27" ht="15" customHeight="1" x14ac:dyDescent="0.25"/>
    <row r="2" spans="2:27" s="39" customFormat="1" ht="21.75" customHeight="1" x14ac:dyDescent="0.3">
      <c r="B2" s="38" t="s">
        <v>59</v>
      </c>
      <c r="D2" s="40"/>
      <c r="E2" s="40"/>
      <c r="F2" s="40"/>
      <c r="G2" s="41"/>
      <c r="H2" s="41"/>
      <c r="I2" s="41"/>
      <c r="J2" s="41"/>
      <c r="K2" s="41"/>
      <c r="L2" s="41"/>
      <c r="M2" s="41"/>
      <c r="N2" s="41"/>
      <c r="O2" s="41"/>
      <c r="P2" s="41"/>
      <c r="Q2" s="41"/>
      <c r="R2" s="41"/>
      <c r="S2" s="41"/>
      <c r="T2" s="41"/>
      <c r="U2" s="41"/>
      <c r="V2" s="41"/>
      <c r="W2" s="41"/>
      <c r="X2" s="41"/>
      <c r="Y2" s="41"/>
      <c r="Z2" s="41"/>
      <c r="AA2" s="41"/>
    </row>
    <row r="3" spans="2:27" s="39" customFormat="1" x14ac:dyDescent="0.25">
      <c r="B3" s="42"/>
      <c r="C3" s="42"/>
      <c r="D3" s="42"/>
      <c r="E3" s="42"/>
      <c r="F3" s="42"/>
      <c r="G3" s="41"/>
      <c r="H3" s="41"/>
      <c r="I3" s="41"/>
      <c r="J3" s="41"/>
      <c r="K3" s="41"/>
      <c r="L3" s="41"/>
      <c r="M3" s="41"/>
      <c r="N3" s="41"/>
      <c r="O3" s="41"/>
      <c r="P3" s="41"/>
      <c r="Q3" s="41"/>
      <c r="R3" s="41"/>
      <c r="S3" s="41"/>
      <c r="T3" s="41"/>
      <c r="U3" s="41"/>
      <c r="V3" s="41"/>
      <c r="W3" s="41"/>
      <c r="X3" s="41"/>
      <c r="Y3" s="41"/>
      <c r="Z3" s="41"/>
      <c r="AA3" s="41"/>
    </row>
    <row r="4" spans="2:27" s="82" customFormat="1" ht="36" customHeight="1" x14ac:dyDescent="0.2">
      <c r="B4" s="187" t="s">
        <v>96</v>
      </c>
      <c r="C4" s="188"/>
      <c r="D4" s="188"/>
      <c r="E4" s="188"/>
      <c r="F4" s="188"/>
      <c r="G4" s="81"/>
      <c r="H4" s="81"/>
      <c r="I4" s="81"/>
      <c r="J4" s="81"/>
      <c r="K4" s="81"/>
      <c r="L4" s="81"/>
      <c r="M4" s="81"/>
      <c r="N4" s="81"/>
      <c r="O4" s="81"/>
      <c r="P4" s="81"/>
      <c r="Q4" s="81"/>
      <c r="R4" s="81"/>
      <c r="S4" s="81"/>
      <c r="T4" s="81"/>
      <c r="U4" s="81"/>
      <c r="V4" s="81"/>
      <c r="W4" s="81"/>
      <c r="X4" s="81"/>
      <c r="Y4" s="81"/>
      <c r="Z4" s="81"/>
      <c r="AA4" s="81"/>
    </row>
    <row r="5" spans="2:27" s="84" customFormat="1" ht="12.75" x14ac:dyDescent="0.2">
      <c r="B5" s="83"/>
      <c r="C5" s="83"/>
      <c r="D5" s="83"/>
      <c r="E5" s="83"/>
      <c r="F5" s="83"/>
      <c r="G5" s="83"/>
      <c r="H5" s="83"/>
      <c r="I5" s="83"/>
      <c r="J5" s="83"/>
      <c r="K5" s="83"/>
      <c r="L5" s="83"/>
      <c r="M5" s="83"/>
      <c r="N5" s="83"/>
      <c r="O5" s="83"/>
      <c r="P5" s="83"/>
      <c r="Q5" s="83"/>
      <c r="R5" s="83"/>
      <c r="S5" s="83"/>
      <c r="T5" s="83"/>
      <c r="U5" s="83"/>
      <c r="V5" s="83"/>
      <c r="W5" s="83"/>
      <c r="X5" s="83"/>
      <c r="Y5" s="83"/>
      <c r="Z5" s="83"/>
      <c r="AA5" s="83"/>
    </row>
    <row r="6" spans="2:27" s="84" customFormat="1" ht="38.25" x14ac:dyDescent="0.2">
      <c r="B6" s="85" t="s">
        <v>53</v>
      </c>
      <c r="C6" s="86" t="s">
        <v>54</v>
      </c>
      <c r="D6" s="86" t="s">
        <v>80</v>
      </c>
      <c r="E6" s="86" t="s">
        <v>55</v>
      </c>
      <c r="F6" s="86" t="s">
        <v>81</v>
      </c>
      <c r="G6" s="87"/>
      <c r="H6" s="87"/>
      <c r="I6" s="87"/>
      <c r="J6" s="87"/>
      <c r="K6" s="87"/>
      <c r="L6" s="87"/>
      <c r="M6" s="87"/>
      <c r="N6" s="87"/>
      <c r="O6" s="87"/>
      <c r="P6" s="87"/>
      <c r="Q6" s="87"/>
      <c r="R6" s="87"/>
      <c r="S6" s="87"/>
      <c r="T6" s="87"/>
      <c r="U6" s="87"/>
      <c r="V6" s="87"/>
      <c r="W6" s="87"/>
      <c r="X6" s="87"/>
      <c r="Y6" s="87"/>
      <c r="Z6" s="87"/>
      <c r="AA6" s="87"/>
    </row>
    <row r="7" spans="2:27" s="84" customFormat="1" ht="120" x14ac:dyDescent="0.2">
      <c r="B7" s="88">
        <v>1</v>
      </c>
      <c r="C7" s="114" t="s">
        <v>134</v>
      </c>
      <c r="D7" s="114" t="s">
        <v>136</v>
      </c>
      <c r="E7" s="114" t="s">
        <v>137</v>
      </c>
      <c r="F7" s="114" t="s">
        <v>138</v>
      </c>
      <c r="G7" s="83"/>
      <c r="H7" s="83"/>
      <c r="I7" s="83"/>
      <c r="J7" s="83"/>
      <c r="K7" s="83"/>
      <c r="L7" s="83"/>
      <c r="M7" s="83"/>
      <c r="N7" s="83"/>
      <c r="O7" s="83"/>
      <c r="P7" s="83"/>
      <c r="Q7" s="83"/>
      <c r="R7" s="83"/>
      <c r="S7" s="83"/>
      <c r="T7" s="83"/>
      <c r="U7" s="83"/>
      <c r="V7" s="83"/>
      <c r="W7" s="83"/>
      <c r="X7" s="83"/>
      <c r="Y7" s="83"/>
      <c r="Z7" s="83"/>
      <c r="AA7" s="83"/>
    </row>
    <row r="8" spans="2:27" s="84" customFormat="1" ht="270" x14ac:dyDescent="0.2">
      <c r="B8" s="88">
        <v>2</v>
      </c>
      <c r="C8" s="113" t="s">
        <v>135</v>
      </c>
      <c r="D8" s="114" t="s">
        <v>139</v>
      </c>
      <c r="E8" s="114" t="s">
        <v>140</v>
      </c>
      <c r="F8" s="114" t="s">
        <v>141</v>
      </c>
      <c r="G8" s="83"/>
      <c r="H8" s="83"/>
      <c r="I8" s="83"/>
      <c r="J8" s="83"/>
      <c r="K8" s="83"/>
      <c r="L8" s="83"/>
      <c r="M8" s="83"/>
      <c r="N8" s="83"/>
      <c r="O8" s="83"/>
      <c r="P8" s="83"/>
      <c r="Q8" s="83"/>
      <c r="R8" s="83"/>
      <c r="S8" s="83"/>
      <c r="T8" s="83"/>
      <c r="U8" s="83"/>
      <c r="V8" s="83"/>
      <c r="W8" s="83"/>
      <c r="X8" s="83"/>
      <c r="Y8" s="83"/>
      <c r="Z8" s="83"/>
      <c r="AA8" s="83"/>
    </row>
    <row r="9" spans="2:27" s="84" customFormat="1" ht="12.75" x14ac:dyDescent="0.2">
      <c r="B9" s="88">
        <v>3</v>
      </c>
      <c r="C9" s="89"/>
      <c r="D9" s="89"/>
      <c r="E9" s="89"/>
      <c r="F9" s="89"/>
      <c r="G9" s="83"/>
      <c r="H9" s="83"/>
      <c r="I9" s="83"/>
      <c r="J9" s="83"/>
      <c r="K9" s="83"/>
      <c r="L9" s="83"/>
      <c r="M9" s="83"/>
      <c r="N9" s="83"/>
      <c r="O9" s="83"/>
      <c r="P9" s="83"/>
      <c r="Q9" s="83"/>
      <c r="R9" s="83"/>
      <c r="S9" s="83"/>
      <c r="T9" s="83"/>
      <c r="U9" s="83"/>
      <c r="V9" s="83"/>
      <c r="W9" s="83"/>
      <c r="X9" s="83"/>
      <c r="Y9" s="83"/>
      <c r="Z9" s="83"/>
      <c r="AA9" s="83"/>
    </row>
    <row r="10" spans="2:27" s="53" customFormat="1" ht="12.75" x14ac:dyDescent="0.2">
      <c r="B10" s="88" t="s">
        <v>63</v>
      </c>
      <c r="C10" s="89"/>
      <c r="D10" s="89"/>
      <c r="E10" s="89"/>
      <c r="F10" s="89"/>
    </row>
    <row r="11" spans="2:27" s="53" customFormat="1" ht="12.75" x14ac:dyDescent="0.2"/>
  </sheetData>
  <mergeCells count="1">
    <mergeCell ref="B4: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35E2A82E2876D4897A9467ABBF3AB47" ma:contentTypeVersion="0" ma:contentTypeDescription="Create a new document." ma:contentTypeScope="" ma:versionID="56e536c2fa1a65b26db1d61352b7976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0E6851-46F3-498D-9130-E122CFEC0729}">
  <ds:schemaRefs>
    <ds:schemaRef ds:uri="http://purl.org/dc/dcmitype/"/>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F79EC2F6-C011-41F7-A979-17AC649669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21A8526-2B2C-45A2-9345-76A6AC3DA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 INSTRUCCIONES</vt:lpstr>
      <vt:lpstr>B. RESUMEN PPTO</vt:lpstr>
      <vt:lpstr>C1. PPTO RRHH</vt:lpstr>
      <vt:lpstr>C3. PPTO ADMINISTRACION</vt:lpstr>
      <vt:lpstr>C2. PPTO OPERACION</vt:lpstr>
      <vt:lpstr>C4. PPTO INVERSION</vt:lpstr>
      <vt:lpstr>D. PT Y PPTO POR ACTIVIDADES</vt:lpstr>
      <vt:lpstr>E. DESAFÍOS TECNOLÓGICOS</vt:lpstr>
    </vt:vector>
  </TitlesOfParts>
  <Company>Corporación de Fomento de la Produccion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agalvez</dc:creator>
  <cp:lastModifiedBy>Luis Egan</cp:lastModifiedBy>
  <cp:lastPrinted>2012-07-13T15:14:19Z</cp:lastPrinted>
  <dcterms:created xsi:type="dcterms:W3CDTF">2012-07-13T14:56:55Z</dcterms:created>
  <dcterms:modified xsi:type="dcterms:W3CDTF">2020-04-30T14:37:22Z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0x010100335E2A82E2876D4897A9467ABBF3AB47</vt:lpwstr>
  </property>
</Properties>
</file>