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to Tópicos (SE)\Documentação\"/>
    </mc:Choice>
  </mc:AlternateContent>
  <xr:revisionPtr revIDLastSave="0" documentId="13_ncr:1_{91C9DBC3-84D1-4175-97A5-CCD023CB5B7C}" xr6:coauthVersionLast="47" xr6:coauthVersionMax="47" xr10:uidLastSave="{00000000-0000-0000-0000-000000000000}"/>
  <bookViews>
    <workbookView xWindow="-120" yWindow="-120" windowWidth="20730" windowHeight="11160" activeTab="2" xr2:uid="{45E7AD80-7AC7-4B4B-B551-7966C6DE7A24}"/>
  </bookViews>
  <sheets>
    <sheet name="Base de estudo" sheetId="1" r:id="rId1"/>
    <sheet name="Base comparativa" sheetId="2" r:id="rId2"/>
    <sheet name="Escala comparativa" sheetId="3" r:id="rId3"/>
    <sheet name="Gráfico" sheetId="4" r:id="rId4"/>
  </sheets>
  <definedNames>
    <definedName name="_xlnm._FilterDatabase" localSheetId="0" hidden="1">'Base de estudo'!$B$3:$M$28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M9" i="3" s="1"/>
  <c r="E9" i="3"/>
  <c r="F9" i="3"/>
  <c r="G9" i="3"/>
  <c r="H9" i="3"/>
  <c r="I9" i="3"/>
  <c r="J9" i="3"/>
  <c r="K9" i="3"/>
  <c r="L9" i="3"/>
  <c r="D10" i="3"/>
  <c r="M10" i="3" s="1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M11" i="3"/>
  <c r="D12" i="3"/>
  <c r="M12" i="3" s="1"/>
  <c r="E12" i="3"/>
  <c r="F12" i="3"/>
  <c r="G12" i="3"/>
  <c r="H12" i="3"/>
  <c r="I12" i="3"/>
  <c r="J12" i="3"/>
  <c r="K12" i="3"/>
  <c r="L12" i="3"/>
  <c r="D13" i="3"/>
  <c r="E13" i="3"/>
  <c r="F13" i="3"/>
  <c r="M13" i="3" s="1"/>
  <c r="G13" i="3"/>
  <c r="H13" i="3"/>
  <c r="I13" i="3"/>
  <c r="J13" i="3"/>
  <c r="K13" i="3"/>
  <c r="L13" i="3"/>
  <c r="D14" i="3"/>
  <c r="M14" i="3" s="1"/>
  <c r="E14" i="3"/>
  <c r="F14" i="3"/>
  <c r="G14" i="3"/>
  <c r="H14" i="3"/>
  <c r="I14" i="3"/>
  <c r="J14" i="3"/>
  <c r="K14" i="3"/>
  <c r="L14" i="3"/>
  <c r="D15" i="3"/>
  <c r="M15" i="3" s="1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M16" i="3"/>
  <c r="D17" i="3"/>
  <c r="M17" i="3" s="1"/>
  <c r="E17" i="3"/>
  <c r="F17" i="3"/>
  <c r="G17" i="3"/>
  <c r="H17" i="3"/>
  <c r="I17" i="3"/>
  <c r="J17" i="3"/>
  <c r="K17" i="3"/>
  <c r="L17" i="3"/>
  <c r="D18" i="3"/>
  <c r="M18" i="3" s="1"/>
  <c r="E18" i="3"/>
  <c r="F18" i="3"/>
  <c r="G18" i="3"/>
  <c r="H18" i="3"/>
  <c r="I18" i="3"/>
  <c r="J18" i="3"/>
  <c r="K18" i="3"/>
  <c r="L18" i="3"/>
  <c r="D19" i="3"/>
  <c r="E19" i="3"/>
  <c r="F19" i="3"/>
  <c r="G19" i="3"/>
  <c r="H19" i="3"/>
  <c r="I19" i="3"/>
  <c r="J19" i="3"/>
  <c r="K19" i="3"/>
  <c r="L19" i="3"/>
  <c r="M19" i="3"/>
  <c r="D20" i="3"/>
  <c r="M20" i="3" s="1"/>
  <c r="E20" i="3"/>
  <c r="F20" i="3"/>
  <c r="G20" i="3"/>
  <c r="H20" i="3"/>
  <c r="I20" i="3"/>
  <c r="J20" i="3"/>
  <c r="K20" i="3"/>
  <c r="L20" i="3"/>
  <c r="D21" i="3"/>
  <c r="E21" i="3"/>
  <c r="F21" i="3"/>
  <c r="M21" i="3" s="1"/>
  <c r="G21" i="3"/>
  <c r="H21" i="3"/>
  <c r="I21" i="3"/>
  <c r="J21" i="3"/>
  <c r="K21" i="3"/>
  <c r="L21" i="3"/>
  <c r="D22" i="3"/>
  <c r="M22" i="3" s="1"/>
  <c r="E22" i="3"/>
  <c r="F22" i="3"/>
  <c r="G22" i="3"/>
  <c r="H22" i="3"/>
  <c r="I22" i="3"/>
  <c r="J22" i="3"/>
  <c r="K22" i="3"/>
  <c r="L22" i="3"/>
  <c r="D23" i="3"/>
  <c r="M23" i="3" s="1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M24" i="3"/>
  <c r="D25" i="3"/>
  <c r="M25" i="3" s="1"/>
  <c r="E25" i="3"/>
  <c r="F25" i="3"/>
  <c r="G25" i="3"/>
  <c r="H25" i="3"/>
  <c r="I25" i="3"/>
  <c r="J25" i="3"/>
  <c r="K25" i="3"/>
  <c r="L25" i="3"/>
  <c r="D26" i="3"/>
  <c r="M26" i="3" s="1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M27" i="3"/>
  <c r="D28" i="3"/>
  <c r="M28" i="3" s="1"/>
  <c r="E28" i="3"/>
  <c r="F28" i="3"/>
  <c r="G28" i="3"/>
  <c r="H28" i="3"/>
  <c r="I28" i="3"/>
  <c r="J28" i="3"/>
  <c r="K28" i="3"/>
  <c r="L28" i="3"/>
  <c r="E5" i="3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L4" i="3"/>
  <c r="K4" i="3"/>
  <c r="J4" i="3"/>
  <c r="I4" i="3"/>
  <c r="H4" i="3"/>
  <c r="G4" i="3"/>
  <c r="F4" i="3"/>
  <c r="E4" i="3"/>
  <c r="D8" i="3"/>
  <c r="D7" i="3"/>
  <c r="D6" i="3"/>
  <c r="D5" i="3"/>
  <c r="D4" i="3"/>
  <c r="G9" i="1"/>
  <c r="G8" i="1"/>
  <c r="G7" i="1"/>
  <c r="G6" i="1"/>
  <c r="M4" i="3" l="1"/>
  <c r="M7" i="3"/>
  <c r="M6" i="3"/>
  <c r="M8" i="3"/>
  <c r="M5" i="3"/>
</calcChain>
</file>

<file path=xl/sharedStrings.xml><?xml version="1.0" encoding="utf-8"?>
<sst xmlns="http://schemas.openxmlformats.org/spreadsheetml/2006/main" count="170" uniqueCount="69">
  <si>
    <t>CLASSIFICAÇÃO DE CELULARES CONFORME SITES DE REVIEW</t>
  </si>
  <si>
    <t>MARCA</t>
  </si>
  <si>
    <t>MODELO</t>
  </si>
  <si>
    <t>MÉDIA DE PONTUAÇÃO DE ATRIBUTOS DE SMARTPHONES</t>
  </si>
  <si>
    <t>ATRIBUTO</t>
  </si>
  <si>
    <t>VALOR</t>
  </si>
  <si>
    <t>Cap Bateria</t>
  </si>
  <si>
    <t>OBS</t>
  </si>
  <si>
    <t>mAh</t>
  </si>
  <si>
    <t>Densidade Píxeis</t>
  </si>
  <si>
    <t>ppi</t>
  </si>
  <si>
    <t>RAM</t>
  </si>
  <si>
    <t>GB</t>
  </si>
  <si>
    <t>CPU</t>
  </si>
  <si>
    <t>GHz</t>
  </si>
  <si>
    <t>Resolução</t>
  </si>
  <si>
    <t>MP</t>
  </si>
  <si>
    <t>Píxels Cam. Principal</t>
  </si>
  <si>
    <t>Tamanho tela</t>
  </si>
  <si>
    <t>polegadas</t>
  </si>
  <si>
    <t>Píxels Cam. Frontal</t>
  </si>
  <si>
    <t>Apple</t>
  </si>
  <si>
    <t>LG</t>
  </si>
  <si>
    <t>Nokia</t>
  </si>
  <si>
    <t>Samsung</t>
  </si>
  <si>
    <t>Xiaomi</t>
  </si>
  <si>
    <t>iPhone 13 Pro Max</t>
  </si>
  <si>
    <t>iPhone 13</t>
  </si>
  <si>
    <t>iPhone 12 Pro Max</t>
  </si>
  <si>
    <t>iPhone 12</t>
  </si>
  <si>
    <t>iPhone 11 Pro Max</t>
  </si>
  <si>
    <t>G8</t>
  </si>
  <si>
    <t>G8s</t>
  </si>
  <si>
    <t>G7 Plus</t>
  </si>
  <si>
    <t>G7</t>
  </si>
  <si>
    <t>G6 Plus</t>
  </si>
  <si>
    <t>9 PureView</t>
  </si>
  <si>
    <t>8 Sirocco</t>
  </si>
  <si>
    <t>7.2</t>
  </si>
  <si>
    <t>7.1</t>
  </si>
  <si>
    <t>S21 Ultra</t>
  </si>
  <si>
    <t>S21</t>
  </si>
  <si>
    <t>S20 Ultra</t>
  </si>
  <si>
    <t>S20</t>
  </si>
  <si>
    <t>S10</t>
  </si>
  <si>
    <t>Mi 11 Ultra</t>
  </si>
  <si>
    <t>Mi 11</t>
  </si>
  <si>
    <t>Mi 10S</t>
  </si>
  <si>
    <t>Mi 9 Pro</t>
  </si>
  <si>
    <t>Mi 9</t>
  </si>
  <si>
    <t>Armaz. Interno</t>
  </si>
  <si>
    <t>PONTUAÇÃO</t>
  </si>
  <si>
    <t>Preço</t>
  </si>
  <si>
    <t>Entradas</t>
  </si>
  <si>
    <t>Qual marca?</t>
  </si>
  <si>
    <t>Nmr</t>
  </si>
  <si>
    <t>Qual a faixa de preço?</t>
  </si>
  <si>
    <t>2.1 &gt;=1000/&lt;2000</t>
  </si>
  <si>
    <t>2.2 &gt;=2000/&lt;3000</t>
  </si>
  <si>
    <t>2.3 &gt;=3000/&lt;5000</t>
  </si>
  <si>
    <t>2.4 &gt;=5000</t>
  </si>
  <si>
    <t>Produtos ofertados</t>
  </si>
  <si>
    <t>Up</t>
  </si>
  <si>
    <t>regra do maior</t>
  </si>
  <si>
    <t>venda</t>
  </si>
  <si>
    <t>Qual prioridade?</t>
  </si>
  <si>
    <t>CNF de todos</t>
  </si>
  <si>
    <t>Marca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</si>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</sst>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0" xfId="0" applyFont="1" applyFill="1" applyBorder="1" applyAlignment="1">
      <alignment horizontal="center"/>
    </xf>
    <xf numFmtId="171" fontId="0" fillId="0" borderId="10" xfId="0" applyNumberFormat="1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 patternType="darkUp">
          <fgColor auto="1"/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'Escala comparativa'!$M$3</c:f>
              <c:strCache>
                <c:ptCount val="1"/>
                <c:pt idx="0">
                  <c:v>PONTUAÇÃO</c:v>
                </c:pt>
              </c:strCache>
            </c:strRef>
          </c:tx>
          <c:spPr>
            <a:noFill/>
            <a:ln w="9525" cap="flat" cmpd="sng" algn="ctr">
              <a:solidFill>
                <a:srgbClr val="FFFF00"/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'Escala comparativa'!$C$4:$C$28</c:f>
              <c:strCache>
                <c:ptCount val="25"/>
                <c:pt idx="0">
                  <c:v>iPhone 13 Pro Max</c:v>
                </c:pt>
                <c:pt idx="1">
                  <c:v>iPhone 13</c:v>
                </c:pt>
                <c:pt idx="2">
                  <c:v>iPhone 12 Pro Max</c:v>
                </c:pt>
                <c:pt idx="3">
                  <c:v>iPhone 12</c:v>
                </c:pt>
                <c:pt idx="4">
                  <c:v>iPhone 11 Pro Max</c:v>
                </c:pt>
                <c:pt idx="5">
                  <c:v>G8s</c:v>
                </c:pt>
                <c:pt idx="6">
                  <c:v>G8</c:v>
                </c:pt>
                <c:pt idx="7">
                  <c:v>G7 Plus</c:v>
                </c:pt>
                <c:pt idx="8">
                  <c:v>G7</c:v>
                </c:pt>
                <c:pt idx="9">
                  <c:v>G6 Plus</c:v>
                </c:pt>
                <c:pt idx="10">
                  <c:v>9 PureView</c:v>
                </c:pt>
                <c:pt idx="11">
                  <c:v>8 Sirocco</c:v>
                </c:pt>
                <c:pt idx="12">
                  <c:v>8</c:v>
                </c:pt>
                <c:pt idx="13">
                  <c:v>7.2</c:v>
                </c:pt>
                <c:pt idx="14">
                  <c:v>7.1</c:v>
                </c:pt>
                <c:pt idx="15">
                  <c:v>S21 Ultra</c:v>
                </c:pt>
                <c:pt idx="16">
                  <c:v>S21</c:v>
                </c:pt>
                <c:pt idx="17">
                  <c:v>S20 Ultra</c:v>
                </c:pt>
                <c:pt idx="18">
                  <c:v>S20</c:v>
                </c:pt>
                <c:pt idx="19">
                  <c:v>S10</c:v>
                </c:pt>
                <c:pt idx="20">
                  <c:v>Mi 11 Ultra</c:v>
                </c:pt>
                <c:pt idx="21">
                  <c:v>Mi 11</c:v>
                </c:pt>
                <c:pt idx="22">
                  <c:v>Mi 10S</c:v>
                </c:pt>
                <c:pt idx="23">
                  <c:v>Mi 9 Pro</c:v>
                </c:pt>
                <c:pt idx="24">
                  <c:v>Mi 9</c:v>
                </c:pt>
              </c:strCache>
            </c:strRef>
          </c:cat>
          <c:val>
            <c:numRef>
              <c:f>'Escala comparativa'!$M$4:$M$28</c:f>
              <c:numCache>
                <c:formatCode>0.00</c:formatCode>
                <c:ptCount val="25"/>
                <c:pt idx="0">
                  <c:v>6.96</c:v>
                </c:pt>
                <c:pt idx="1">
                  <c:v>6.13</c:v>
                </c:pt>
                <c:pt idx="2">
                  <c:v>6.81</c:v>
                </c:pt>
                <c:pt idx="3">
                  <c:v>5.89</c:v>
                </c:pt>
                <c:pt idx="4">
                  <c:v>6.48</c:v>
                </c:pt>
                <c:pt idx="5">
                  <c:v>5.86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7.76</c:v>
                </c:pt>
                <c:pt idx="11">
                  <c:v>6.14</c:v>
                </c:pt>
                <c:pt idx="12">
                  <c:v>6.52</c:v>
                </c:pt>
                <c:pt idx="13">
                  <c:v>7.31</c:v>
                </c:pt>
                <c:pt idx="14">
                  <c:v>4.9400000000000004</c:v>
                </c:pt>
                <c:pt idx="15">
                  <c:v>8.69</c:v>
                </c:pt>
                <c:pt idx="16">
                  <c:v>7.5</c:v>
                </c:pt>
                <c:pt idx="17">
                  <c:v>8.64</c:v>
                </c:pt>
                <c:pt idx="18">
                  <c:v>7.8</c:v>
                </c:pt>
                <c:pt idx="19">
                  <c:v>7.36</c:v>
                </c:pt>
                <c:pt idx="20">
                  <c:v>8.5399999999999991</c:v>
                </c:pt>
                <c:pt idx="21">
                  <c:v>8.4700000000000006</c:v>
                </c:pt>
                <c:pt idx="22">
                  <c:v>8.02</c:v>
                </c:pt>
                <c:pt idx="23">
                  <c:v>7.89</c:v>
                </c:pt>
                <c:pt idx="24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C-43FE-878D-0B14D017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4674488"/>
        <c:axId val="524674816"/>
      </c:barChart>
      <c:catAx>
        <c:axId val="524674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816"/>
        <c:crosses val="autoZero"/>
        <c:auto val="1"/>
        <c:lblAlgn val="ctr"/>
        <c:lblOffset val="100"/>
        <c:noMultiLvlLbl val="0"/>
      </c:catAx>
      <c:valAx>
        <c:axId val="5246748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333375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3B1C4-3577-426A-83A3-6E9278F1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053-263D-40B1-B0B9-E1EC50237EB8}">
  <dimension ref="B1:R28"/>
  <sheetViews>
    <sheetView showGridLines="0" topLeftCell="A10" workbookViewId="0">
      <selection activeCell="M23" sqref="B19:M23"/>
    </sheetView>
  </sheetViews>
  <sheetFormatPr defaultColWidth="16.5703125" defaultRowHeight="15" x14ac:dyDescent="0.25"/>
  <cols>
    <col min="2" max="2" width="12.5703125" customWidth="1"/>
    <col min="3" max="3" width="17.42578125" customWidth="1"/>
    <col min="4" max="11" width="8.28515625" customWidth="1"/>
    <col min="12" max="12" width="18.85546875" bestFit="1" customWidth="1"/>
  </cols>
  <sheetData>
    <row r="1" spans="2:18" x14ac:dyDescent="0.2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7"/>
      <c r="N1" s="7"/>
      <c r="O1" s="7"/>
      <c r="P1" s="7"/>
      <c r="Q1" s="7"/>
      <c r="R1" s="7"/>
    </row>
    <row r="3" spans="2:18" x14ac:dyDescent="0.25">
      <c r="B3" s="11" t="s">
        <v>1</v>
      </c>
      <c r="C3" s="11" t="s">
        <v>2</v>
      </c>
      <c r="D3" s="11" t="s">
        <v>6</v>
      </c>
      <c r="E3" s="11" t="s">
        <v>9</v>
      </c>
      <c r="F3" s="11" t="s">
        <v>11</v>
      </c>
      <c r="G3" s="11" t="s">
        <v>13</v>
      </c>
      <c r="H3" s="11" t="s">
        <v>15</v>
      </c>
      <c r="I3" s="11" t="s">
        <v>17</v>
      </c>
      <c r="J3" s="11" t="s">
        <v>18</v>
      </c>
      <c r="K3" s="11" t="s">
        <v>20</v>
      </c>
      <c r="L3" s="11" t="s">
        <v>50</v>
      </c>
      <c r="M3" s="23" t="s">
        <v>52</v>
      </c>
    </row>
    <row r="4" spans="2:18" x14ac:dyDescent="0.25">
      <c r="B4" s="12" t="s">
        <v>21</v>
      </c>
      <c r="C4" s="12" t="s">
        <v>26</v>
      </c>
      <c r="D4" s="12">
        <v>4373</v>
      </c>
      <c r="E4" s="12">
        <v>458</v>
      </c>
      <c r="F4" s="12">
        <v>6</v>
      </c>
      <c r="G4" s="12">
        <v>14.4</v>
      </c>
      <c r="H4" s="12">
        <v>2.77</v>
      </c>
      <c r="I4" s="12">
        <v>36</v>
      </c>
      <c r="J4" s="12">
        <v>6.7</v>
      </c>
      <c r="K4" s="12">
        <v>12</v>
      </c>
      <c r="L4" s="12">
        <v>1000</v>
      </c>
      <c r="M4" s="24"/>
    </row>
    <row r="5" spans="2:18" x14ac:dyDescent="0.25">
      <c r="B5" s="12" t="s">
        <v>21</v>
      </c>
      <c r="C5" s="12" t="s">
        <v>27</v>
      </c>
      <c r="D5" s="12">
        <v>3240</v>
      </c>
      <c r="E5" s="12">
        <v>460</v>
      </c>
      <c r="F5" s="12">
        <v>4</v>
      </c>
      <c r="G5" s="12">
        <v>14.4</v>
      </c>
      <c r="H5" s="12">
        <v>2.5299999999999998</v>
      </c>
      <c r="I5" s="12">
        <v>24</v>
      </c>
      <c r="J5" s="12">
        <v>6.1</v>
      </c>
      <c r="K5" s="12">
        <v>12</v>
      </c>
      <c r="L5" s="12">
        <v>512</v>
      </c>
      <c r="M5" s="24"/>
    </row>
    <row r="6" spans="2:18" x14ac:dyDescent="0.25">
      <c r="B6" s="12" t="s">
        <v>21</v>
      </c>
      <c r="C6" s="12" t="s">
        <v>28</v>
      </c>
      <c r="D6" s="12">
        <v>3687</v>
      </c>
      <c r="E6" s="12">
        <v>458</v>
      </c>
      <c r="F6" s="12">
        <v>6</v>
      </c>
      <c r="G6" s="12">
        <f>2*3.1+(4*1.8)</f>
        <v>13.4</v>
      </c>
      <c r="H6" s="12">
        <v>2.77</v>
      </c>
      <c r="I6" s="12">
        <v>36</v>
      </c>
      <c r="J6" s="12">
        <v>6.7</v>
      </c>
      <c r="K6" s="12">
        <v>12</v>
      </c>
      <c r="L6" s="12">
        <v>256</v>
      </c>
      <c r="M6" s="24"/>
    </row>
    <row r="7" spans="2:18" x14ac:dyDescent="0.25">
      <c r="B7" s="12" t="s">
        <v>21</v>
      </c>
      <c r="C7" s="12" t="s">
        <v>29</v>
      </c>
      <c r="D7" s="12">
        <v>2815</v>
      </c>
      <c r="E7" s="12">
        <v>460</v>
      </c>
      <c r="F7" s="12">
        <v>4</v>
      </c>
      <c r="G7" s="12">
        <f>2*3.1+(4*1.8)</f>
        <v>13.4</v>
      </c>
      <c r="H7" s="12">
        <v>2.5299999999999998</v>
      </c>
      <c r="I7" s="12">
        <v>24</v>
      </c>
      <c r="J7" s="12">
        <v>6.1</v>
      </c>
      <c r="K7" s="12">
        <v>12</v>
      </c>
      <c r="L7" s="12">
        <v>128</v>
      </c>
      <c r="M7" s="24"/>
    </row>
    <row r="8" spans="2:18" x14ac:dyDescent="0.25">
      <c r="B8" s="12" t="s">
        <v>21</v>
      </c>
      <c r="C8" s="12" t="s">
        <v>30</v>
      </c>
      <c r="D8" s="12">
        <v>3969</v>
      </c>
      <c r="E8" s="12">
        <v>458</v>
      </c>
      <c r="F8" s="12">
        <v>4</v>
      </c>
      <c r="G8" s="12">
        <f>2*2.65+(4*1.8)</f>
        <v>12.5</v>
      </c>
      <c r="H8" s="12">
        <v>2.68</v>
      </c>
      <c r="I8" s="12">
        <v>36</v>
      </c>
      <c r="J8" s="12">
        <v>6.5</v>
      </c>
      <c r="K8" s="12">
        <v>12</v>
      </c>
      <c r="L8" s="12">
        <v>512</v>
      </c>
      <c r="M8" s="24"/>
    </row>
    <row r="9" spans="2:18" x14ac:dyDescent="0.25">
      <c r="B9" s="12" t="s">
        <v>22</v>
      </c>
      <c r="C9" s="12" t="s">
        <v>32</v>
      </c>
      <c r="D9" s="12">
        <v>3550</v>
      </c>
      <c r="E9" s="12">
        <v>402</v>
      </c>
      <c r="F9" s="12">
        <v>6</v>
      </c>
      <c r="G9" s="12">
        <f>2.84+(3*2.42)+(4*1.8)</f>
        <v>17.3</v>
      </c>
      <c r="H9" s="12">
        <v>2.2400000000000002</v>
      </c>
      <c r="I9" s="12">
        <v>13</v>
      </c>
      <c r="J9" s="12">
        <v>6.2</v>
      </c>
      <c r="K9" s="12">
        <v>8</v>
      </c>
      <c r="L9" s="12">
        <v>128</v>
      </c>
      <c r="M9" s="24"/>
    </row>
    <row r="10" spans="2:18" x14ac:dyDescent="0.25">
      <c r="B10" s="12" t="s">
        <v>22</v>
      </c>
      <c r="C10" s="12" t="s">
        <v>31</v>
      </c>
      <c r="D10" s="12"/>
      <c r="E10" s="12"/>
      <c r="F10" s="12"/>
      <c r="G10" s="12"/>
      <c r="H10" s="12"/>
      <c r="I10" s="12"/>
      <c r="J10" s="12"/>
      <c r="K10" s="12"/>
      <c r="L10" s="12"/>
      <c r="M10" s="24"/>
    </row>
    <row r="11" spans="2:18" x14ac:dyDescent="0.25">
      <c r="B11" s="12" t="s">
        <v>22</v>
      </c>
      <c r="C11" s="12" t="s">
        <v>33</v>
      </c>
      <c r="D11" s="12"/>
      <c r="E11" s="12"/>
      <c r="F11" s="12"/>
      <c r="G11" s="12"/>
      <c r="H11" s="12"/>
      <c r="I11" s="12"/>
      <c r="J11" s="12"/>
      <c r="K11" s="12"/>
      <c r="L11" s="12"/>
      <c r="M11" s="24"/>
    </row>
    <row r="12" spans="2:18" x14ac:dyDescent="0.25">
      <c r="B12" s="12" t="s">
        <v>22</v>
      </c>
      <c r="C12" s="12" t="s">
        <v>34</v>
      </c>
      <c r="D12" s="12"/>
      <c r="E12" s="12"/>
      <c r="F12" s="12"/>
      <c r="G12" s="12"/>
      <c r="H12" s="12"/>
      <c r="I12" s="12"/>
      <c r="J12" s="12"/>
      <c r="K12" s="12"/>
      <c r="L12" s="12"/>
      <c r="M12" s="24"/>
    </row>
    <row r="13" spans="2:18" x14ac:dyDescent="0.25">
      <c r="B13" s="12" t="s">
        <v>22</v>
      </c>
      <c r="C13" s="12" t="s">
        <v>35</v>
      </c>
      <c r="D13" s="12"/>
      <c r="E13" s="12"/>
      <c r="F13" s="12"/>
      <c r="G13" s="12"/>
      <c r="H13" s="12"/>
      <c r="I13" s="12"/>
      <c r="J13" s="12"/>
      <c r="K13" s="12"/>
      <c r="L13" s="12"/>
      <c r="M13" s="24"/>
    </row>
    <row r="14" spans="2:18" x14ac:dyDescent="0.25">
      <c r="B14" s="12" t="s">
        <v>23</v>
      </c>
      <c r="C14" s="12" t="s">
        <v>36</v>
      </c>
      <c r="D14" s="12">
        <v>3320</v>
      </c>
      <c r="E14" s="12">
        <v>538</v>
      </c>
      <c r="F14" s="12">
        <v>6</v>
      </c>
      <c r="G14" s="12">
        <v>18.28</v>
      </c>
      <c r="H14" s="12">
        <v>2.88</v>
      </c>
      <c r="I14" s="12">
        <v>60</v>
      </c>
      <c r="J14" s="12">
        <v>5.99</v>
      </c>
      <c r="K14" s="12">
        <v>20</v>
      </c>
      <c r="L14" s="12">
        <v>128</v>
      </c>
      <c r="M14" s="24">
        <v>1349</v>
      </c>
    </row>
    <row r="15" spans="2:18" x14ac:dyDescent="0.25">
      <c r="B15" s="12" t="s">
        <v>23</v>
      </c>
      <c r="C15" s="12" t="s">
        <v>37</v>
      </c>
      <c r="D15" s="12">
        <v>3260</v>
      </c>
      <c r="E15" s="12">
        <v>534</v>
      </c>
      <c r="F15" s="12">
        <v>6</v>
      </c>
      <c r="G15" s="12">
        <v>17.399999999999999</v>
      </c>
      <c r="H15" s="12">
        <v>2.56</v>
      </c>
      <c r="I15" s="12">
        <v>25</v>
      </c>
      <c r="J15" s="12">
        <v>5.5</v>
      </c>
      <c r="K15" s="12">
        <v>5</v>
      </c>
      <c r="L15" s="12">
        <v>128</v>
      </c>
      <c r="M15" s="24">
        <v>4354</v>
      </c>
    </row>
    <row r="16" spans="2:18" x14ac:dyDescent="0.25">
      <c r="B16" s="12" t="s">
        <v>23</v>
      </c>
      <c r="C16" s="13">
        <v>8</v>
      </c>
      <c r="D16" s="12">
        <v>3090</v>
      </c>
      <c r="E16" s="12">
        <v>554</v>
      </c>
      <c r="F16" s="12">
        <v>6</v>
      </c>
      <c r="G16" s="12">
        <v>17.399999999999999</v>
      </c>
      <c r="H16" s="12">
        <v>2.56</v>
      </c>
      <c r="I16" s="12">
        <v>26</v>
      </c>
      <c r="J16" s="12">
        <v>5.3</v>
      </c>
      <c r="K16" s="12">
        <v>12</v>
      </c>
      <c r="L16" s="12">
        <v>128</v>
      </c>
      <c r="M16" s="24">
        <v>1199</v>
      </c>
    </row>
    <row r="17" spans="2:13" x14ac:dyDescent="0.25">
      <c r="B17" s="12" t="s">
        <v>23</v>
      </c>
      <c r="C17" s="12" t="s">
        <v>38</v>
      </c>
      <c r="D17" s="12">
        <v>3500</v>
      </c>
      <c r="E17" s="12">
        <v>400</v>
      </c>
      <c r="F17" s="12">
        <v>6</v>
      </c>
      <c r="G17" s="12">
        <v>16.16</v>
      </c>
      <c r="H17" s="12">
        <v>2.2799999999999998</v>
      </c>
      <c r="I17" s="12">
        <v>61</v>
      </c>
      <c r="J17" s="12">
        <v>6.3</v>
      </c>
      <c r="K17" s="12">
        <v>20</v>
      </c>
      <c r="L17" s="12">
        <v>128</v>
      </c>
      <c r="M17" s="24">
        <v>1199</v>
      </c>
    </row>
    <row r="18" spans="2:13" x14ac:dyDescent="0.25">
      <c r="B18" s="12" t="s">
        <v>23</v>
      </c>
      <c r="C18" s="12" t="s">
        <v>39</v>
      </c>
      <c r="D18" s="12">
        <v>3060</v>
      </c>
      <c r="E18" s="12">
        <v>432</v>
      </c>
      <c r="F18" s="12">
        <v>4</v>
      </c>
      <c r="G18" s="12">
        <v>13.6</v>
      </c>
      <c r="H18" s="12">
        <v>2.2799999999999998</v>
      </c>
      <c r="I18" s="12">
        <v>17</v>
      </c>
      <c r="J18" s="12">
        <v>5.84</v>
      </c>
      <c r="K18" s="12">
        <v>8</v>
      </c>
      <c r="L18" s="12">
        <v>64</v>
      </c>
      <c r="M18" s="24">
        <v>1349</v>
      </c>
    </row>
    <row r="19" spans="2:13" x14ac:dyDescent="0.25">
      <c r="B19" s="12" t="s">
        <v>24</v>
      </c>
      <c r="C19" s="12" t="s">
        <v>40</v>
      </c>
      <c r="D19" s="12">
        <v>5000</v>
      </c>
      <c r="E19" s="12">
        <v>515</v>
      </c>
      <c r="F19" s="12">
        <v>16</v>
      </c>
      <c r="G19" s="12">
        <v>20.100000000000001</v>
      </c>
      <c r="H19" s="12">
        <v>3.2</v>
      </c>
      <c r="I19" s="12">
        <v>140</v>
      </c>
      <c r="J19" s="12">
        <v>6.8</v>
      </c>
      <c r="K19" s="12">
        <v>40</v>
      </c>
      <c r="L19" s="12">
        <v>512</v>
      </c>
      <c r="M19" s="24">
        <v>6883</v>
      </c>
    </row>
    <row r="20" spans="2:13" x14ac:dyDescent="0.25">
      <c r="B20" s="12" t="s">
        <v>24</v>
      </c>
      <c r="C20" s="12" t="s">
        <v>41</v>
      </c>
      <c r="D20" s="12">
        <v>4000</v>
      </c>
      <c r="E20" s="12">
        <v>421</v>
      </c>
      <c r="F20" s="12">
        <v>8</v>
      </c>
      <c r="G20" s="12">
        <v>20.100000000000001</v>
      </c>
      <c r="H20" s="12">
        <v>2.4</v>
      </c>
      <c r="I20" s="12">
        <v>88</v>
      </c>
      <c r="J20" s="12">
        <v>6.2</v>
      </c>
      <c r="K20" s="12">
        <v>10</v>
      </c>
      <c r="L20" s="12">
        <v>256</v>
      </c>
      <c r="M20" s="24">
        <v>5999</v>
      </c>
    </row>
    <row r="21" spans="2:13" x14ac:dyDescent="0.25">
      <c r="B21" s="12" t="s">
        <v>24</v>
      </c>
      <c r="C21" s="12" t="s">
        <v>42</v>
      </c>
      <c r="D21" s="12">
        <v>5000</v>
      </c>
      <c r="E21" s="12">
        <v>511</v>
      </c>
      <c r="F21" s="12">
        <v>16</v>
      </c>
      <c r="G21" s="12">
        <v>18.899999999999999</v>
      </c>
      <c r="H21" s="12">
        <v>3.2</v>
      </c>
      <c r="I21" s="12">
        <v>168.3</v>
      </c>
      <c r="J21" s="12">
        <v>6.9</v>
      </c>
      <c r="K21" s="12">
        <v>40</v>
      </c>
      <c r="L21" s="12">
        <v>512</v>
      </c>
      <c r="M21" s="24">
        <v>7399</v>
      </c>
    </row>
    <row r="22" spans="2:13" x14ac:dyDescent="0.25">
      <c r="B22" s="12" t="s">
        <v>24</v>
      </c>
      <c r="C22" s="12" t="s">
        <v>43</v>
      </c>
      <c r="D22" s="12">
        <v>4000</v>
      </c>
      <c r="E22" s="12">
        <v>566</v>
      </c>
      <c r="F22" s="12">
        <v>8</v>
      </c>
      <c r="G22" s="12">
        <v>18.899999999999999</v>
      </c>
      <c r="H22" s="12">
        <v>3.2</v>
      </c>
      <c r="I22" s="12">
        <v>88</v>
      </c>
      <c r="J22" s="12">
        <v>6.2</v>
      </c>
      <c r="K22" s="12">
        <v>10</v>
      </c>
      <c r="L22" s="12">
        <v>128</v>
      </c>
      <c r="M22" s="24">
        <v>6988</v>
      </c>
    </row>
    <row r="23" spans="2:13" x14ac:dyDescent="0.25">
      <c r="B23" s="12" t="s">
        <v>24</v>
      </c>
      <c r="C23" s="12" t="s">
        <v>44</v>
      </c>
      <c r="D23" s="12">
        <v>3400</v>
      </c>
      <c r="E23" s="12">
        <v>550</v>
      </c>
      <c r="F23" s="12">
        <v>8</v>
      </c>
      <c r="G23" s="12">
        <v>17.22</v>
      </c>
      <c r="H23" s="12">
        <v>3.04</v>
      </c>
      <c r="I23" s="12">
        <v>40</v>
      </c>
      <c r="J23" s="12">
        <v>6.1</v>
      </c>
      <c r="K23" s="12">
        <v>10</v>
      </c>
      <c r="L23" s="12">
        <v>512</v>
      </c>
      <c r="M23" s="24">
        <v>7586.16</v>
      </c>
    </row>
    <row r="24" spans="2:13" x14ac:dyDescent="0.25">
      <c r="B24" s="12" t="s">
        <v>25</v>
      </c>
      <c r="C24" s="12" t="s">
        <v>45</v>
      </c>
      <c r="D24" s="12">
        <v>5000</v>
      </c>
      <c r="E24" s="12">
        <v>515</v>
      </c>
      <c r="F24" s="12">
        <v>12</v>
      </c>
      <c r="G24" s="12">
        <v>17.3</v>
      </c>
      <c r="H24" s="12">
        <v>3.2</v>
      </c>
      <c r="I24" s="12">
        <v>146</v>
      </c>
      <c r="J24" s="12">
        <v>6.81</v>
      </c>
      <c r="K24" s="12">
        <v>20</v>
      </c>
      <c r="L24" s="12">
        <v>512</v>
      </c>
      <c r="M24" s="24">
        <v>4780</v>
      </c>
    </row>
    <row r="25" spans="2:13" x14ac:dyDescent="0.25">
      <c r="B25" s="12" t="s">
        <v>25</v>
      </c>
      <c r="C25" s="12" t="s">
        <v>46</v>
      </c>
      <c r="D25" s="12">
        <v>4600</v>
      </c>
      <c r="E25" s="12">
        <v>515</v>
      </c>
      <c r="F25" s="12">
        <v>12</v>
      </c>
      <c r="G25" s="12">
        <v>17.3</v>
      </c>
      <c r="H25" s="12">
        <v>3.2</v>
      </c>
      <c r="I25" s="12">
        <v>126</v>
      </c>
      <c r="J25" s="12">
        <v>6.81</v>
      </c>
      <c r="K25" s="12">
        <v>20</v>
      </c>
      <c r="L25" s="12">
        <v>256</v>
      </c>
      <c r="M25" s="24">
        <v>6449.01</v>
      </c>
    </row>
    <row r="26" spans="2:13" x14ac:dyDescent="0.25">
      <c r="B26" s="12" t="s">
        <v>25</v>
      </c>
      <c r="C26" s="12" t="s">
        <v>47</v>
      </c>
      <c r="D26" s="12">
        <v>4780</v>
      </c>
      <c r="E26" s="12">
        <v>386</v>
      </c>
      <c r="F26" s="12">
        <v>12</v>
      </c>
      <c r="G26" s="12">
        <v>17.600000000000001</v>
      </c>
      <c r="H26" s="12">
        <v>2.34</v>
      </c>
      <c r="I26" s="12">
        <v>125</v>
      </c>
      <c r="J26" s="12">
        <v>6.67</v>
      </c>
      <c r="K26" s="12">
        <v>20</v>
      </c>
      <c r="L26" s="12">
        <v>256</v>
      </c>
      <c r="M26" s="24">
        <v>3120</v>
      </c>
    </row>
    <row r="27" spans="2:13" x14ac:dyDescent="0.25">
      <c r="B27" s="12" t="s">
        <v>25</v>
      </c>
      <c r="C27" s="12" t="s">
        <v>48</v>
      </c>
      <c r="D27" s="12">
        <v>4000</v>
      </c>
      <c r="E27" s="12">
        <v>403</v>
      </c>
      <c r="F27" s="12">
        <v>12</v>
      </c>
      <c r="G27" s="12">
        <v>17.420000000000002</v>
      </c>
      <c r="H27" s="12">
        <v>2.34</v>
      </c>
      <c r="I27" s="12">
        <v>76</v>
      </c>
      <c r="J27" s="12">
        <v>6.39</v>
      </c>
      <c r="K27" s="12">
        <v>20</v>
      </c>
      <c r="L27" s="12">
        <v>512</v>
      </c>
      <c r="M27" s="24">
        <v>2299</v>
      </c>
    </row>
    <row r="28" spans="2:13" x14ac:dyDescent="0.25">
      <c r="B28" s="12" t="s">
        <v>25</v>
      </c>
      <c r="C28" s="12" t="s">
        <v>49</v>
      </c>
      <c r="D28" s="12">
        <v>3300</v>
      </c>
      <c r="E28" s="12">
        <v>403</v>
      </c>
      <c r="F28" s="12">
        <v>8</v>
      </c>
      <c r="G28" s="12">
        <v>17.3</v>
      </c>
      <c r="H28" s="12">
        <v>2.34</v>
      </c>
      <c r="I28" s="12">
        <v>76</v>
      </c>
      <c r="J28" s="12">
        <v>6.39</v>
      </c>
      <c r="K28" s="12">
        <v>20</v>
      </c>
      <c r="L28" s="12">
        <v>128</v>
      </c>
      <c r="M28" s="24">
        <v>1599</v>
      </c>
    </row>
  </sheetData>
  <autoFilter ref="B3:M28" xr:uid="{5BF38053-263D-40B1-B0B9-E1EC50237EB8}"/>
  <mergeCells count="1">
    <mergeCell ref="B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1638-551B-4F55-89E0-F4DFA1C3397B}">
  <dimension ref="B1:I12"/>
  <sheetViews>
    <sheetView showGridLines="0" workbookViewId="0">
      <selection activeCell="F18" sqref="F18"/>
    </sheetView>
  </sheetViews>
  <sheetFormatPr defaultRowHeight="15" x14ac:dyDescent="0.25"/>
  <cols>
    <col min="1" max="1" width="9.140625" customWidth="1"/>
    <col min="3" max="3" width="20.5703125" customWidth="1"/>
    <col min="5" max="5" width="11" customWidth="1"/>
  </cols>
  <sheetData>
    <row r="1" spans="2:9" x14ac:dyDescent="0.25">
      <c r="B1" s="21" t="s">
        <v>3</v>
      </c>
      <c r="C1" s="21"/>
      <c r="D1" s="21"/>
      <c r="E1" s="21"/>
      <c r="F1" s="21"/>
      <c r="G1" s="7"/>
      <c r="H1" s="7"/>
      <c r="I1" s="7"/>
    </row>
    <row r="2" spans="2:9" ht="15.75" thickBot="1" x14ac:dyDescent="0.3"/>
    <row r="3" spans="2:9" x14ac:dyDescent="0.25">
      <c r="C3" s="8" t="s">
        <v>4</v>
      </c>
      <c r="D3" s="9" t="s">
        <v>5</v>
      </c>
      <c r="E3" s="10" t="s">
        <v>7</v>
      </c>
    </row>
    <row r="4" spans="2:9" x14ac:dyDescent="0.25">
      <c r="C4" s="5" t="s">
        <v>6</v>
      </c>
      <c r="D4" s="1">
        <v>3439.37</v>
      </c>
      <c r="E4" s="2" t="s">
        <v>8</v>
      </c>
    </row>
    <row r="5" spans="2:9" x14ac:dyDescent="0.25">
      <c r="C5" s="5" t="s">
        <v>9</v>
      </c>
      <c r="D5" s="1">
        <v>347.12</v>
      </c>
      <c r="E5" s="2" t="s">
        <v>10</v>
      </c>
    </row>
    <row r="6" spans="2:9" x14ac:dyDescent="0.25">
      <c r="C6" s="5" t="s">
        <v>11</v>
      </c>
      <c r="D6" s="1">
        <v>4.01</v>
      </c>
      <c r="E6" s="2" t="s">
        <v>12</v>
      </c>
    </row>
    <row r="7" spans="2:9" x14ac:dyDescent="0.25">
      <c r="C7" s="5" t="s">
        <v>13</v>
      </c>
      <c r="D7" s="1">
        <v>11.74</v>
      </c>
      <c r="E7" s="2" t="s">
        <v>14</v>
      </c>
    </row>
    <row r="8" spans="2:9" x14ac:dyDescent="0.25">
      <c r="C8" s="5" t="s">
        <v>15</v>
      </c>
      <c r="D8" s="1">
        <v>1.77</v>
      </c>
      <c r="E8" s="2" t="s">
        <v>16</v>
      </c>
    </row>
    <row r="9" spans="2:9" x14ac:dyDescent="0.25">
      <c r="C9" s="5" t="s">
        <v>17</v>
      </c>
      <c r="D9" s="1">
        <v>27.42</v>
      </c>
      <c r="E9" s="2" t="s">
        <v>16</v>
      </c>
    </row>
    <row r="10" spans="2:9" x14ac:dyDescent="0.25">
      <c r="C10" s="5" t="s">
        <v>18</v>
      </c>
      <c r="D10" s="1">
        <v>5.71</v>
      </c>
      <c r="E10" s="2" t="s">
        <v>19</v>
      </c>
    </row>
    <row r="11" spans="2:9" x14ac:dyDescent="0.25">
      <c r="C11" s="5" t="s">
        <v>20</v>
      </c>
      <c r="D11" s="1">
        <v>10.24</v>
      </c>
      <c r="E11" s="2" t="s">
        <v>16</v>
      </c>
    </row>
    <row r="12" spans="2:9" ht="15.75" thickBot="1" x14ac:dyDescent="0.3">
      <c r="C12" s="6" t="s">
        <v>50</v>
      </c>
      <c r="D12" s="3">
        <v>72.14</v>
      </c>
      <c r="E12" s="4" t="s">
        <v>12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A225-7311-4460-A366-06A43AC30413}">
  <dimension ref="B1:V28"/>
  <sheetViews>
    <sheetView tabSelected="1" workbookViewId="0">
      <selection activeCell="D3" sqref="D3"/>
    </sheetView>
  </sheetViews>
  <sheetFormatPr defaultRowHeight="15" x14ac:dyDescent="0.25"/>
  <cols>
    <col min="2" max="2" width="8.85546875" bestFit="1" customWidth="1"/>
    <col min="3" max="3" width="12.42578125" customWidth="1"/>
    <col min="4" max="4" width="11.140625" customWidth="1"/>
    <col min="5" max="5" width="11.42578125" customWidth="1"/>
    <col min="6" max="7" width="9.5703125" customWidth="1"/>
    <col min="8" max="8" width="10.140625" customWidth="1"/>
    <col min="9" max="9" width="19.7109375" customWidth="1"/>
    <col min="10" max="10" width="13.28515625" customWidth="1"/>
    <col min="11" max="11" width="18.28515625" customWidth="1"/>
    <col min="12" max="12" width="14.42578125" customWidth="1"/>
    <col min="13" max="13" width="12.7109375" customWidth="1"/>
    <col min="14" max="15" width="3.85546875" customWidth="1"/>
    <col min="17" max="17" width="20.7109375" bestFit="1" customWidth="1"/>
    <col min="18" max="18" width="12.85546875" bestFit="1" customWidth="1"/>
    <col min="19" max="21" width="15.5703125" bestFit="1" customWidth="1"/>
    <col min="22" max="22" width="11.5703125" bestFit="1" customWidth="1"/>
  </cols>
  <sheetData>
    <row r="1" spans="2:22" x14ac:dyDescent="0.25">
      <c r="B1" t="s">
        <v>67</v>
      </c>
      <c r="C1" t="s">
        <v>68</v>
      </c>
      <c r="D1" t="s">
        <v>6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18</v>
      </c>
      <c r="K1" t="s">
        <v>20</v>
      </c>
      <c r="L1" t="s">
        <v>50</v>
      </c>
    </row>
    <row r="3" spans="2:22" x14ac:dyDescent="0.25">
      <c r="B3" s="11" t="s">
        <v>1</v>
      </c>
      <c r="C3" s="11" t="s">
        <v>2</v>
      </c>
      <c r="D3" s="17" t="s">
        <v>6</v>
      </c>
      <c r="E3" s="17" t="s">
        <v>9</v>
      </c>
      <c r="F3" s="17" t="s">
        <v>11</v>
      </c>
      <c r="G3" s="17" t="s">
        <v>13</v>
      </c>
      <c r="H3" s="17" t="s">
        <v>15</v>
      </c>
      <c r="I3" s="17" t="s">
        <v>17</v>
      </c>
      <c r="J3" s="17" t="s">
        <v>18</v>
      </c>
      <c r="K3" s="17" t="s">
        <v>20</v>
      </c>
      <c r="L3" s="17" t="s">
        <v>50</v>
      </c>
      <c r="M3" s="14" t="s">
        <v>51</v>
      </c>
      <c r="P3" s="25" t="s">
        <v>55</v>
      </c>
      <c r="Q3" s="25" t="s">
        <v>53</v>
      </c>
    </row>
    <row r="4" spans="2:22" x14ac:dyDescent="0.25">
      <c r="B4" s="12" t="s">
        <v>21</v>
      </c>
      <c r="C4" s="15" t="s">
        <v>26</v>
      </c>
      <c r="D4" s="18">
        <f>IF(((VLOOKUP($C4,'Base de estudo'!$C$3:$L$28,2,0))/(VLOOKUP(D$3,'Base comparativa'!$C$3:$D$12,2,0))*5)&gt;=10,10,((VLOOKUP($C4,'Base de estudo'!$C$3:$L$28,2,0))/(VLOOKUP(D$3,'Base comparativa'!$C$3:$D$12,2,0))*5))</f>
        <v>6.3572689184356435</v>
      </c>
      <c r="E4" s="18">
        <f>IF(((VLOOKUP($C4,'Base de estudo'!$C$3:$L$28,3,0))/(VLOOKUP(E$3,'Base comparativa'!$C$3:$D$12,2,0))*5)&gt;=10,10,((VLOOKUP($C4,'Base de estudo'!$C$3:$L$28,3,0))/(VLOOKUP(E$3,'Base comparativa'!$C$3:$D$12,2,0))*5))</f>
        <v>6.5971421986632865</v>
      </c>
      <c r="F4" s="18">
        <f>IF(((VLOOKUP($C4,'Base de estudo'!$C$3:$L$28,4,0))/(VLOOKUP(F$3,'Base comparativa'!$C$3:$D$12,2,0))*5)&gt;=10,10,((VLOOKUP($C4,'Base de estudo'!$C$3:$L$28,4,0))/(VLOOKUP(F$3,'Base comparativa'!$C$3:$D$12,2,0))*5))</f>
        <v>7.4812967581047385</v>
      </c>
      <c r="G4" s="18">
        <f>IF(((VLOOKUP($C4,'Base de estudo'!$C$3:$L$28,5,0))/(VLOOKUP(G$3,'Base comparativa'!$C$3:$D$12,2,0))*5)&gt;=10,10,((VLOOKUP($C4,'Base de estudo'!$C$3:$L$28,5,0))/(VLOOKUP(G$3,'Base comparativa'!$C$3:$D$12,2,0))*5))</f>
        <v>6.1328790459965932</v>
      </c>
      <c r="H4" s="18">
        <f>IF(((VLOOKUP($C4,'Base de estudo'!$C$3:$L$28,6,0))/(VLOOKUP(H$3,'Base comparativa'!$C$3:$D$12,2,0))*5)&gt;=10,10,((VLOOKUP($C4,'Base de estudo'!$C$3:$L$28,6,0))/(VLOOKUP(H$3,'Base comparativa'!$C$3:$D$12,2,0))*5))</f>
        <v>7.8248587570621462</v>
      </c>
      <c r="I4" s="18">
        <f>IF(((VLOOKUP($C4,'Base de estudo'!$C$3:$L$28,7,0))/(VLOOKUP(I$3,'Base comparativa'!$C$3:$D$12,2,0))*5)&gt;=10,10,((VLOOKUP($C4,'Base de estudo'!$C$3:$L$28,7,0))/(VLOOKUP(I$3,'Base comparativa'!$C$3:$D$12,2,0))*5))</f>
        <v>6.5645514223194743</v>
      </c>
      <c r="J4" s="18">
        <f>IF(((VLOOKUP($C4,'Base de estudo'!$C$3:$L$28,8,0))/(VLOOKUP(J$3,'Base comparativa'!$C$3:$D$12,2,0))*5)&gt;=10,10,((VLOOKUP($C4,'Base de estudo'!$C$3:$L$28,8,0))/(VLOOKUP(J$3,'Base comparativa'!$C$3:$D$12,2,0))*5))</f>
        <v>5.8669001751313488</v>
      </c>
      <c r="K4" s="18">
        <f>IF(((VLOOKUP($C4,'Base de estudo'!$C$3:$L$28,9,0))/(VLOOKUP(K$3,'Base comparativa'!$C$3:$D$12,2,0))*5)&gt;=10,10,((VLOOKUP($C4,'Base de estudo'!$C$3:$L$28,9,0))/(VLOOKUP(K$3,'Base comparativa'!$C$3:$D$12,2,0))*5))</f>
        <v>5.859375</v>
      </c>
      <c r="L4" s="18">
        <f>IF(((VLOOKUP($C4,'Base de estudo'!$C$3:$L$28,10,0))/(VLOOKUP(L$3,'Base comparativa'!$C$3:$D$12,2,0))*5)&gt;=10,10,((VLOOKUP($C4,'Base de estudo'!$C$3:$L$28,10,0))/(VLOOKUP(L$3,'Base comparativa'!$C$3:$D$12,2,0))*5))</f>
        <v>10</v>
      </c>
      <c r="M4" s="19">
        <f>ROUND((SUM(D4:L4)/9),2)</f>
        <v>6.96</v>
      </c>
      <c r="P4">
        <v>1</v>
      </c>
      <c r="Q4" s="22" t="s">
        <v>54</v>
      </c>
    </row>
    <row r="5" spans="2:22" x14ac:dyDescent="0.25">
      <c r="B5" s="12" t="s">
        <v>21</v>
      </c>
      <c r="C5" s="15" t="s">
        <v>27</v>
      </c>
      <c r="D5" s="18">
        <f>IF(((VLOOKUP($C5,'Base de estudo'!$C$3:$L$28,2,0))/(VLOOKUP(D$3,'Base comparativa'!$C$3:$D$12,2,0))*5)&gt;=10,10,((VLOOKUP($C5,'Base de estudo'!$C$3:$L$28,2,0))/(VLOOKUP(D$3,'Base comparativa'!$C$3:$D$12,2,0))*5))</f>
        <v>4.7101649429982819</v>
      </c>
      <c r="E5" s="18">
        <f>IF(((VLOOKUP($C5,'Base de estudo'!$C$3:$L$28,3,0))/(VLOOKUP(E$3,'Base comparativa'!$C$3:$D$12,2,0))*5)&gt;=10,10,((VLOOKUP($C5,'Base de estudo'!$C$3:$L$28,3,0))/(VLOOKUP(E$3,'Base comparativa'!$C$3:$D$12,2,0))*5))</f>
        <v>6.6259506798801571</v>
      </c>
      <c r="F5" s="18">
        <f>IF(((VLOOKUP($C5,'Base de estudo'!$C$3:$L$28,4,0))/(VLOOKUP(F$3,'Base comparativa'!$C$3:$D$12,2,0))*5)&gt;=10,10,((VLOOKUP($C5,'Base de estudo'!$C$3:$L$28,4,0))/(VLOOKUP(F$3,'Base comparativa'!$C$3:$D$12,2,0))*5))</f>
        <v>4.9875311720698257</v>
      </c>
      <c r="G5" s="18">
        <f>IF(((VLOOKUP($C5,'Base de estudo'!$C$3:$L$28,5,0))/(VLOOKUP(G$3,'Base comparativa'!$C$3:$D$12,2,0))*5)&gt;=10,10,((VLOOKUP($C5,'Base de estudo'!$C$3:$L$28,5,0))/(VLOOKUP(G$3,'Base comparativa'!$C$3:$D$12,2,0))*5))</f>
        <v>6.1328790459965932</v>
      </c>
      <c r="H5" s="18">
        <f>IF(((VLOOKUP($C5,'Base de estudo'!$C$3:$L$28,6,0))/(VLOOKUP(H$3,'Base comparativa'!$C$3:$D$12,2,0))*5)&gt;=10,10,((VLOOKUP($C5,'Base de estudo'!$C$3:$L$28,6,0))/(VLOOKUP(H$3,'Base comparativa'!$C$3:$D$12,2,0))*5))</f>
        <v>7.146892655367231</v>
      </c>
      <c r="I5" s="18">
        <f>IF(((VLOOKUP($C5,'Base de estudo'!$C$3:$L$28,7,0))/(VLOOKUP(I$3,'Base comparativa'!$C$3:$D$12,2,0))*5)&gt;=10,10,((VLOOKUP($C5,'Base de estudo'!$C$3:$L$28,7,0))/(VLOOKUP(I$3,'Base comparativa'!$C$3:$D$12,2,0))*5))</f>
        <v>4.3763676148796495</v>
      </c>
      <c r="J5" s="18">
        <f>IF(((VLOOKUP($C5,'Base de estudo'!$C$3:$L$28,8,0))/(VLOOKUP(J$3,'Base comparativa'!$C$3:$D$12,2,0))*5)&gt;=10,10,((VLOOKUP($C5,'Base de estudo'!$C$3:$L$28,8,0))/(VLOOKUP(J$3,'Base comparativa'!$C$3:$D$12,2,0))*5))</f>
        <v>5.3415061295971977</v>
      </c>
      <c r="K5" s="18">
        <f>IF(((VLOOKUP($C5,'Base de estudo'!$C$3:$L$28,9,0))/(VLOOKUP(K$3,'Base comparativa'!$C$3:$D$12,2,0))*5)&gt;=10,10,((VLOOKUP($C5,'Base de estudo'!$C$3:$L$28,9,0))/(VLOOKUP(K$3,'Base comparativa'!$C$3:$D$12,2,0))*5))</f>
        <v>5.859375</v>
      </c>
      <c r="L5" s="18">
        <f>IF(((VLOOKUP($C5,'Base de estudo'!$C$3:$L$28,10,0))/(VLOOKUP(L$3,'Base comparativa'!$C$3:$D$12,2,0))*5)&gt;=10,10,((VLOOKUP($C5,'Base de estudo'!$C$3:$L$28,10,0))/(VLOOKUP(L$3,'Base comparativa'!$C$3:$D$12,2,0))*5))</f>
        <v>10</v>
      </c>
      <c r="M5" s="19">
        <f t="shared" ref="M5:M8" si="0">ROUND((SUM(D5:L5)/9),2)</f>
        <v>6.13</v>
      </c>
      <c r="P5">
        <v>2</v>
      </c>
      <c r="Q5" t="s">
        <v>56</v>
      </c>
      <c r="R5" t="s">
        <v>57</v>
      </c>
      <c r="S5" t="s">
        <v>58</v>
      </c>
      <c r="T5" t="s">
        <v>59</v>
      </c>
      <c r="U5" t="s">
        <v>60</v>
      </c>
    </row>
    <row r="6" spans="2:22" x14ac:dyDescent="0.25">
      <c r="B6" s="12" t="s">
        <v>21</v>
      </c>
      <c r="C6" s="15" t="s">
        <v>28</v>
      </c>
      <c r="D6" s="18">
        <f>IF(((VLOOKUP($C6,'Base de estudo'!$C$3:$L$28,2,0))/(VLOOKUP(D$3,'Base comparativa'!$C$3:$D$12,2,0))*5)&gt;=10,10,((VLOOKUP($C6,'Base de estudo'!$C$3:$L$28,2,0))/(VLOOKUP(D$3,'Base comparativa'!$C$3:$D$12,2,0))*5))</f>
        <v>5.3599932545786002</v>
      </c>
      <c r="E6" s="18">
        <f>IF(((VLOOKUP($C6,'Base de estudo'!$C$3:$L$28,3,0))/(VLOOKUP(E$3,'Base comparativa'!$C$3:$D$12,2,0))*5)&gt;=10,10,((VLOOKUP($C6,'Base de estudo'!$C$3:$L$28,3,0))/(VLOOKUP(E$3,'Base comparativa'!$C$3:$D$12,2,0))*5))</f>
        <v>6.5971421986632865</v>
      </c>
      <c r="F6" s="18">
        <f>IF(((VLOOKUP($C6,'Base de estudo'!$C$3:$L$28,4,0))/(VLOOKUP(F$3,'Base comparativa'!$C$3:$D$12,2,0))*5)&gt;=10,10,((VLOOKUP($C6,'Base de estudo'!$C$3:$L$28,4,0))/(VLOOKUP(F$3,'Base comparativa'!$C$3:$D$12,2,0))*5))</f>
        <v>7.4812967581047385</v>
      </c>
      <c r="G6" s="18">
        <f>IF(((VLOOKUP($C6,'Base de estudo'!$C$3:$L$28,5,0))/(VLOOKUP(G$3,'Base comparativa'!$C$3:$D$12,2,0))*5)&gt;=10,10,((VLOOKUP($C6,'Base de estudo'!$C$3:$L$28,5,0))/(VLOOKUP(G$3,'Base comparativa'!$C$3:$D$12,2,0))*5))</f>
        <v>5.7069846678023852</v>
      </c>
      <c r="H6" s="18">
        <f>IF(((VLOOKUP($C6,'Base de estudo'!$C$3:$L$28,6,0))/(VLOOKUP(H$3,'Base comparativa'!$C$3:$D$12,2,0))*5)&gt;=10,10,((VLOOKUP($C6,'Base de estudo'!$C$3:$L$28,6,0))/(VLOOKUP(H$3,'Base comparativa'!$C$3:$D$12,2,0))*5))</f>
        <v>7.8248587570621462</v>
      </c>
      <c r="I6" s="18">
        <f>IF(((VLOOKUP($C6,'Base de estudo'!$C$3:$L$28,7,0))/(VLOOKUP(I$3,'Base comparativa'!$C$3:$D$12,2,0))*5)&gt;=10,10,((VLOOKUP($C6,'Base de estudo'!$C$3:$L$28,7,0))/(VLOOKUP(I$3,'Base comparativa'!$C$3:$D$12,2,0))*5))</f>
        <v>6.5645514223194743</v>
      </c>
      <c r="J6" s="18">
        <f>IF(((VLOOKUP($C6,'Base de estudo'!$C$3:$L$28,8,0))/(VLOOKUP(J$3,'Base comparativa'!$C$3:$D$12,2,0))*5)&gt;=10,10,((VLOOKUP($C6,'Base de estudo'!$C$3:$L$28,8,0))/(VLOOKUP(J$3,'Base comparativa'!$C$3:$D$12,2,0))*5))</f>
        <v>5.8669001751313488</v>
      </c>
      <c r="K6" s="18">
        <f>IF(((VLOOKUP($C6,'Base de estudo'!$C$3:$L$28,9,0))/(VLOOKUP(K$3,'Base comparativa'!$C$3:$D$12,2,0))*5)&gt;=10,10,((VLOOKUP($C6,'Base de estudo'!$C$3:$L$28,9,0))/(VLOOKUP(K$3,'Base comparativa'!$C$3:$D$12,2,0))*5))</f>
        <v>5.859375</v>
      </c>
      <c r="L6" s="18">
        <f>IF(((VLOOKUP($C6,'Base de estudo'!$C$3:$L$28,10,0))/(VLOOKUP(L$3,'Base comparativa'!$C$3:$D$12,2,0))*5)&gt;=10,10,((VLOOKUP($C6,'Base de estudo'!$C$3:$L$28,10,0))/(VLOOKUP(L$3,'Base comparativa'!$C$3:$D$12,2,0))*5))</f>
        <v>10</v>
      </c>
      <c r="M6" s="19">
        <f t="shared" si="0"/>
        <v>6.81</v>
      </c>
      <c r="P6">
        <v>3</v>
      </c>
      <c r="Q6" t="s">
        <v>65</v>
      </c>
      <c r="R6" t="s">
        <v>66</v>
      </c>
    </row>
    <row r="7" spans="2:22" x14ac:dyDescent="0.25">
      <c r="B7" s="12" t="s">
        <v>21</v>
      </c>
      <c r="C7" s="15" t="s">
        <v>29</v>
      </c>
      <c r="D7" s="18">
        <f>IF(((VLOOKUP($C7,'Base de estudo'!$C$3:$L$28,2,0))/(VLOOKUP(D$3,'Base comparativa'!$C$3:$D$12,2,0))*5)&gt;=10,10,((VLOOKUP($C7,'Base de estudo'!$C$3:$L$28,2,0))/(VLOOKUP(D$3,'Base comparativa'!$C$3:$D$12,2,0))*5))</f>
        <v>4.0923192328827662</v>
      </c>
      <c r="E7" s="18">
        <f>IF(((VLOOKUP($C7,'Base de estudo'!$C$3:$L$28,3,0))/(VLOOKUP(E$3,'Base comparativa'!$C$3:$D$12,2,0))*5)&gt;=10,10,((VLOOKUP($C7,'Base de estudo'!$C$3:$L$28,3,0))/(VLOOKUP(E$3,'Base comparativa'!$C$3:$D$12,2,0))*5))</f>
        <v>6.6259506798801571</v>
      </c>
      <c r="F7" s="18">
        <f>IF(((VLOOKUP($C7,'Base de estudo'!$C$3:$L$28,4,0))/(VLOOKUP(F$3,'Base comparativa'!$C$3:$D$12,2,0))*5)&gt;=10,10,((VLOOKUP($C7,'Base de estudo'!$C$3:$L$28,4,0))/(VLOOKUP(F$3,'Base comparativa'!$C$3:$D$12,2,0))*5))</f>
        <v>4.9875311720698257</v>
      </c>
      <c r="G7" s="18">
        <f>IF(((VLOOKUP($C7,'Base de estudo'!$C$3:$L$28,5,0))/(VLOOKUP(G$3,'Base comparativa'!$C$3:$D$12,2,0))*5)&gt;=10,10,((VLOOKUP($C7,'Base de estudo'!$C$3:$L$28,5,0))/(VLOOKUP(G$3,'Base comparativa'!$C$3:$D$12,2,0))*5))</f>
        <v>5.7069846678023852</v>
      </c>
      <c r="H7" s="18">
        <f>IF(((VLOOKUP($C7,'Base de estudo'!$C$3:$L$28,6,0))/(VLOOKUP(H$3,'Base comparativa'!$C$3:$D$12,2,0))*5)&gt;=10,10,((VLOOKUP($C7,'Base de estudo'!$C$3:$L$28,6,0))/(VLOOKUP(H$3,'Base comparativa'!$C$3:$D$12,2,0))*5))</f>
        <v>7.146892655367231</v>
      </c>
      <c r="I7" s="18">
        <f>IF(((VLOOKUP($C7,'Base de estudo'!$C$3:$L$28,7,0))/(VLOOKUP(I$3,'Base comparativa'!$C$3:$D$12,2,0))*5)&gt;=10,10,((VLOOKUP($C7,'Base de estudo'!$C$3:$L$28,7,0))/(VLOOKUP(I$3,'Base comparativa'!$C$3:$D$12,2,0))*5))</f>
        <v>4.3763676148796495</v>
      </c>
      <c r="J7" s="18">
        <f>IF(((VLOOKUP($C7,'Base de estudo'!$C$3:$L$28,8,0))/(VLOOKUP(J$3,'Base comparativa'!$C$3:$D$12,2,0))*5)&gt;=10,10,((VLOOKUP($C7,'Base de estudo'!$C$3:$L$28,8,0))/(VLOOKUP(J$3,'Base comparativa'!$C$3:$D$12,2,0))*5))</f>
        <v>5.3415061295971977</v>
      </c>
      <c r="K7" s="18">
        <f>IF(((VLOOKUP($C7,'Base de estudo'!$C$3:$L$28,9,0))/(VLOOKUP(K$3,'Base comparativa'!$C$3:$D$12,2,0))*5)&gt;=10,10,((VLOOKUP($C7,'Base de estudo'!$C$3:$L$28,9,0))/(VLOOKUP(K$3,'Base comparativa'!$C$3:$D$12,2,0))*5))</f>
        <v>5.859375</v>
      </c>
      <c r="L7" s="18">
        <f>IF(((VLOOKUP($C7,'Base de estudo'!$C$3:$L$28,10,0))/(VLOOKUP(L$3,'Base comparativa'!$C$3:$D$12,2,0))*5)&gt;=10,10,((VLOOKUP($C7,'Base de estudo'!$C$3:$L$28,10,0))/(VLOOKUP(L$3,'Base comparativa'!$C$3:$D$12,2,0))*5))</f>
        <v>8.8716384807319102</v>
      </c>
      <c r="M7" s="19">
        <f t="shared" si="0"/>
        <v>5.89</v>
      </c>
      <c r="P7">
        <v>4</v>
      </c>
    </row>
    <row r="8" spans="2:22" x14ac:dyDescent="0.25">
      <c r="B8" s="12" t="s">
        <v>21</v>
      </c>
      <c r="C8" s="15" t="s">
        <v>30</v>
      </c>
      <c r="D8" s="18">
        <f>IF(((VLOOKUP($C8,'Base de estudo'!$C$3:$L$28,2,0))/(VLOOKUP(D$3,'Base comparativa'!$C$3:$D$12,2,0))*5)&gt;=10,10,((VLOOKUP($C8,'Base de estudo'!$C$3:$L$28,2,0))/(VLOOKUP(D$3,'Base comparativa'!$C$3:$D$12,2,0))*5))</f>
        <v>5.7699520551728956</v>
      </c>
      <c r="E8" s="18">
        <f>IF(((VLOOKUP($C8,'Base de estudo'!$C$3:$L$28,3,0))/(VLOOKUP(E$3,'Base comparativa'!$C$3:$D$12,2,0))*5)&gt;=10,10,((VLOOKUP($C8,'Base de estudo'!$C$3:$L$28,3,0))/(VLOOKUP(E$3,'Base comparativa'!$C$3:$D$12,2,0))*5))</f>
        <v>6.5971421986632865</v>
      </c>
      <c r="F8" s="18">
        <f>IF(((VLOOKUP($C8,'Base de estudo'!$C$3:$L$28,4,0))/(VLOOKUP(F$3,'Base comparativa'!$C$3:$D$12,2,0))*5)&gt;=10,10,((VLOOKUP($C8,'Base de estudo'!$C$3:$L$28,4,0))/(VLOOKUP(F$3,'Base comparativa'!$C$3:$D$12,2,0))*5))</f>
        <v>4.9875311720698257</v>
      </c>
      <c r="G8" s="18">
        <f>IF(((VLOOKUP($C8,'Base de estudo'!$C$3:$L$28,5,0))/(VLOOKUP(G$3,'Base comparativa'!$C$3:$D$12,2,0))*5)&gt;=10,10,((VLOOKUP($C8,'Base de estudo'!$C$3:$L$28,5,0))/(VLOOKUP(G$3,'Base comparativa'!$C$3:$D$12,2,0))*5))</f>
        <v>5.3236797274275984</v>
      </c>
      <c r="H8" s="18">
        <f>IF(((VLOOKUP($C8,'Base de estudo'!$C$3:$L$28,6,0))/(VLOOKUP(H$3,'Base comparativa'!$C$3:$D$12,2,0))*5)&gt;=10,10,((VLOOKUP($C8,'Base de estudo'!$C$3:$L$28,6,0))/(VLOOKUP(H$3,'Base comparativa'!$C$3:$D$12,2,0))*5))</f>
        <v>7.5706214689265536</v>
      </c>
      <c r="I8" s="18">
        <f>IF(((VLOOKUP($C8,'Base de estudo'!$C$3:$L$28,7,0))/(VLOOKUP(I$3,'Base comparativa'!$C$3:$D$12,2,0))*5)&gt;=10,10,((VLOOKUP($C8,'Base de estudo'!$C$3:$L$28,7,0))/(VLOOKUP(I$3,'Base comparativa'!$C$3:$D$12,2,0))*5))</f>
        <v>6.5645514223194743</v>
      </c>
      <c r="J8" s="18">
        <f>IF(((VLOOKUP($C8,'Base de estudo'!$C$3:$L$28,8,0))/(VLOOKUP(J$3,'Base comparativa'!$C$3:$D$12,2,0))*5)&gt;=10,10,((VLOOKUP($C8,'Base de estudo'!$C$3:$L$28,8,0))/(VLOOKUP(J$3,'Base comparativa'!$C$3:$D$12,2,0))*5))</f>
        <v>5.6917688266199651</v>
      </c>
      <c r="K8" s="18">
        <f>IF(((VLOOKUP($C8,'Base de estudo'!$C$3:$L$28,9,0))/(VLOOKUP(K$3,'Base comparativa'!$C$3:$D$12,2,0))*5)&gt;=10,10,((VLOOKUP($C8,'Base de estudo'!$C$3:$L$28,9,0))/(VLOOKUP(K$3,'Base comparativa'!$C$3:$D$12,2,0))*5))</f>
        <v>5.859375</v>
      </c>
      <c r="L8" s="18">
        <f>IF(((VLOOKUP($C8,'Base de estudo'!$C$3:$L$28,10,0))/(VLOOKUP(L$3,'Base comparativa'!$C$3:$D$12,2,0))*5)&gt;=10,10,((VLOOKUP($C8,'Base de estudo'!$C$3:$L$28,10,0))/(VLOOKUP(L$3,'Base comparativa'!$C$3:$D$12,2,0))*5))</f>
        <v>10</v>
      </c>
      <c r="M8" s="19">
        <f t="shared" si="0"/>
        <v>6.48</v>
      </c>
      <c r="P8">
        <v>5</v>
      </c>
    </row>
    <row r="9" spans="2:22" x14ac:dyDescent="0.25">
      <c r="B9" s="12" t="s">
        <v>22</v>
      </c>
      <c r="C9" s="15" t="s">
        <v>32</v>
      </c>
      <c r="D9" s="18">
        <f>IF(((VLOOKUP($C9,'Base de estudo'!$C$3:$L$28,2,0))/(VLOOKUP(D$3,'Base comparativa'!$C$3:$D$12,2,0))*5)&gt;=10,10,((VLOOKUP($C9,'Base de estudo'!$C$3:$L$28,2,0))/(VLOOKUP(D$3,'Base comparativa'!$C$3:$D$12,2,0))*5))</f>
        <v>5.1608288727295992</v>
      </c>
      <c r="E9" s="18">
        <f>IF(((VLOOKUP($C9,'Base de estudo'!$C$3:$L$28,3,0))/(VLOOKUP(E$3,'Base comparativa'!$C$3:$D$12,2,0))*5)&gt;=10,10,((VLOOKUP($C9,'Base de estudo'!$C$3:$L$28,3,0))/(VLOOKUP(E$3,'Base comparativa'!$C$3:$D$12,2,0))*5))</f>
        <v>5.7905047245909191</v>
      </c>
      <c r="F9" s="18">
        <f>IF(((VLOOKUP($C9,'Base de estudo'!$C$3:$L$28,4,0))/(VLOOKUP(F$3,'Base comparativa'!$C$3:$D$12,2,0))*5)&gt;=10,10,((VLOOKUP($C9,'Base de estudo'!$C$3:$L$28,4,0))/(VLOOKUP(F$3,'Base comparativa'!$C$3:$D$12,2,0))*5))</f>
        <v>7.4812967581047385</v>
      </c>
      <c r="G9" s="18">
        <f>IF(((VLOOKUP($C9,'Base de estudo'!$C$3:$L$28,5,0))/(VLOOKUP(G$3,'Base comparativa'!$C$3:$D$12,2,0))*5)&gt;=10,10,((VLOOKUP($C9,'Base de estudo'!$C$3:$L$28,5,0))/(VLOOKUP(G$3,'Base comparativa'!$C$3:$D$12,2,0))*5))</f>
        <v>7.367972742759795</v>
      </c>
      <c r="H9" s="18">
        <f>IF(((VLOOKUP($C9,'Base de estudo'!$C$3:$L$28,6,0))/(VLOOKUP(H$3,'Base comparativa'!$C$3:$D$12,2,0))*5)&gt;=10,10,((VLOOKUP($C9,'Base de estudo'!$C$3:$L$28,6,0))/(VLOOKUP(H$3,'Base comparativa'!$C$3:$D$12,2,0))*5))</f>
        <v>6.3276836158192094</v>
      </c>
      <c r="I9" s="18">
        <f>IF(((VLOOKUP($C9,'Base de estudo'!$C$3:$L$28,7,0))/(VLOOKUP(I$3,'Base comparativa'!$C$3:$D$12,2,0))*5)&gt;=10,10,((VLOOKUP($C9,'Base de estudo'!$C$3:$L$28,7,0))/(VLOOKUP(I$3,'Base comparativa'!$C$3:$D$12,2,0))*5))</f>
        <v>2.3705324580598104</v>
      </c>
      <c r="J9" s="18">
        <f>IF(((VLOOKUP($C9,'Base de estudo'!$C$3:$L$28,8,0))/(VLOOKUP(J$3,'Base comparativa'!$C$3:$D$12,2,0))*5)&gt;=10,10,((VLOOKUP($C9,'Base de estudo'!$C$3:$L$28,8,0))/(VLOOKUP(J$3,'Base comparativa'!$C$3:$D$12,2,0))*5))</f>
        <v>5.4290718038528896</v>
      </c>
      <c r="K9" s="18">
        <f>IF(((VLOOKUP($C9,'Base de estudo'!$C$3:$L$28,9,0))/(VLOOKUP(K$3,'Base comparativa'!$C$3:$D$12,2,0))*5)&gt;=10,10,((VLOOKUP($C9,'Base de estudo'!$C$3:$L$28,9,0))/(VLOOKUP(K$3,'Base comparativa'!$C$3:$D$12,2,0))*5))</f>
        <v>3.90625</v>
      </c>
      <c r="L9" s="18">
        <f>IF(((VLOOKUP($C9,'Base de estudo'!$C$3:$L$28,10,0))/(VLOOKUP(L$3,'Base comparativa'!$C$3:$D$12,2,0))*5)&gt;=10,10,((VLOOKUP($C9,'Base de estudo'!$C$3:$L$28,10,0))/(VLOOKUP(L$3,'Base comparativa'!$C$3:$D$12,2,0))*5))</f>
        <v>8.8716384807319102</v>
      </c>
      <c r="M9" s="19">
        <f t="shared" ref="M9:M28" si="1">ROUND((SUM(D9:L9)/9),2)</f>
        <v>5.86</v>
      </c>
      <c r="P9">
        <v>6</v>
      </c>
      <c r="Q9" t="s">
        <v>61</v>
      </c>
      <c r="R9">
        <v>1</v>
      </c>
      <c r="S9">
        <v>1</v>
      </c>
      <c r="T9">
        <v>1</v>
      </c>
      <c r="U9">
        <v>1</v>
      </c>
    </row>
    <row r="10" spans="2:22" x14ac:dyDescent="0.25">
      <c r="B10" s="12" t="s">
        <v>22</v>
      </c>
      <c r="C10" s="15" t="s">
        <v>31</v>
      </c>
      <c r="D10" s="18">
        <f>IF(((VLOOKUP($C10,'Base de estudo'!$C$3:$L$28,2,0))/(VLOOKUP(D$3,'Base comparativa'!$C$3:$D$12,2,0))*5)&gt;=10,10,((VLOOKUP($C10,'Base de estudo'!$C$3:$L$28,2,0))/(VLOOKUP(D$3,'Base comparativa'!$C$3:$D$12,2,0))*5))</f>
        <v>0</v>
      </c>
      <c r="E10" s="18">
        <f>IF(((VLOOKUP($C10,'Base de estudo'!$C$3:$L$28,3,0))/(VLOOKUP(E$3,'Base comparativa'!$C$3:$D$12,2,0))*5)&gt;=10,10,((VLOOKUP($C10,'Base de estudo'!$C$3:$L$28,3,0))/(VLOOKUP(E$3,'Base comparativa'!$C$3:$D$12,2,0))*5))</f>
        <v>0</v>
      </c>
      <c r="F10" s="18">
        <f>IF(((VLOOKUP($C10,'Base de estudo'!$C$3:$L$28,4,0))/(VLOOKUP(F$3,'Base comparativa'!$C$3:$D$12,2,0))*5)&gt;=10,10,((VLOOKUP($C10,'Base de estudo'!$C$3:$L$28,4,0))/(VLOOKUP(F$3,'Base comparativa'!$C$3:$D$12,2,0))*5))</f>
        <v>0</v>
      </c>
      <c r="G10" s="18">
        <f>IF(((VLOOKUP($C10,'Base de estudo'!$C$3:$L$28,5,0))/(VLOOKUP(G$3,'Base comparativa'!$C$3:$D$12,2,0))*5)&gt;=10,10,((VLOOKUP($C10,'Base de estudo'!$C$3:$L$28,5,0))/(VLOOKUP(G$3,'Base comparativa'!$C$3:$D$12,2,0))*5))</f>
        <v>0</v>
      </c>
      <c r="H10" s="18">
        <f>IF(((VLOOKUP($C10,'Base de estudo'!$C$3:$L$28,6,0))/(VLOOKUP(H$3,'Base comparativa'!$C$3:$D$12,2,0))*5)&gt;=10,10,((VLOOKUP($C10,'Base de estudo'!$C$3:$L$28,6,0))/(VLOOKUP(H$3,'Base comparativa'!$C$3:$D$12,2,0))*5))</f>
        <v>0</v>
      </c>
      <c r="I10" s="18">
        <f>IF(((VLOOKUP($C10,'Base de estudo'!$C$3:$L$28,7,0))/(VLOOKUP(I$3,'Base comparativa'!$C$3:$D$12,2,0))*5)&gt;=10,10,((VLOOKUP($C10,'Base de estudo'!$C$3:$L$28,7,0))/(VLOOKUP(I$3,'Base comparativa'!$C$3:$D$12,2,0))*5))</f>
        <v>0</v>
      </c>
      <c r="J10" s="18">
        <f>IF(((VLOOKUP($C10,'Base de estudo'!$C$3:$L$28,8,0))/(VLOOKUP(J$3,'Base comparativa'!$C$3:$D$12,2,0))*5)&gt;=10,10,((VLOOKUP($C10,'Base de estudo'!$C$3:$L$28,8,0))/(VLOOKUP(J$3,'Base comparativa'!$C$3:$D$12,2,0))*5))</f>
        <v>0</v>
      </c>
      <c r="K10" s="18">
        <f>IF(((VLOOKUP($C10,'Base de estudo'!$C$3:$L$28,9,0))/(VLOOKUP(K$3,'Base comparativa'!$C$3:$D$12,2,0))*5)&gt;=10,10,((VLOOKUP($C10,'Base de estudo'!$C$3:$L$28,9,0))/(VLOOKUP(K$3,'Base comparativa'!$C$3:$D$12,2,0))*5))</f>
        <v>0</v>
      </c>
      <c r="L10" s="18">
        <f>IF(((VLOOKUP($C10,'Base de estudo'!$C$3:$L$28,10,0))/(VLOOKUP(L$3,'Base comparativa'!$C$3:$D$12,2,0))*5)&gt;=10,10,((VLOOKUP($C10,'Base de estudo'!$C$3:$L$28,10,0))/(VLOOKUP(L$3,'Base comparativa'!$C$3:$D$12,2,0))*5))</f>
        <v>0</v>
      </c>
      <c r="M10" s="19">
        <f t="shared" si="1"/>
        <v>0</v>
      </c>
      <c r="P10">
        <v>7</v>
      </c>
      <c r="Q10" t="s">
        <v>62</v>
      </c>
      <c r="R10">
        <v>1</v>
      </c>
      <c r="S10">
        <v>1</v>
      </c>
      <c r="T10">
        <v>1</v>
      </c>
      <c r="U10">
        <v>1</v>
      </c>
      <c r="V10" t="s">
        <v>63</v>
      </c>
    </row>
    <row r="11" spans="2:22" x14ac:dyDescent="0.25">
      <c r="B11" s="12" t="s">
        <v>22</v>
      </c>
      <c r="C11" s="15" t="s">
        <v>33</v>
      </c>
      <c r="D11" s="18">
        <f>IF(((VLOOKUP($C11,'Base de estudo'!$C$3:$L$28,2,0))/(VLOOKUP(D$3,'Base comparativa'!$C$3:$D$12,2,0))*5)&gt;=10,10,((VLOOKUP($C11,'Base de estudo'!$C$3:$L$28,2,0))/(VLOOKUP(D$3,'Base comparativa'!$C$3:$D$12,2,0))*5))</f>
        <v>0</v>
      </c>
      <c r="E11" s="18">
        <f>IF(((VLOOKUP($C11,'Base de estudo'!$C$3:$L$28,3,0))/(VLOOKUP(E$3,'Base comparativa'!$C$3:$D$12,2,0))*5)&gt;=10,10,((VLOOKUP($C11,'Base de estudo'!$C$3:$L$28,3,0))/(VLOOKUP(E$3,'Base comparativa'!$C$3:$D$12,2,0))*5))</f>
        <v>0</v>
      </c>
      <c r="F11" s="18">
        <f>IF(((VLOOKUP($C11,'Base de estudo'!$C$3:$L$28,4,0))/(VLOOKUP(F$3,'Base comparativa'!$C$3:$D$12,2,0))*5)&gt;=10,10,((VLOOKUP($C11,'Base de estudo'!$C$3:$L$28,4,0))/(VLOOKUP(F$3,'Base comparativa'!$C$3:$D$12,2,0))*5))</f>
        <v>0</v>
      </c>
      <c r="G11" s="18">
        <f>IF(((VLOOKUP($C11,'Base de estudo'!$C$3:$L$28,5,0))/(VLOOKUP(G$3,'Base comparativa'!$C$3:$D$12,2,0))*5)&gt;=10,10,((VLOOKUP($C11,'Base de estudo'!$C$3:$L$28,5,0))/(VLOOKUP(G$3,'Base comparativa'!$C$3:$D$12,2,0))*5))</f>
        <v>0</v>
      </c>
      <c r="H11" s="18">
        <f>IF(((VLOOKUP($C11,'Base de estudo'!$C$3:$L$28,6,0))/(VLOOKUP(H$3,'Base comparativa'!$C$3:$D$12,2,0))*5)&gt;=10,10,((VLOOKUP($C11,'Base de estudo'!$C$3:$L$28,6,0))/(VLOOKUP(H$3,'Base comparativa'!$C$3:$D$12,2,0))*5))</f>
        <v>0</v>
      </c>
      <c r="I11" s="18">
        <f>IF(((VLOOKUP($C11,'Base de estudo'!$C$3:$L$28,7,0))/(VLOOKUP(I$3,'Base comparativa'!$C$3:$D$12,2,0))*5)&gt;=10,10,((VLOOKUP($C11,'Base de estudo'!$C$3:$L$28,7,0))/(VLOOKUP(I$3,'Base comparativa'!$C$3:$D$12,2,0))*5))</f>
        <v>0</v>
      </c>
      <c r="J11" s="18">
        <f>IF(((VLOOKUP($C11,'Base de estudo'!$C$3:$L$28,8,0))/(VLOOKUP(J$3,'Base comparativa'!$C$3:$D$12,2,0))*5)&gt;=10,10,((VLOOKUP($C11,'Base de estudo'!$C$3:$L$28,8,0))/(VLOOKUP(J$3,'Base comparativa'!$C$3:$D$12,2,0))*5))</f>
        <v>0</v>
      </c>
      <c r="K11" s="18">
        <f>IF(((VLOOKUP($C11,'Base de estudo'!$C$3:$L$28,9,0))/(VLOOKUP(K$3,'Base comparativa'!$C$3:$D$12,2,0))*5)&gt;=10,10,((VLOOKUP($C11,'Base de estudo'!$C$3:$L$28,9,0))/(VLOOKUP(K$3,'Base comparativa'!$C$3:$D$12,2,0))*5))</f>
        <v>0</v>
      </c>
      <c r="L11" s="18">
        <f>IF(((VLOOKUP($C11,'Base de estudo'!$C$3:$L$28,10,0))/(VLOOKUP(L$3,'Base comparativa'!$C$3:$D$12,2,0))*5)&gt;=10,10,((VLOOKUP($C11,'Base de estudo'!$C$3:$L$28,10,0))/(VLOOKUP(L$3,'Base comparativa'!$C$3:$D$12,2,0))*5))</f>
        <v>0</v>
      </c>
      <c r="M11" s="19">
        <f t="shared" si="1"/>
        <v>0</v>
      </c>
      <c r="P11">
        <v>8</v>
      </c>
      <c r="Q11" t="s">
        <v>64</v>
      </c>
    </row>
    <row r="12" spans="2:22" x14ac:dyDescent="0.25">
      <c r="B12" s="12" t="s">
        <v>22</v>
      </c>
      <c r="C12" s="15" t="s">
        <v>34</v>
      </c>
      <c r="D12" s="18">
        <f>IF(((VLOOKUP($C12,'Base de estudo'!$C$3:$L$28,2,0))/(VLOOKUP(D$3,'Base comparativa'!$C$3:$D$12,2,0))*5)&gt;=10,10,((VLOOKUP($C12,'Base de estudo'!$C$3:$L$28,2,0))/(VLOOKUP(D$3,'Base comparativa'!$C$3:$D$12,2,0))*5))</f>
        <v>0</v>
      </c>
      <c r="E12" s="18">
        <f>IF(((VLOOKUP($C12,'Base de estudo'!$C$3:$L$28,3,0))/(VLOOKUP(E$3,'Base comparativa'!$C$3:$D$12,2,0))*5)&gt;=10,10,((VLOOKUP($C12,'Base de estudo'!$C$3:$L$28,3,0))/(VLOOKUP(E$3,'Base comparativa'!$C$3:$D$12,2,0))*5))</f>
        <v>0</v>
      </c>
      <c r="F12" s="18">
        <f>IF(((VLOOKUP($C12,'Base de estudo'!$C$3:$L$28,4,0))/(VLOOKUP(F$3,'Base comparativa'!$C$3:$D$12,2,0))*5)&gt;=10,10,((VLOOKUP($C12,'Base de estudo'!$C$3:$L$28,4,0))/(VLOOKUP(F$3,'Base comparativa'!$C$3:$D$12,2,0))*5))</f>
        <v>0</v>
      </c>
      <c r="G12" s="18">
        <f>IF(((VLOOKUP($C12,'Base de estudo'!$C$3:$L$28,5,0))/(VLOOKUP(G$3,'Base comparativa'!$C$3:$D$12,2,0))*5)&gt;=10,10,((VLOOKUP($C12,'Base de estudo'!$C$3:$L$28,5,0))/(VLOOKUP(G$3,'Base comparativa'!$C$3:$D$12,2,0))*5))</f>
        <v>0</v>
      </c>
      <c r="H12" s="18">
        <f>IF(((VLOOKUP($C12,'Base de estudo'!$C$3:$L$28,6,0))/(VLOOKUP(H$3,'Base comparativa'!$C$3:$D$12,2,0))*5)&gt;=10,10,((VLOOKUP($C12,'Base de estudo'!$C$3:$L$28,6,0))/(VLOOKUP(H$3,'Base comparativa'!$C$3:$D$12,2,0))*5))</f>
        <v>0</v>
      </c>
      <c r="I12" s="18">
        <f>IF(((VLOOKUP($C12,'Base de estudo'!$C$3:$L$28,7,0))/(VLOOKUP(I$3,'Base comparativa'!$C$3:$D$12,2,0))*5)&gt;=10,10,((VLOOKUP($C12,'Base de estudo'!$C$3:$L$28,7,0))/(VLOOKUP(I$3,'Base comparativa'!$C$3:$D$12,2,0))*5))</f>
        <v>0</v>
      </c>
      <c r="J12" s="18">
        <f>IF(((VLOOKUP($C12,'Base de estudo'!$C$3:$L$28,8,0))/(VLOOKUP(J$3,'Base comparativa'!$C$3:$D$12,2,0))*5)&gt;=10,10,((VLOOKUP($C12,'Base de estudo'!$C$3:$L$28,8,0))/(VLOOKUP(J$3,'Base comparativa'!$C$3:$D$12,2,0))*5))</f>
        <v>0</v>
      </c>
      <c r="K12" s="18">
        <f>IF(((VLOOKUP($C12,'Base de estudo'!$C$3:$L$28,9,0))/(VLOOKUP(K$3,'Base comparativa'!$C$3:$D$12,2,0))*5)&gt;=10,10,((VLOOKUP($C12,'Base de estudo'!$C$3:$L$28,9,0))/(VLOOKUP(K$3,'Base comparativa'!$C$3:$D$12,2,0))*5))</f>
        <v>0</v>
      </c>
      <c r="L12" s="18">
        <f>IF(((VLOOKUP($C12,'Base de estudo'!$C$3:$L$28,10,0))/(VLOOKUP(L$3,'Base comparativa'!$C$3:$D$12,2,0))*5)&gt;=10,10,((VLOOKUP($C12,'Base de estudo'!$C$3:$L$28,10,0))/(VLOOKUP(L$3,'Base comparativa'!$C$3:$D$12,2,0))*5))</f>
        <v>0</v>
      </c>
      <c r="M12" s="19">
        <f t="shared" si="1"/>
        <v>0</v>
      </c>
      <c r="P12">
        <v>9</v>
      </c>
    </row>
    <row r="13" spans="2:22" x14ac:dyDescent="0.25">
      <c r="B13" s="12" t="s">
        <v>22</v>
      </c>
      <c r="C13" s="15" t="s">
        <v>35</v>
      </c>
      <c r="D13" s="18">
        <f>IF(((VLOOKUP($C13,'Base de estudo'!$C$3:$L$28,2,0))/(VLOOKUP(D$3,'Base comparativa'!$C$3:$D$12,2,0))*5)&gt;=10,10,((VLOOKUP($C13,'Base de estudo'!$C$3:$L$28,2,0))/(VLOOKUP(D$3,'Base comparativa'!$C$3:$D$12,2,0))*5))</f>
        <v>0</v>
      </c>
      <c r="E13" s="18">
        <f>IF(((VLOOKUP($C13,'Base de estudo'!$C$3:$L$28,3,0))/(VLOOKUP(E$3,'Base comparativa'!$C$3:$D$12,2,0))*5)&gt;=10,10,((VLOOKUP($C13,'Base de estudo'!$C$3:$L$28,3,0))/(VLOOKUP(E$3,'Base comparativa'!$C$3:$D$12,2,0))*5))</f>
        <v>0</v>
      </c>
      <c r="F13" s="18">
        <f>IF(((VLOOKUP($C13,'Base de estudo'!$C$3:$L$28,4,0))/(VLOOKUP(F$3,'Base comparativa'!$C$3:$D$12,2,0))*5)&gt;=10,10,((VLOOKUP($C13,'Base de estudo'!$C$3:$L$28,4,0))/(VLOOKUP(F$3,'Base comparativa'!$C$3:$D$12,2,0))*5))</f>
        <v>0</v>
      </c>
      <c r="G13" s="18">
        <f>IF(((VLOOKUP($C13,'Base de estudo'!$C$3:$L$28,5,0))/(VLOOKUP(G$3,'Base comparativa'!$C$3:$D$12,2,0))*5)&gt;=10,10,((VLOOKUP($C13,'Base de estudo'!$C$3:$L$28,5,0))/(VLOOKUP(G$3,'Base comparativa'!$C$3:$D$12,2,0))*5))</f>
        <v>0</v>
      </c>
      <c r="H13" s="18">
        <f>IF(((VLOOKUP($C13,'Base de estudo'!$C$3:$L$28,6,0))/(VLOOKUP(H$3,'Base comparativa'!$C$3:$D$12,2,0))*5)&gt;=10,10,((VLOOKUP($C13,'Base de estudo'!$C$3:$L$28,6,0))/(VLOOKUP(H$3,'Base comparativa'!$C$3:$D$12,2,0))*5))</f>
        <v>0</v>
      </c>
      <c r="I13" s="18">
        <f>IF(((VLOOKUP($C13,'Base de estudo'!$C$3:$L$28,7,0))/(VLOOKUP(I$3,'Base comparativa'!$C$3:$D$12,2,0))*5)&gt;=10,10,((VLOOKUP($C13,'Base de estudo'!$C$3:$L$28,7,0))/(VLOOKUP(I$3,'Base comparativa'!$C$3:$D$12,2,0))*5))</f>
        <v>0</v>
      </c>
      <c r="J13" s="18">
        <f>IF(((VLOOKUP($C13,'Base de estudo'!$C$3:$L$28,8,0))/(VLOOKUP(J$3,'Base comparativa'!$C$3:$D$12,2,0))*5)&gt;=10,10,((VLOOKUP($C13,'Base de estudo'!$C$3:$L$28,8,0))/(VLOOKUP(J$3,'Base comparativa'!$C$3:$D$12,2,0))*5))</f>
        <v>0</v>
      </c>
      <c r="K13" s="18">
        <f>IF(((VLOOKUP($C13,'Base de estudo'!$C$3:$L$28,9,0))/(VLOOKUP(K$3,'Base comparativa'!$C$3:$D$12,2,0))*5)&gt;=10,10,((VLOOKUP($C13,'Base de estudo'!$C$3:$L$28,9,0))/(VLOOKUP(K$3,'Base comparativa'!$C$3:$D$12,2,0))*5))</f>
        <v>0</v>
      </c>
      <c r="L13" s="18">
        <f>IF(((VLOOKUP($C13,'Base de estudo'!$C$3:$L$28,10,0))/(VLOOKUP(L$3,'Base comparativa'!$C$3:$D$12,2,0))*5)&gt;=10,10,((VLOOKUP($C13,'Base de estudo'!$C$3:$L$28,10,0))/(VLOOKUP(L$3,'Base comparativa'!$C$3:$D$12,2,0))*5))</f>
        <v>0</v>
      </c>
      <c r="M13" s="19">
        <f t="shared" si="1"/>
        <v>0</v>
      </c>
    </row>
    <row r="14" spans="2:22" x14ac:dyDescent="0.25">
      <c r="B14" s="12" t="s">
        <v>23</v>
      </c>
      <c r="C14" s="15" t="s">
        <v>36</v>
      </c>
      <c r="D14" s="18">
        <f>IF(((VLOOKUP($C14,'Base de estudo'!$C$3:$L$28,2,0))/(VLOOKUP(D$3,'Base comparativa'!$C$3:$D$12,2,0))*5)&gt;=10,10,((VLOOKUP($C14,'Base de estudo'!$C$3:$L$28,2,0))/(VLOOKUP(D$3,'Base comparativa'!$C$3:$D$12,2,0))*5))</f>
        <v>4.8264653119612024</v>
      </c>
      <c r="E14" s="18">
        <f>IF(((VLOOKUP($C14,'Base de estudo'!$C$3:$L$28,3,0))/(VLOOKUP(E$3,'Base comparativa'!$C$3:$D$12,2,0))*5)&gt;=10,10,((VLOOKUP($C14,'Base de estudo'!$C$3:$L$28,3,0))/(VLOOKUP(E$3,'Base comparativa'!$C$3:$D$12,2,0))*5))</f>
        <v>7.7494814473380957</v>
      </c>
      <c r="F14" s="18">
        <f>IF(((VLOOKUP($C14,'Base de estudo'!$C$3:$L$28,4,0))/(VLOOKUP(F$3,'Base comparativa'!$C$3:$D$12,2,0))*5)&gt;=10,10,((VLOOKUP($C14,'Base de estudo'!$C$3:$L$28,4,0))/(VLOOKUP(F$3,'Base comparativa'!$C$3:$D$12,2,0))*5))</f>
        <v>7.4812967581047385</v>
      </c>
      <c r="G14" s="18">
        <f>IF(((VLOOKUP($C14,'Base de estudo'!$C$3:$L$28,5,0))/(VLOOKUP(G$3,'Base comparativa'!$C$3:$D$12,2,0))*5)&gt;=10,10,((VLOOKUP($C14,'Base de estudo'!$C$3:$L$28,5,0))/(VLOOKUP(G$3,'Base comparativa'!$C$3:$D$12,2,0))*5))</f>
        <v>7.7853492333901197</v>
      </c>
      <c r="H14" s="18">
        <f>IF(((VLOOKUP($C14,'Base de estudo'!$C$3:$L$28,6,0))/(VLOOKUP(H$3,'Base comparativa'!$C$3:$D$12,2,0))*5)&gt;=10,10,((VLOOKUP($C14,'Base de estudo'!$C$3:$L$28,6,0))/(VLOOKUP(H$3,'Base comparativa'!$C$3:$D$12,2,0))*5))</f>
        <v>8.1355932203389827</v>
      </c>
      <c r="I14" s="18">
        <f>IF(((VLOOKUP($C14,'Base de estudo'!$C$3:$L$28,7,0))/(VLOOKUP(I$3,'Base comparativa'!$C$3:$D$12,2,0))*5)&gt;=10,10,((VLOOKUP($C14,'Base de estudo'!$C$3:$L$28,7,0))/(VLOOKUP(I$3,'Base comparativa'!$C$3:$D$12,2,0))*5))</f>
        <v>10</v>
      </c>
      <c r="J14" s="18">
        <f>IF(((VLOOKUP($C14,'Base de estudo'!$C$3:$L$28,8,0))/(VLOOKUP(J$3,'Base comparativa'!$C$3:$D$12,2,0))*5)&gt;=10,10,((VLOOKUP($C14,'Base de estudo'!$C$3:$L$28,8,0))/(VLOOKUP(J$3,'Base comparativa'!$C$3:$D$12,2,0))*5))</f>
        <v>5.2451838879159371</v>
      </c>
      <c r="K14" s="18">
        <f>IF(((VLOOKUP($C14,'Base de estudo'!$C$3:$L$28,9,0))/(VLOOKUP(K$3,'Base comparativa'!$C$3:$D$12,2,0))*5)&gt;=10,10,((VLOOKUP($C14,'Base de estudo'!$C$3:$L$28,9,0))/(VLOOKUP(K$3,'Base comparativa'!$C$3:$D$12,2,0))*5))</f>
        <v>9.765625</v>
      </c>
      <c r="L14" s="18">
        <f>IF(((VLOOKUP($C14,'Base de estudo'!$C$3:$L$28,10,0))/(VLOOKUP(L$3,'Base comparativa'!$C$3:$D$12,2,0))*5)&gt;=10,10,((VLOOKUP($C14,'Base de estudo'!$C$3:$L$28,10,0))/(VLOOKUP(L$3,'Base comparativa'!$C$3:$D$12,2,0))*5))</f>
        <v>8.8716384807319102</v>
      </c>
      <c r="M14" s="19">
        <f t="shared" si="1"/>
        <v>7.76</v>
      </c>
    </row>
    <row r="15" spans="2:22" x14ac:dyDescent="0.25">
      <c r="B15" s="12" t="s">
        <v>23</v>
      </c>
      <c r="C15" s="15" t="s">
        <v>37</v>
      </c>
      <c r="D15" s="18">
        <f>IF(((VLOOKUP($C15,'Base de estudo'!$C$3:$L$28,2,0))/(VLOOKUP(D$3,'Base comparativa'!$C$3:$D$12,2,0))*5)&gt;=10,10,((VLOOKUP($C15,'Base de estudo'!$C$3:$L$28,2,0))/(VLOOKUP(D$3,'Base comparativa'!$C$3:$D$12,2,0))*5))</f>
        <v>4.7392400352390123</v>
      </c>
      <c r="E15" s="18">
        <f>IF(((VLOOKUP($C15,'Base de estudo'!$C$3:$L$28,3,0))/(VLOOKUP(E$3,'Base comparativa'!$C$3:$D$12,2,0))*5)&gt;=10,10,((VLOOKUP($C15,'Base de estudo'!$C$3:$L$28,3,0))/(VLOOKUP(E$3,'Base comparativa'!$C$3:$D$12,2,0))*5))</f>
        <v>7.6918644849043556</v>
      </c>
      <c r="F15" s="18">
        <f>IF(((VLOOKUP($C15,'Base de estudo'!$C$3:$L$28,4,0))/(VLOOKUP(F$3,'Base comparativa'!$C$3:$D$12,2,0))*5)&gt;=10,10,((VLOOKUP($C15,'Base de estudo'!$C$3:$L$28,4,0))/(VLOOKUP(F$3,'Base comparativa'!$C$3:$D$12,2,0))*5))</f>
        <v>7.4812967581047385</v>
      </c>
      <c r="G15" s="18">
        <f>IF(((VLOOKUP($C15,'Base de estudo'!$C$3:$L$28,5,0))/(VLOOKUP(G$3,'Base comparativa'!$C$3:$D$12,2,0))*5)&gt;=10,10,((VLOOKUP($C15,'Base de estudo'!$C$3:$L$28,5,0))/(VLOOKUP(G$3,'Base comparativa'!$C$3:$D$12,2,0))*5))</f>
        <v>7.4105621805792152</v>
      </c>
      <c r="H15" s="18">
        <f>IF(((VLOOKUP($C15,'Base de estudo'!$C$3:$L$28,6,0))/(VLOOKUP(H$3,'Base comparativa'!$C$3:$D$12,2,0))*5)&gt;=10,10,((VLOOKUP($C15,'Base de estudo'!$C$3:$L$28,6,0))/(VLOOKUP(H$3,'Base comparativa'!$C$3:$D$12,2,0))*5))</f>
        <v>7.231638418079096</v>
      </c>
      <c r="I15" s="18">
        <f>IF(((VLOOKUP($C15,'Base de estudo'!$C$3:$L$28,7,0))/(VLOOKUP(I$3,'Base comparativa'!$C$3:$D$12,2,0))*5)&gt;=10,10,((VLOOKUP($C15,'Base de estudo'!$C$3:$L$28,7,0))/(VLOOKUP(I$3,'Base comparativa'!$C$3:$D$12,2,0))*5))</f>
        <v>4.5587162654996352</v>
      </c>
      <c r="J15" s="18">
        <f>IF(((VLOOKUP($C15,'Base de estudo'!$C$3:$L$28,8,0))/(VLOOKUP(J$3,'Base comparativa'!$C$3:$D$12,2,0))*5)&gt;=10,10,((VLOOKUP($C15,'Base de estudo'!$C$3:$L$28,8,0))/(VLOOKUP(J$3,'Base comparativa'!$C$3:$D$12,2,0))*5))</f>
        <v>4.8161120840630476</v>
      </c>
      <c r="K15" s="18">
        <f>IF(((VLOOKUP($C15,'Base de estudo'!$C$3:$L$28,9,0))/(VLOOKUP(K$3,'Base comparativa'!$C$3:$D$12,2,0))*5)&gt;=10,10,((VLOOKUP($C15,'Base de estudo'!$C$3:$L$28,9,0))/(VLOOKUP(K$3,'Base comparativa'!$C$3:$D$12,2,0))*5))</f>
        <v>2.44140625</v>
      </c>
      <c r="L15" s="18">
        <f>IF(((VLOOKUP($C15,'Base de estudo'!$C$3:$L$28,10,0))/(VLOOKUP(L$3,'Base comparativa'!$C$3:$D$12,2,0))*5)&gt;=10,10,((VLOOKUP($C15,'Base de estudo'!$C$3:$L$28,10,0))/(VLOOKUP(L$3,'Base comparativa'!$C$3:$D$12,2,0))*5))</f>
        <v>8.8716384807319102</v>
      </c>
      <c r="M15" s="19">
        <f t="shared" si="1"/>
        <v>6.14</v>
      </c>
    </row>
    <row r="16" spans="2:22" x14ac:dyDescent="0.25">
      <c r="B16" s="12" t="s">
        <v>23</v>
      </c>
      <c r="C16" s="16">
        <v>8</v>
      </c>
      <c r="D16" s="18">
        <f>IF(((VLOOKUP($C16,'Base de estudo'!$C$3:$L$28,2,0))/(VLOOKUP(D$3,'Base comparativa'!$C$3:$D$12,2,0))*5)&gt;=10,10,((VLOOKUP($C16,'Base de estudo'!$C$3:$L$28,2,0))/(VLOOKUP(D$3,'Base comparativa'!$C$3:$D$12,2,0))*5))</f>
        <v>4.4921017511928056</v>
      </c>
      <c r="E16" s="18">
        <f>IF(((VLOOKUP($C16,'Base de estudo'!$C$3:$L$28,3,0))/(VLOOKUP(E$3,'Base comparativa'!$C$3:$D$12,2,0))*5)&gt;=10,10,((VLOOKUP($C16,'Base de estudo'!$C$3:$L$28,3,0))/(VLOOKUP(E$3,'Base comparativa'!$C$3:$D$12,2,0))*5))</f>
        <v>7.9799492970730581</v>
      </c>
      <c r="F16" s="18">
        <f>IF(((VLOOKUP($C16,'Base de estudo'!$C$3:$L$28,4,0))/(VLOOKUP(F$3,'Base comparativa'!$C$3:$D$12,2,0))*5)&gt;=10,10,((VLOOKUP($C16,'Base de estudo'!$C$3:$L$28,4,0))/(VLOOKUP(F$3,'Base comparativa'!$C$3:$D$12,2,0))*5))</f>
        <v>7.4812967581047385</v>
      </c>
      <c r="G16" s="18">
        <f>IF(((VLOOKUP($C16,'Base de estudo'!$C$3:$L$28,5,0))/(VLOOKUP(G$3,'Base comparativa'!$C$3:$D$12,2,0))*5)&gt;=10,10,((VLOOKUP($C16,'Base de estudo'!$C$3:$L$28,5,0))/(VLOOKUP(G$3,'Base comparativa'!$C$3:$D$12,2,0))*5))</f>
        <v>7.4105621805792152</v>
      </c>
      <c r="H16" s="18">
        <f>IF(((VLOOKUP($C16,'Base de estudo'!$C$3:$L$28,6,0))/(VLOOKUP(H$3,'Base comparativa'!$C$3:$D$12,2,0))*5)&gt;=10,10,((VLOOKUP($C16,'Base de estudo'!$C$3:$L$28,6,0))/(VLOOKUP(H$3,'Base comparativa'!$C$3:$D$12,2,0))*5))</f>
        <v>7.231638418079096</v>
      </c>
      <c r="I16" s="18">
        <f>IF(((VLOOKUP($C16,'Base de estudo'!$C$3:$L$28,7,0))/(VLOOKUP(I$3,'Base comparativa'!$C$3:$D$12,2,0))*5)&gt;=10,10,((VLOOKUP($C16,'Base de estudo'!$C$3:$L$28,7,0))/(VLOOKUP(I$3,'Base comparativa'!$C$3:$D$12,2,0))*5))</f>
        <v>4.7410649161196208</v>
      </c>
      <c r="J16" s="18">
        <f>IF(((VLOOKUP($C16,'Base de estudo'!$C$3:$L$28,8,0))/(VLOOKUP(J$3,'Base comparativa'!$C$3:$D$12,2,0))*5)&gt;=10,10,((VLOOKUP($C16,'Base de estudo'!$C$3:$L$28,8,0))/(VLOOKUP(J$3,'Base comparativa'!$C$3:$D$12,2,0))*5))</f>
        <v>4.6409807355516639</v>
      </c>
      <c r="K16" s="18">
        <f>IF(((VLOOKUP($C16,'Base de estudo'!$C$3:$L$28,9,0))/(VLOOKUP(K$3,'Base comparativa'!$C$3:$D$12,2,0))*5)&gt;=10,10,((VLOOKUP($C16,'Base de estudo'!$C$3:$L$28,9,0))/(VLOOKUP(K$3,'Base comparativa'!$C$3:$D$12,2,0))*5))</f>
        <v>5.859375</v>
      </c>
      <c r="L16" s="18">
        <f>IF(((VLOOKUP($C16,'Base de estudo'!$C$3:$L$28,10,0))/(VLOOKUP(L$3,'Base comparativa'!$C$3:$D$12,2,0))*5)&gt;=10,10,((VLOOKUP($C16,'Base de estudo'!$C$3:$L$28,10,0))/(VLOOKUP(L$3,'Base comparativa'!$C$3:$D$12,2,0))*5))</f>
        <v>8.8716384807319102</v>
      </c>
      <c r="M16" s="19">
        <f t="shared" si="1"/>
        <v>6.52</v>
      </c>
    </row>
    <row r="17" spans="2:13" x14ac:dyDescent="0.25">
      <c r="B17" s="12" t="s">
        <v>23</v>
      </c>
      <c r="C17" s="15" t="s">
        <v>38</v>
      </c>
      <c r="D17" s="18">
        <f>IF(((VLOOKUP($C17,'Base de estudo'!$C$3:$L$28,2,0))/(VLOOKUP(D$3,'Base comparativa'!$C$3:$D$12,2,0))*5)&gt;=10,10,((VLOOKUP($C17,'Base de estudo'!$C$3:$L$28,2,0))/(VLOOKUP(D$3,'Base comparativa'!$C$3:$D$12,2,0))*5))</f>
        <v>5.0881411421277729</v>
      </c>
      <c r="E17" s="18">
        <f>IF(((VLOOKUP($C17,'Base de estudo'!$C$3:$L$28,3,0))/(VLOOKUP(E$3,'Base comparativa'!$C$3:$D$12,2,0))*5)&gt;=10,10,((VLOOKUP($C17,'Base de estudo'!$C$3:$L$28,3,0))/(VLOOKUP(E$3,'Base comparativa'!$C$3:$D$12,2,0))*5))</f>
        <v>5.7616962433740495</v>
      </c>
      <c r="F17" s="18">
        <f>IF(((VLOOKUP($C17,'Base de estudo'!$C$3:$L$28,4,0))/(VLOOKUP(F$3,'Base comparativa'!$C$3:$D$12,2,0))*5)&gt;=10,10,((VLOOKUP($C17,'Base de estudo'!$C$3:$L$28,4,0))/(VLOOKUP(F$3,'Base comparativa'!$C$3:$D$12,2,0))*5))</f>
        <v>7.4812967581047385</v>
      </c>
      <c r="G17" s="18">
        <f>IF(((VLOOKUP($C17,'Base de estudo'!$C$3:$L$28,5,0))/(VLOOKUP(G$3,'Base comparativa'!$C$3:$D$12,2,0))*5)&gt;=10,10,((VLOOKUP($C17,'Base de estudo'!$C$3:$L$28,5,0))/(VLOOKUP(G$3,'Base comparativa'!$C$3:$D$12,2,0))*5))</f>
        <v>6.8824531516183987</v>
      </c>
      <c r="H17" s="18">
        <f>IF(((VLOOKUP($C17,'Base de estudo'!$C$3:$L$28,6,0))/(VLOOKUP(H$3,'Base comparativa'!$C$3:$D$12,2,0))*5)&gt;=10,10,((VLOOKUP($C17,'Base de estudo'!$C$3:$L$28,6,0))/(VLOOKUP(H$3,'Base comparativa'!$C$3:$D$12,2,0))*5))</f>
        <v>6.4406779661016946</v>
      </c>
      <c r="I17" s="18">
        <f>IF(((VLOOKUP($C17,'Base de estudo'!$C$3:$L$28,7,0))/(VLOOKUP(I$3,'Base comparativa'!$C$3:$D$12,2,0))*5)&gt;=10,10,((VLOOKUP($C17,'Base de estudo'!$C$3:$L$28,7,0))/(VLOOKUP(I$3,'Base comparativa'!$C$3:$D$12,2,0))*5))</f>
        <v>10</v>
      </c>
      <c r="J17" s="18">
        <f>IF(((VLOOKUP($C17,'Base de estudo'!$C$3:$L$28,8,0))/(VLOOKUP(J$3,'Base comparativa'!$C$3:$D$12,2,0))*5)&gt;=10,10,((VLOOKUP($C17,'Base de estudo'!$C$3:$L$28,8,0))/(VLOOKUP(J$3,'Base comparativa'!$C$3:$D$12,2,0))*5))</f>
        <v>5.5166374781085814</v>
      </c>
      <c r="K17" s="18">
        <f>IF(((VLOOKUP($C17,'Base de estudo'!$C$3:$L$28,9,0))/(VLOOKUP(K$3,'Base comparativa'!$C$3:$D$12,2,0))*5)&gt;=10,10,((VLOOKUP($C17,'Base de estudo'!$C$3:$L$28,9,0))/(VLOOKUP(K$3,'Base comparativa'!$C$3:$D$12,2,0))*5))</f>
        <v>9.765625</v>
      </c>
      <c r="L17" s="18">
        <f>IF(((VLOOKUP($C17,'Base de estudo'!$C$3:$L$28,10,0))/(VLOOKUP(L$3,'Base comparativa'!$C$3:$D$12,2,0))*5)&gt;=10,10,((VLOOKUP($C17,'Base de estudo'!$C$3:$L$28,10,0))/(VLOOKUP(L$3,'Base comparativa'!$C$3:$D$12,2,0))*5))</f>
        <v>8.8716384807319102</v>
      </c>
      <c r="M17" s="19">
        <f t="shared" si="1"/>
        <v>7.31</v>
      </c>
    </row>
    <row r="18" spans="2:13" x14ac:dyDescent="0.25">
      <c r="B18" s="12" t="s">
        <v>23</v>
      </c>
      <c r="C18" s="15" t="s">
        <v>39</v>
      </c>
      <c r="D18" s="18">
        <f>IF(((VLOOKUP($C18,'Base de estudo'!$C$3:$L$28,2,0))/(VLOOKUP(D$3,'Base comparativa'!$C$3:$D$12,2,0))*5)&gt;=10,10,((VLOOKUP($C18,'Base de estudo'!$C$3:$L$28,2,0))/(VLOOKUP(D$3,'Base comparativa'!$C$3:$D$12,2,0))*5))</f>
        <v>4.4484891128317106</v>
      </c>
      <c r="E18" s="18">
        <f>IF(((VLOOKUP($C18,'Base de estudo'!$C$3:$L$28,3,0))/(VLOOKUP(E$3,'Base comparativa'!$C$3:$D$12,2,0))*5)&gt;=10,10,((VLOOKUP($C18,'Base de estudo'!$C$3:$L$28,3,0))/(VLOOKUP(E$3,'Base comparativa'!$C$3:$D$12,2,0))*5))</f>
        <v>6.2226319428439734</v>
      </c>
      <c r="F18" s="18">
        <f>IF(((VLOOKUP($C18,'Base de estudo'!$C$3:$L$28,4,0))/(VLOOKUP(F$3,'Base comparativa'!$C$3:$D$12,2,0))*5)&gt;=10,10,((VLOOKUP($C18,'Base de estudo'!$C$3:$L$28,4,0))/(VLOOKUP(F$3,'Base comparativa'!$C$3:$D$12,2,0))*5))</f>
        <v>4.9875311720698257</v>
      </c>
      <c r="G18" s="18">
        <f>IF(((VLOOKUP($C18,'Base de estudo'!$C$3:$L$28,5,0))/(VLOOKUP(G$3,'Base comparativa'!$C$3:$D$12,2,0))*5)&gt;=10,10,((VLOOKUP($C18,'Base de estudo'!$C$3:$L$28,5,0))/(VLOOKUP(G$3,'Base comparativa'!$C$3:$D$12,2,0))*5))</f>
        <v>5.7921635434412266</v>
      </c>
      <c r="H18" s="18">
        <f>IF(((VLOOKUP($C18,'Base de estudo'!$C$3:$L$28,6,0))/(VLOOKUP(H$3,'Base comparativa'!$C$3:$D$12,2,0))*5)&gt;=10,10,((VLOOKUP($C18,'Base de estudo'!$C$3:$L$28,6,0))/(VLOOKUP(H$3,'Base comparativa'!$C$3:$D$12,2,0))*5))</f>
        <v>6.4406779661016946</v>
      </c>
      <c r="I18" s="18">
        <f>IF(((VLOOKUP($C18,'Base de estudo'!$C$3:$L$28,7,0))/(VLOOKUP(I$3,'Base comparativa'!$C$3:$D$12,2,0))*5)&gt;=10,10,((VLOOKUP($C18,'Base de estudo'!$C$3:$L$28,7,0))/(VLOOKUP(I$3,'Base comparativa'!$C$3:$D$12,2,0))*5))</f>
        <v>3.0999270605397515</v>
      </c>
      <c r="J18" s="18">
        <f>IF(((VLOOKUP($C18,'Base de estudo'!$C$3:$L$28,8,0))/(VLOOKUP(J$3,'Base comparativa'!$C$3:$D$12,2,0))*5)&gt;=10,10,((VLOOKUP($C18,'Base de estudo'!$C$3:$L$28,8,0))/(VLOOKUP(J$3,'Base comparativa'!$C$3:$D$12,2,0))*5))</f>
        <v>5.1138353765323998</v>
      </c>
      <c r="K18" s="18">
        <f>IF(((VLOOKUP($C18,'Base de estudo'!$C$3:$L$28,9,0))/(VLOOKUP(K$3,'Base comparativa'!$C$3:$D$12,2,0))*5)&gt;=10,10,((VLOOKUP($C18,'Base de estudo'!$C$3:$L$28,9,0))/(VLOOKUP(K$3,'Base comparativa'!$C$3:$D$12,2,0))*5))</f>
        <v>3.90625</v>
      </c>
      <c r="L18" s="18">
        <f>IF(((VLOOKUP($C18,'Base de estudo'!$C$3:$L$28,10,0))/(VLOOKUP(L$3,'Base comparativa'!$C$3:$D$12,2,0))*5)&gt;=10,10,((VLOOKUP($C18,'Base de estudo'!$C$3:$L$28,10,0))/(VLOOKUP(L$3,'Base comparativa'!$C$3:$D$12,2,0))*5))</f>
        <v>4.4358192403659551</v>
      </c>
      <c r="M18" s="19">
        <f t="shared" si="1"/>
        <v>4.9400000000000004</v>
      </c>
    </row>
    <row r="19" spans="2:13" x14ac:dyDescent="0.25">
      <c r="B19" s="12" t="s">
        <v>24</v>
      </c>
      <c r="C19" s="15" t="s">
        <v>40</v>
      </c>
      <c r="D19" s="18">
        <f>IF(((VLOOKUP($C19,'Base de estudo'!$C$3:$L$28,2,0))/(VLOOKUP(D$3,'Base comparativa'!$C$3:$D$12,2,0))*5)&gt;=10,10,((VLOOKUP($C19,'Base de estudo'!$C$3:$L$28,2,0))/(VLOOKUP(D$3,'Base comparativa'!$C$3:$D$12,2,0))*5))</f>
        <v>7.268773060182534</v>
      </c>
      <c r="E19" s="18">
        <f>IF(((VLOOKUP($C19,'Base de estudo'!$C$3:$L$28,3,0))/(VLOOKUP(E$3,'Base comparativa'!$C$3:$D$12,2,0))*5)&gt;=10,10,((VLOOKUP($C19,'Base de estudo'!$C$3:$L$28,3,0))/(VLOOKUP(E$3,'Base comparativa'!$C$3:$D$12,2,0))*5))</f>
        <v>7.4181839133440883</v>
      </c>
      <c r="F19" s="18">
        <f>IF(((VLOOKUP($C19,'Base de estudo'!$C$3:$L$28,4,0))/(VLOOKUP(F$3,'Base comparativa'!$C$3:$D$12,2,0))*5)&gt;=10,10,((VLOOKUP($C19,'Base de estudo'!$C$3:$L$28,4,0))/(VLOOKUP(F$3,'Base comparativa'!$C$3:$D$12,2,0))*5))</f>
        <v>10</v>
      </c>
      <c r="G19" s="18">
        <f>IF(((VLOOKUP($C19,'Base de estudo'!$C$3:$L$28,5,0))/(VLOOKUP(G$3,'Base comparativa'!$C$3:$D$12,2,0))*5)&gt;=10,10,((VLOOKUP($C19,'Base de estudo'!$C$3:$L$28,5,0))/(VLOOKUP(G$3,'Base comparativa'!$C$3:$D$12,2,0))*5))</f>
        <v>8.5604770017035783</v>
      </c>
      <c r="H19" s="18">
        <f>IF(((VLOOKUP($C19,'Base de estudo'!$C$3:$L$28,6,0))/(VLOOKUP(H$3,'Base comparativa'!$C$3:$D$12,2,0))*5)&gt;=10,10,((VLOOKUP($C19,'Base de estudo'!$C$3:$L$28,6,0))/(VLOOKUP(H$3,'Base comparativa'!$C$3:$D$12,2,0))*5))</f>
        <v>9.0395480225988702</v>
      </c>
      <c r="I19" s="18">
        <f>IF(((VLOOKUP($C19,'Base de estudo'!$C$3:$L$28,7,0))/(VLOOKUP(I$3,'Base comparativa'!$C$3:$D$12,2,0))*5)&gt;=10,10,((VLOOKUP($C19,'Base de estudo'!$C$3:$L$28,7,0))/(VLOOKUP(I$3,'Base comparativa'!$C$3:$D$12,2,0))*5))</f>
        <v>10</v>
      </c>
      <c r="J19" s="18">
        <f>IF(((VLOOKUP($C19,'Base de estudo'!$C$3:$L$28,8,0))/(VLOOKUP(J$3,'Base comparativa'!$C$3:$D$12,2,0))*5)&gt;=10,10,((VLOOKUP($C19,'Base de estudo'!$C$3:$L$28,8,0))/(VLOOKUP(J$3,'Base comparativa'!$C$3:$D$12,2,0))*5))</f>
        <v>5.9544658493870406</v>
      </c>
      <c r="K19" s="18">
        <f>IF(((VLOOKUP($C19,'Base de estudo'!$C$3:$L$28,9,0))/(VLOOKUP(K$3,'Base comparativa'!$C$3:$D$12,2,0))*5)&gt;=10,10,((VLOOKUP($C19,'Base de estudo'!$C$3:$L$28,9,0))/(VLOOKUP(K$3,'Base comparativa'!$C$3:$D$12,2,0))*5))</f>
        <v>10</v>
      </c>
      <c r="L19" s="18">
        <f>IF(((VLOOKUP($C19,'Base de estudo'!$C$3:$L$28,10,0))/(VLOOKUP(L$3,'Base comparativa'!$C$3:$D$12,2,0))*5)&gt;=10,10,((VLOOKUP($C19,'Base de estudo'!$C$3:$L$28,10,0))/(VLOOKUP(L$3,'Base comparativa'!$C$3:$D$12,2,0))*5))</f>
        <v>10</v>
      </c>
      <c r="M19" s="19">
        <f t="shared" si="1"/>
        <v>8.69</v>
      </c>
    </row>
    <row r="20" spans="2:13" x14ac:dyDescent="0.25">
      <c r="B20" s="12" t="s">
        <v>24</v>
      </c>
      <c r="C20" s="15" t="s">
        <v>41</v>
      </c>
      <c r="D20" s="18">
        <f>IF(((VLOOKUP($C20,'Base de estudo'!$C$3:$L$28,2,0))/(VLOOKUP(D$3,'Base comparativa'!$C$3:$D$12,2,0))*5)&gt;=10,10,((VLOOKUP($C20,'Base de estudo'!$C$3:$L$28,2,0))/(VLOOKUP(D$3,'Base comparativa'!$C$3:$D$12,2,0))*5))</f>
        <v>5.8150184481460263</v>
      </c>
      <c r="E20" s="18">
        <f>IF(((VLOOKUP($C20,'Base de estudo'!$C$3:$L$28,3,0))/(VLOOKUP(E$3,'Base comparativa'!$C$3:$D$12,2,0))*5)&gt;=10,10,((VLOOKUP($C20,'Base de estudo'!$C$3:$L$28,3,0))/(VLOOKUP(E$3,'Base comparativa'!$C$3:$D$12,2,0))*5))</f>
        <v>6.0641852961511864</v>
      </c>
      <c r="F20" s="18">
        <f>IF(((VLOOKUP($C20,'Base de estudo'!$C$3:$L$28,4,0))/(VLOOKUP(F$3,'Base comparativa'!$C$3:$D$12,2,0))*5)&gt;=10,10,((VLOOKUP($C20,'Base de estudo'!$C$3:$L$28,4,0))/(VLOOKUP(F$3,'Base comparativa'!$C$3:$D$12,2,0))*5))</f>
        <v>9.9750623441396513</v>
      </c>
      <c r="G20" s="18">
        <f>IF(((VLOOKUP($C20,'Base de estudo'!$C$3:$L$28,5,0))/(VLOOKUP(G$3,'Base comparativa'!$C$3:$D$12,2,0))*5)&gt;=10,10,((VLOOKUP($C20,'Base de estudo'!$C$3:$L$28,5,0))/(VLOOKUP(G$3,'Base comparativa'!$C$3:$D$12,2,0))*5))</f>
        <v>8.5604770017035783</v>
      </c>
      <c r="H20" s="18">
        <f>IF(((VLOOKUP($C20,'Base de estudo'!$C$3:$L$28,6,0))/(VLOOKUP(H$3,'Base comparativa'!$C$3:$D$12,2,0))*5)&gt;=10,10,((VLOOKUP($C20,'Base de estudo'!$C$3:$L$28,6,0))/(VLOOKUP(H$3,'Base comparativa'!$C$3:$D$12,2,0))*5))</f>
        <v>6.7796610169491522</v>
      </c>
      <c r="I20" s="18">
        <f>IF(((VLOOKUP($C20,'Base de estudo'!$C$3:$L$28,7,0))/(VLOOKUP(I$3,'Base comparativa'!$C$3:$D$12,2,0))*5)&gt;=10,10,((VLOOKUP($C20,'Base de estudo'!$C$3:$L$28,7,0))/(VLOOKUP(I$3,'Base comparativa'!$C$3:$D$12,2,0))*5))</f>
        <v>10</v>
      </c>
      <c r="J20" s="18">
        <f>IF(((VLOOKUP($C20,'Base de estudo'!$C$3:$L$28,8,0))/(VLOOKUP(J$3,'Base comparativa'!$C$3:$D$12,2,0))*5)&gt;=10,10,((VLOOKUP($C20,'Base de estudo'!$C$3:$L$28,8,0))/(VLOOKUP(J$3,'Base comparativa'!$C$3:$D$12,2,0))*5))</f>
        <v>5.4290718038528896</v>
      </c>
      <c r="K20" s="18">
        <f>IF(((VLOOKUP($C20,'Base de estudo'!$C$3:$L$28,9,0))/(VLOOKUP(K$3,'Base comparativa'!$C$3:$D$12,2,0))*5)&gt;=10,10,((VLOOKUP($C20,'Base de estudo'!$C$3:$L$28,9,0))/(VLOOKUP(K$3,'Base comparativa'!$C$3:$D$12,2,0))*5))</f>
        <v>4.8828125</v>
      </c>
      <c r="L20" s="18">
        <f>IF(((VLOOKUP($C20,'Base de estudo'!$C$3:$L$28,10,0))/(VLOOKUP(L$3,'Base comparativa'!$C$3:$D$12,2,0))*5)&gt;=10,10,((VLOOKUP($C20,'Base de estudo'!$C$3:$L$28,10,0))/(VLOOKUP(L$3,'Base comparativa'!$C$3:$D$12,2,0))*5))</f>
        <v>10</v>
      </c>
      <c r="M20" s="19">
        <f t="shared" si="1"/>
        <v>7.5</v>
      </c>
    </row>
    <row r="21" spans="2:13" x14ac:dyDescent="0.25">
      <c r="B21" s="12" t="s">
        <v>24</v>
      </c>
      <c r="C21" s="15" t="s">
        <v>42</v>
      </c>
      <c r="D21" s="18">
        <f>IF(((VLOOKUP($C21,'Base de estudo'!$C$3:$L$28,2,0))/(VLOOKUP(D$3,'Base comparativa'!$C$3:$D$12,2,0))*5)&gt;=10,10,((VLOOKUP($C21,'Base de estudo'!$C$3:$L$28,2,0))/(VLOOKUP(D$3,'Base comparativa'!$C$3:$D$12,2,0))*5))</f>
        <v>7.268773060182534</v>
      </c>
      <c r="E21" s="18">
        <f>IF(((VLOOKUP($C21,'Base de estudo'!$C$3:$L$28,3,0))/(VLOOKUP(E$3,'Base comparativa'!$C$3:$D$12,2,0))*5)&gt;=10,10,((VLOOKUP($C21,'Base de estudo'!$C$3:$L$28,3,0))/(VLOOKUP(E$3,'Base comparativa'!$C$3:$D$12,2,0))*5))</f>
        <v>7.3605669509103482</v>
      </c>
      <c r="F21" s="18">
        <f>IF(((VLOOKUP($C21,'Base de estudo'!$C$3:$L$28,4,0))/(VLOOKUP(F$3,'Base comparativa'!$C$3:$D$12,2,0))*5)&gt;=10,10,((VLOOKUP($C21,'Base de estudo'!$C$3:$L$28,4,0))/(VLOOKUP(F$3,'Base comparativa'!$C$3:$D$12,2,0))*5))</f>
        <v>10</v>
      </c>
      <c r="G21" s="18">
        <f>IF(((VLOOKUP($C21,'Base de estudo'!$C$3:$L$28,5,0))/(VLOOKUP(G$3,'Base comparativa'!$C$3:$D$12,2,0))*5)&gt;=10,10,((VLOOKUP($C21,'Base de estudo'!$C$3:$L$28,5,0))/(VLOOKUP(G$3,'Base comparativa'!$C$3:$D$12,2,0))*5))</f>
        <v>8.049403747870528</v>
      </c>
      <c r="H21" s="18">
        <f>IF(((VLOOKUP($C21,'Base de estudo'!$C$3:$L$28,6,0))/(VLOOKUP(H$3,'Base comparativa'!$C$3:$D$12,2,0))*5)&gt;=10,10,((VLOOKUP($C21,'Base de estudo'!$C$3:$L$28,6,0))/(VLOOKUP(H$3,'Base comparativa'!$C$3:$D$12,2,0))*5))</f>
        <v>9.0395480225988702</v>
      </c>
      <c r="I21" s="18">
        <f>IF(((VLOOKUP($C21,'Base de estudo'!$C$3:$L$28,7,0))/(VLOOKUP(I$3,'Base comparativa'!$C$3:$D$12,2,0))*5)&gt;=10,10,((VLOOKUP($C21,'Base de estudo'!$C$3:$L$28,7,0))/(VLOOKUP(I$3,'Base comparativa'!$C$3:$D$12,2,0))*5))</f>
        <v>10</v>
      </c>
      <c r="J21" s="18">
        <f>IF(((VLOOKUP($C21,'Base de estudo'!$C$3:$L$28,8,0))/(VLOOKUP(J$3,'Base comparativa'!$C$3:$D$12,2,0))*5)&gt;=10,10,((VLOOKUP($C21,'Base de estudo'!$C$3:$L$28,8,0))/(VLOOKUP(J$3,'Base comparativa'!$C$3:$D$12,2,0))*5))</f>
        <v>6.0420315236427324</v>
      </c>
      <c r="K21" s="18">
        <f>IF(((VLOOKUP($C21,'Base de estudo'!$C$3:$L$28,9,0))/(VLOOKUP(K$3,'Base comparativa'!$C$3:$D$12,2,0))*5)&gt;=10,10,((VLOOKUP($C21,'Base de estudo'!$C$3:$L$28,9,0))/(VLOOKUP(K$3,'Base comparativa'!$C$3:$D$12,2,0))*5))</f>
        <v>10</v>
      </c>
      <c r="L21" s="18">
        <f>IF(((VLOOKUP($C21,'Base de estudo'!$C$3:$L$28,10,0))/(VLOOKUP(L$3,'Base comparativa'!$C$3:$D$12,2,0))*5)&gt;=10,10,((VLOOKUP($C21,'Base de estudo'!$C$3:$L$28,10,0))/(VLOOKUP(L$3,'Base comparativa'!$C$3:$D$12,2,0))*5))</f>
        <v>10</v>
      </c>
      <c r="M21" s="19">
        <f t="shared" si="1"/>
        <v>8.64</v>
      </c>
    </row>
    <row r="22" spans="2:13" x14ac:dyDescent="0.25">
      <c r="B22" s="12" t="s">
        <v>24</v>
      </c>
      <c r="C22" s="15" t="s">
        <v>43</v>
      </c>
      <c r="D22" s="18">
        <f>IF(((VLOOKUP($C22,'Base de estudo'!$C$3:$L$28,2,0))/(VLOOKUP(D$3,'Base comparativa'!$C$3:$D$12,2,0))*5)&gt;=10,10,((VLOOKUP($C22,'Base de estudo'!$C$3:$L$28,2,0))/(VLOOKUP(D$3,'Base comparativa'!$C$3:$D$12,2,0))*5))</f>
        <v>5.8150184481460263</v>
      </c>
      <c r="E22" s="18">
        <f>IF(((VLOOKUP($C22,'Base de estudo'!$C$3:$L$28,3,0))/(VLOOKUP(E$3,'Base comparativa'!$C$3:$D$12,2,0))*5)&gt;=10,10,((VLOOKUP($C22,'Base de estudo'!$C$3:$L$28,3,0))/(VLOOKUP(E$3,'Base comparativa'!$C$3:$D$12,2,0))*5))</f>
        <v>8.1528001843742786</v>
      </c>
      <c r="F22" s="18">
        <f>IF(((VLOOKUP($C22,'Base de estudo'!$C$3:$L$28,4,0))/(VLOOKUP(F$3,'Base comparativa'!$C$3:$D$12,2,0))*5)&gt;=10,10,((VLOOKUP($C22,'Base de estudo'!$C$3:$L$28,4,0))/(VLOOKUP(F$3,'Base comparativa'!$C$3:$D$12,2,0))*5))</f>
        <v>9.9750623441396513</v>
      </c>
      <c r="G22" s="18">
        <f>IF(((VLOOKUP($C22,'Base de estudo'!$C$3:$L$28,5,0))/(VLOOKUP(G$3,'Base comparativa'!$C$3:$D$12,2,0))*5)&gt;=10,10,((VLOOKUP($C22,'Base de estudo'!$C$3:$L$28,5,0))/(VLOOKUP(G$3,'Base comparativa'!$C$3:$D$12,2,0))*5))</f>
        <v>8.049403747870528</v>
      </c>
      <c r="H22" s="18">
        <f>IF(((VLOOKUP($C22,'Base de estudo'!$C$3:$L$28,6,0))/(VLOOKUP(H$3,'Base comparativa'!$C$3:$D$12,2,0))*5)&gt;=10,10,((VLOOKUP($C22,'Base de estudo'!$C$3:$L$28,6,0))/(VLOOKUP(H$3,'Base comparativa'!$C$3:$D$12,2,0))*5))</f>
        <v>9.0395480225988702</v>
      </c>
      <c r="I22" s="18">
        <f>IF(((VLOOKUP($C22,'Base de estudo'!$C$3:$L$28,7,0))/(VLOOKUP(I$3,'Base comparativa'!$C$3:$D$12,2,0))*5)&gt;=10,10,((VLOOKUP($C22,'Base de estudo'!$C$3:$L$28,7,0))/(VLOOKUP(I$3,'Base comparativa'!$C$3:$D$12,2,0))*5))</f>
        <v>10</v>
      </c>
      <c r="J22" s="18">
        <f>IF(((VLOOKUP($C22,'Base de estudo'!$C$3:$L$28,8,0))/(VLOOKUP(J$3,'Base comparativa'!$C$3:$D$12,2,0))*5)&gt;=10,10,((VLOOKUP($C22,'Base de estudo'!$C$3:$L$28,8,0))/(VLOOKUP(J$3,'Base comparativa'!$C$3:$D$12,2,0))*5))</f>
        <v>5.4290718038528896</v>
      </c>
      <c r="K22" s="18">
        <f>IF(((VLOOKUP($C22,'Base de estudo'!$C$3:$L$28,9,0))/(VLOOKUP(K$3,'Base comparativa'!$C$3:$D$12,2,0))*5)&gt;=10,10,((VLOOKUP($C22,'Base de estudo'!$C$3:$L$28,9,0))/(VLOOKUP(K$3,'Base comparativa'!$C$3:$D$12,2,0))*5))</f>
        <v>4.8828125</v>
      </c>
      <c r="L22" s="18">
        <f>IF(((VLOOKUP($C22,'Base de estudo'!$C$3:$L$28,10,0))/(VLOOKUP(L$3,'Base comparativa'!$C$3:$D$12,2,0))*5)&gt;=10,10,((VLOOKUP($C22,'Base de estudo'!$C$3:$L$28,10,0))/(VLOOKUP(L$3,'Base comparativa'!$C$3:$D$12,2,0))*5))</f>
        <v>8.8716384807319102</v>
      </c>
      <c r="M22" s="19">
        <f t="shared" si="1"/>
        <v>7.8</v>
      </c>
    </row>
    <row r="23" spans="2:13" x14ac:dyDescent="0.25">
      <c r="B23" s="12" t="s">
        <v>24</v>
      </c>
      <c r="C23" s="15" t="s">
        <v>44</v>
      </c>
      <c r="D23" s="18">
        <f>IF(((VLOOKUP($C23,'Base de estudo'!$C$3:$L$28,2,0))/(VLOOKUP(D$3,'Base comparativa'!$C$3:$D$12,2,0))*5)&gt;=10,10,((VLOOKUP($C23,'Base de estudo'!$C$3:$L$28,2,0))/(VLOOKUP(D$3,'Base comparativa'!$C$3:$D$12,2,0))*5))</f>
        <v>4.9427656809241229</v>
      </c>
      <c r="E23" s="18">
        <f>IF(((VLOOKUP($C23,'Base de estudo'!$C$3:$L$28,3,0))/(VLOOKUP(E$3,'Base comparativa'!$C$3:$D$12,2,0))*5)&gt;=10,10,((VLOOKUP($C23,'Base de estudo'!$C$3:$L$28,3,0))/(VLOOKUP(E$3,'Base comparativa'!$C$3:$D$12,2,0))*5))</f>
        <v>7.922332334639318</v>
      </c>
      <c r="F23" s="18">
        <f>IF(((VLOOKUP($C23,'Base de estudo'!$C$3:$L$28,4,0))/(VLOOKUP(F$3,'Base comparativa'!$C$3:$D$12,2,0))*5)&gt;=10,10,((VLOOKUP($C23,'Base de estudo'!$C$3:$L$28,4,0))/(VLOOKUP(F$3,'Base comparativa'!$C$3:$D$12,2,0))*5))</f>
        <v>9.9750623441396513</v>
      </c>
      <c r="G23" s="18">
        <f>IF(((VLOOKUP($C23,'Base de estudo'!$C$3:$L$28,5,0))/(VLOOKUP(G$3,'Base comparativa'!$C$3:$D$12,2,0))*5)&gt;=10,10,((VLOOKUP($C23,'Base de estudo'!$C$3:$L$28,5,0))/(VLOOKUP(G$3,'Base comparativa'!$C$3:$D$12,2,0))*5))</f>
        <v>7.3339011925042588</v>
      </c>
      <c r="H23" s="18">
        <f>IF(((VLOOKUP($C23,'Base de estudo'!$C$3:$L$28,6,0))/(VLOOKUP(H$3,'Base comparativa'!$C$3:$D$12,2,0))*5)&gt;=10,10,((VLOOKUP($C23,'Base de estudo'!$C$3:$L$28,6,0))/(VLOOKUP(H$3,'Base comparativa'!$C$3:$D$12,2,0))*5))</f>
        <v>8.5875706214689256</v>
      </c>
      <c r="I23" s="18">
        <f>IF(((VLOOKUP($C23,'Base de estudo'!$C$3:$L$28,7,0))/(VLOOKUP(I$3,'Base comparativa'!$C$3:$D$12,2,0))*5)&gt;=10,10,((VLOOKUP($C23,'Base de estudo'!$C$3:$L$28,7,0))/(VLOOKUP(I$3,'Base comparativa'!$C$3:$D$12,2,0))*5))</f>
        <v>7.2939460247994159</v>
      </c>
      <c r="J23" s="18">
        <f>IF(((VLOOKUP($C23,'Base de estudo'!$C$3:$L$28,8,0))/(VLOOKUP(J$3,'Base comparativa'!$C$3:$D$12,2,0))*5)&gt;=10,10,((VLOOKUP($C23,'Base de estudo'!$C$3:$L$28,8,0))/(VLOOKUP(J$3,'Base comparativa'!$C$3:$D$12,2,0))*5))</f>
        <v>5.3415061295971977</v>
      </c>
      <c r="K23" s="18">
        <f>IF(((VLOOKUP($C23,'Base de estudo'!$C$3:$L$28,9,0))/(VLOOKUP(K$3,'Base comparativa'!$C$3:$D$12,2,0))*5)&gt;=10,10,((VLOOKUP($C23,'Base de estudo'!$C$3:$L$28,9,0))/(VLOOKUP(K$3,'Base comparativa'!$C$3:$D$12,2,0))*5))</f>
        <v>4.8828125</v>
      </c>
      <c r="L23" s="18">
        <f>IF(((VLOOKUP($C23,'Base de estudo'!$C$3:$L$28,10,0))/(VLOOKUP(L$3,'Base comparativa'!$C$3:$D$12,2,0))*5)&gt;=10,10,((VLOOKUP($C23,'Base de estudo'!$C$3:$L$28,10,0))/(VLOOKUP(L$3,'Base comparativa'!$C$3:$D$12,2,0))*5))</f>
        <v>10</v>
      </c>
      <c r="M23" s="19">
        <f t="shared" si="1"/>
        <v>7.36</v>
      </c>
    </row>
    <row r="24" spans="2:13" x14ac:dyDescent="0.25">
      <c r="B24" s="12" t="s">
        <v>25</v>
      </c>
      <c r="C24" s="15" t="s">
        <v>45</v>
      </c>
      <c r="D24" s="18">
        <f>IF(((VLOOKUP($C24,'Base de estudo'!$C$3:$L$28,2,0))/(VLOOKUP(D$3,'Base comparativa'!$C$3:$D$12,2,0))*5)&gt;=10,10,((VLOOKUP($C24,'Base de estudo'!$C$3:$L$28,2,0))/(VLOOKUP(D$3,'Base comparativa'!$C$3:$D$12,2,0))*5))</f>
        <v>7.268773060182534</v>
      </c>
      <c r="E24" s="18">
        <f>IF(((VLOOKUP($C24,'Base de estudo'!$C$3:$L$28,3,0))/(VLOOKUP(E$3,'Base comparativa'!$C$3:$D$12,2,0))*5)&gt;=10,10,((VLOOKUP($C24,'Base de estudo'!$C$3:$L$28,3,0))/(VLOOKUP(E$3,'Base comparativa'!$C$3:$D$12,2,0))*5))</f>
        <v>7.4181839133440883</v>
      </c>
      <c r="F24" s="18">
        <f>IF(((VLOOKUP($C24,'Base de estudo'!$C$3:$L$28,4,0))/(VLOOKUP(F$3,'Base comparativa'!$C$3:$D$12,2,0))*5)&gt;=10,10,((VLOOKUP($C24,'Base de estudo'!$C$3:$L$28,4,0))/(VLOOKUP(F$3,'Base comparativa'!$C$3:$D$12,2,0))*5))</f>
        <v>10</v>
      </c>
      <c r="G24" s="18">
        <f>IF(((VLOOKUP($C24,'Base de estudo'!$C$3:$L$28,5,0))/(VLOOKUP(G$3,'Base comparativa'!$C$3:$D$12,2,0))*5)&gt;=10,10,((VLOOKUP($C24,'Base de estudo'!$C$3:$L$28,5,0))/(VLOOKUP(G$3,'Base comparativa'!$C$3:$D$12,2,0))*5))</f>
        <v>7.367972742759795</v>
      </c>
      <c r="H24" s="18">
        <f>IF(((VLOOKUP($C24,'Base de estudo'!$C$3:$L$28,6,0))/(VLOOKUP(H$3,'Base comparativa'!$C$3:$D$12,2,0))*5)&gt;=10,10,((VLOOKUP($C24,'Base de estudo'!$C$3:$L$28,6,0))/(VLOOKUP(H$3,'Base comparativa'!$C$3:$D$12,2,0))*5))</f>
        <v>9.0395480225988702</v>
      </c>
      <c r="I24" s="18">
        <f>IF(((VLOOKUP($C24,'Base de estudo'!$C$3:$L$28,7,0))/(VLOOKUP(I$3,'Base comparativa'!$C$3:$D$12,2,0))*5)&gt;=10,10,((VLOOKUP($C24,'Base de estudo'!$C$3:$L$28,7,0))/(VLOOKUP(I$3,'Base comparativa'!$C$3:$D$12,2,0))*5))</f>
        <v>10</v>
      </c>
      <c r="J24" s="18">
        <f>IF(((VLOOKUP($C24,'Base de estudo'!$C$3:$L$28,8,0))/(VLOOKUP(J$3,'Base comparativa'!$C$3:$D$12,2,0))*5)&gt;=10,10,((VLOOKUP($C24,'Base de estudo'!$C$3:$L$28,8,0))/(VLOOKUP(J$3,'Base comparativa'!$C$3:$D$12,2,0))*5))</f>
        <v>5.9632224168126093</v>
      </c>
      <c r="K24" s="18">
        <f>IF(((VLOOKUP($C24,'Base de estudo'!$C$3:$L$28,9,0))/(VLOOKUP(K$3,'Base comparativa'!$C$3:$D$12,2,0))*5)&gt;=10,10,((VLOOKUP($C24,'Base de estudo'!$C$3:$L$28,9,0))/(VLOOKUP(K$3,'Base comparativa'!$C$3:$D$12,2,0))*5))</f>
        <v>9.765625</v>
      </c>
      <c r="L24" s="18">
        <f>IF(((VLOOKUP($C24,'Base de estudo'!$C$3:$L$28,10,0))/(VLOOKUP(L$3,'Base comparativa'!$C$3:$D$12,2,0))*5)&gt;=10,10,((VLOOKUP($C24,'Base de estudo'!$C$3:$L$28,10,0))/(VLOOKUP(L$3,'Base comparativa'!$C$3:$D$12,2,0))*5))</f>
        <v>10</v>
      </c>
      <c r="M24" s="19">
        <f t="shared" si="1"/>
        <v>8.5399999999999991</v>
      </c>
    </row>
    <row r="25" spans="2:13" x14ac:dyDescent="0.25">
      <c r="B25" s="12" t="s">
        <v>25</v>
      </c>
      <c r="C25" s="15" t="s">
        <v>46</v>
      </c>
      <c r="D25" s="18">
        <f>IF(((VLOOKUP($C25,'Base de estudo'!$C$3:$L$28,2,0))/(VLOOKUP(D$3,'Base comparativa'!$C$3:$D$12,2,0))*5)&gt;=10,10,((VLOOKUP($C25,'Base de estudo'!$C$3:$L$28,2,0))/(VLOOKUP(D$3,'Base comparativa'!$C$3:$D$12,2,0))*5))</f>
        <v>6.6872712153679315</v>
      </c>
      <c r="E25" s="18">
        <f>IF(((VLOOKUP($C25,'Base de estudo'!$C$3:$L$28,3,0))/(VLOOKUP(E$3,'Base comparativa'!$C$3:$D$12,2,0))*5)&gt;=10,10,((VLOOKUP($C25,'Base de estudo'!$C$3:$L$28,3,0))/(VLOOKUP(E$3,'Base comparativa'!$C$3:$D$12,2,0))*5))</f>
        <v>7.4181839133440883</v>
      </c>
      <c r="F25" s="18">
        <f>IF(((VLOOKUP($C25,'Base de estudo'!$C$3:$L$28,4,0))/(VLOOKUP(F$3,'Base comparativa'!$C$3:$D$12,2,0))*5)&gt;=10,10,((VLOOKUP($C25,'Base de estudo'!$C$3:$L$28,4,0))/(VLOOKUP(F$3,'Base comparativa'!$C$3:$D$12,2,0))*5))</f>
        <v>10</v>
      </c>
      <c r="G25" s="18">
        <f>IF(((VLOOKUP($C25,'Base de estudo'!$C$3:$L$28,5,0))/(VLOOKUP(G$3,'Base comparativa'!$C$3:$D$12,2,0))*5)&gt;=10,10,((VLOOKUP($C25,'Base de estudo'!$C$3:$L$28,5,0))/(VLOOKUP(G$3,'Base comparativa'!$C$3:$D$12,2,0))*5))</f>
        <v>7.367972742759795</v>
      </c>
      <c r="H25" s="18">
        <f>IF(((VLOOKUP($C25,'Base de estudo'!$C$3:$L$28,6,0))/(VLOOKUP(H$3,'Base comparativa'!$C$3:$D$12,2,0))*5)&gt;=10,10,((VLOOKUP($C25,'Base de estudo'!$C$3:$L$28,6,0))/(VLOOKUP(H$3,'Base comparativa'!$C$3:$D$12,2,0))*5))</f>
        <v>9.0395480225988702</v>
      </c>
      <c r="I25" s="18">
        <f>IF(((VLOOKUP($C25,'Base de estudo'!$C$3:$L$28,7,0))/(VLOOKUP(I$3,'Base comparativa'!$C$3:$D$12,2,0))*5)&gt;=10,10,((VLOOKUP($C25,'Base de estudo'!$C$3:$L$28,7,0))/(VLOOKUP(I$3,'Base comparativa'!$C$3:$D$12,2,0))*5))</f>
        <v>10</v>
      </c>
      <c r="J25" s="18">
        <f>IF(((VLOOKUP($C25,'Base de estudo'!$C$3:$L$28,8,0))/(VLOOKUP(J$3,'Base comparativa'!$C$3:$D$12,2,0))*5)&gt;=10,10,((VLOOKUP($C25,'Base de estudo'!$C$3:$L$28,8,0))/(VLOOKUP(J$3,'Base comparativa'!$C$3:$D$12,2,0))*5))</f>
        <v>5.9632224168126093</v>
      </c>
      <c r="K25" s="18">
        <f>IF(((VLOOKUP($C25,'Base de estudo'!$C$3:$L$28,9,0))/(VLOOKUP(K$3,'Base comparativa'!$C$3:$D$12,2,0))*5)&gt;=10,10,((VLOOKUP($C25,'Base de estudo'!$C$3:$L$28,9,0))/(VLOOKUP(K$3,'Base comparativa'!$C$3:$D$12,2,0))*5))</f>
        <v>9.765625</v>
      </c>
      <c r="L25" s="18">
        <f>IF(((VLOOKUP($C25,'Base de estudo'!$C$3:$L$28,10,0))/(VLOOKUP(L$3,'Base comparativa'!$C$3:$D$12,2,0))*5)&gt;=10,10,((VLOOKUP($C25,'Base de estudo'!$C$3:$L$28,10,0))/(VLOOKUP(L$3,'Base comparativa'!$C$3:$D$12,2,0))*5))</f>
        <v>10</v>
      </c>
      <c r="M25" s="19">
        <f t="shared" si="1"/>
        <v>8.4700000000000006</v>
      </c>
    </row>
    <row r="26" spans="2:13" x14ac:dyDescent="0.25">
      <c r="B26" s="12" t="s">
        <v>25</v>
      </c>
      <c r="C26" s="15" t="s">
        <v>47</v>
      </c>
      <c r="D26" s="18">
        <f>IF(((VLOOKUP($C26,'Base de estudo'!$C$3:$L$28,2,0))/(VLOOKUP(D$3,'Base comparativa'!$C$3:$D$12,2,0))*5)&gt;=10,10,((VLOOKUP($C26,'Base de estudo'!$C$3:$L$28,2,0))/(VLOOKUP(D$3,'Base comparativa'!$C$3:$D$12,2,0))*5))</f>
        <v>6.9489470455345028</v>
      </c>
      <c r="E26" s="18">
        <f>IF(((VLOOKUP($C26,'Base de estudo'!$C$3:$L$28,3,0))/(VLOOKUP(E$3,'Base comparativa'!$C$3:$D$12,2,0))*5)&gt;=10,10,((VLOOKUP($C26,'Base de estudo'!$C$3:$L$28,3,0))/(VLOOKUP(E$3,'Base comparativa'!$C$3:$D$12,2,0))*5))</f>
        <v>5.5600368748559568</v>
      </c>
      <c r="F26" s="18">
        <f>IF(((VLOOKUP($C26,'Base de estudo'!$C$3:$L$28,4,0))/(VLOOKUP(F$3,'Base comparativa'!$C$3:$D$12,2,0))*5)&gt;=10,10,((VLOOKUP($C26,'Base de estudo'!$C$3:$L$28,4,0))/(VLOOKUP(F$3,'Base comparativa'!$C$3:$D$12,2,0))*5))</f>
        <v>10</v>
      </c>
      <c r="G26" s="18">
        <f>IF(((VLOOKUP($C26,'Base de estudo'!$C$3:$L$28,5,0))/(VLOOKUP(G$3,'Base comparativa'!$C$3:$D$12,2,0))*5)&gt;=10,10,((VLOOKUP($C26,'Base de estudo'!$C$3:$L$28,5,0))/(VLOOKUP(G$3,'Base comparativa'!$C$3:$D$12,2,0))*5))</f>
        <v>7.4957410562180584</v>
      </c>
      <c r="H26" s="18">
        <f>IF(((VLOOKUP($C26,'Base de estudo'!$C$3:$L$28,6,0))/(VLOOKUP(H$3,'Base comparativa'!$C$3:$D$12,2,0))*5)&gt;=10,10,((VLOOKUP($C26,'Base de estudo'!$C$3:$L$28,6,0))/(VLOOKUP(H$3,'Base comparativa'!$C$3:$D$12,2,0))*5))</f>
        <v>6.610169491525423</v>
      </c>
      <c r="I26" s="18">
        <f>IF(((VLOOKUP($C26,'Base de estudo'!$C$3:$L$28,7,0))/(VLOOKUP(I$3,'Base comparativa'!$C$3:$D$12,2,0))*5)&gt;=10,10,((VLOOKUP($C26,'Base de estudo'!$C$3:$L$28,7,0))/(VLOOKUP(I$3,'Base comparativa'!$C$3:$D$12,2,0))*5))</f>
        <v>10</v>
      </c>
      <c r="J26" s="18">
        <f>IF(((VLOOKUP($C26,'Base de estudo'!$C$3:$L$28,8,0))/(VLOOKUP(J$3,'Base comparativa'!$C$3:$D$12,2,0))*5)&gt;=10,10,((VLOOKUP($C26,'Base de estudo'!$C$3:$L$28,8,0))/(VLOOKUP(J$3,'Base comparativa'!$C$3:$D$12,2,0))*5))</f>
        <v>5.8406304728546408</v>
      </c>
      <c r="K26" s="18">
        <f>IF(((VLOOKUP($C26,'Base de estudo'!$C$3:$L$28,9,0))/(VLOOKUP(K$3,'Base comparativa'!$C$3:$D$12,2,0))*5)&gt;=10,10,((VLOOKUP($C26,'Base de estudo'!$C$3:$L$28,9,0))/(VLOOKUP(K$3,'Base comparativa'!$C$3:$D$12,2,0))*5))</f>
        <v>9.765625</v>
      </c>
      <c r="L26" s="18">
        <f>IF(((VLOOKUP($C26,'Base de estudo'!$C$3:$L$28,10,0))/(VLOOKUP(L$3,'Base comparativa'!$C$3:$D$12,2,0))*5)&gt;=10,10,((VLOOKUP($C26,'Base de estudo'!$C$3:$L$28,10,0))/(VLOOKUP(L$3,'Base comparativa'!$C$3:$D$12,2,0))*5))</f>
        <v>10</v>
      </c>
      <c r="M26" s="19">
        <f t="shared" si="1"/>
        <v>8.02</v>
      </c>
    </row>
    <row r="27" spans="2:13" x14ac:dyDescent="0.25">
      <c r="B27" s="12" t="s">
        <v>25</v>
      </c>
      <c r="C27" s="15" t="s">
        <v>48</v>
      </c>
      <c r="D27" s="18">
        <f>IF(((VLOOKUP($C27,'Base de estudo'!$C$3:$L$28,2,0))/(VLOOKUP(D$3,'Base comparativa'!$C$3:$D$12,2,0))*5)&gt;=10,10,((VLOOKUP($C27,'Base de estudo'!$C$3:$L$28,2,0))/(VLOOKUP(D$3,'Base comparativa'!$C$3:$D$12,2,0))*5))</f>
        <v>5.8150184481460263</v>
      </c>
      <c r="E27" s="18">
        <f>IF(((VLOOKUP($C27,'Base de estudo'!$C$3:$L$28,3,0))/(VLOOKUP(E$3,'Base comparativa'!$C$3:$D$12,2,0))*5)&gt;=10,10,((VLOOKUP($C27,'Base de estudo'!$C$3:$L$28,3,0))/(VLOOKUP(E$3,'Base comparativa'!$C$3:$D$12,2,0))*5))</f>
        <v>5.8049089651993544</v>
      </c>
      <c r="F27" s="18">
        <f>IF(((VLOOKUP($C27,'Base de estudo'!$C$3:$L$28,4,0))/(VLOOKUP(F$3,'Base comparativa'!$C$3:$D$12,2,0))*5)&gt;=10,10,((VLOOKUP($C27,'Base de estudo'!$C$3:$L$28,4,0))/(VLOOKUP(F$3,'Base comparativa'!$C$3:$D$12,2,0))*5))</f>
        <v>10</v>
      </c>
      <c r="G27" s="18">
        <f>IF(((VLOOKUP($C27,'Base de estudo'!$C$3:$L$28,5,0))/(VLOOKUP(G$3,'Base comparativa'!$C$3:$D$12,2,0))*5)&gt;=10,10,((VLOOKUP($C27,'Base de estudo'!$C$3:$L$28,5,0))/(VLOOKUP(G$3,'Base comparativa'!$C$3:$D$12,2,0))*5))</f>
        <v>7.4190800681431011</v>
      </c>
      <c r="H27" s="18">
        <f>IF(((VLOOKUP($C27,'Base de estudo'!$C$3:$L$28,6,0))/(VLOOKUP(H$3,'Base comparativa'!$C$3:$D$12,2,0))*5)&gt;=10,10,((VLOOKUP($C27,'Base de estudo'!$C$3:$L$28,6,0))/(VLOOKUP(H$3,'Base comparativa'!$C$3:$D$12,2,0))*5))</f>
        <v>6.610169491525423</v>
      </c>
      <c r="I27" s="18">
        <f>IF(((VLOOKUP($C27,'Base de estudo'!$C$3:$L$28,7,0))/(VLOOKUP(I$3,'Base comparativa'!$C$3:$D$12,2,0))*5)&gt;=10,10,((VLOOKUP($C27,'Base de estudo'!$C$3:$L$28,7,0))/(VLOOKUP(I$3,'Base comparativa'!$C$3:$D$12,2,0))*5))</f>
        <v>10</v>
      </c>
      <c r="J27" s="18">
        <f>IF(((VLOOKUP($C27,'Base de estudo'!$C$3:$L$28,8,0))/(VLOOKUP(J$3,'Base comparativa'!$C$3:$D$12,2,0))*5)&gt;=10,10,((VLOOKUP($C27,'Base de estudo'!$C$3:$L$28,8,0))/(VLOOKUP(J$3,'Base comparativa'!$C$3:$D$12,2,0))*5))</f>
        <v>5.5954465849387036</v>
      </c>
      <c r="K27" s="18">
        <f>IF(((VLOOKUP($C27,'Base de estudo'!$C$3:$L$28,9,0))/(VLOOKUP(K$3,'Base comparativa'!$C$3:$D$12,2,0))*5)&gt;=10,10,((VLOOKUP($C27,'Base de estudo'!$C$3:$L$28,9,0))/(VLOOKUP(K$3,'Base comparativa'!$C$3:$D$12,2,0))*5))</f>
        <v>9.765625</v>
      </c>
      <c r="L27" s="18">
        <f>IF(((VLOOKUP($C27,'Base de estudo'!$C$3:$L$28,10,0))/(VLOOKUP(L$3,'Base comparativa'!$C$3:$D$12,2,0))*5)&gt;=10,10,((VLOOKUP($C27,'Base de estudo'!$C$3:$L$28,10,0))/(VLOOKUP(L$3,'Base comparativa'!$C$3:$D$12,2,0))*5))</f>
        <v>10</v>
      </c>
      <c r="M27" s="19">
        <f t="shared" si="1"/>
        <v>7.89</v>
      </c>
    </row>
    <row r="28" spans="2:13" x14ac:dyDescent="0.25">
      <c r="B28" s="12" t="s">
        <v>25</v>
      </c>
      <c r="C28" s="15" t="s">
        <v>49</v>
      </c>
      <c r="D28" s="18">
        <f>IF(((VLOOKUP($C28,'Base de estudo'!$C$3:$L$28,2,0))/(VLOOKUP(D$3,'Base comparativa'!$C$3:$D$12,2,0))*5)&gt;=10,10,((VLOOKUP($C28,'Base de estudo'!$C$3:$L$28,2,0))/(VLOOKUP(D$3,'Base comparativa'!$C$3:$D$12,2,0))*5))</f>
        <v>4.7973902197204721</v>
      </c>
      <c r="E28" s="18">
        <f>IF(((VLOOKUP($C28,'Base de estudo'!$C$3:$L$28,3,0))/(VLOOKUP(E$3,'Base comparativa'!$C$3:$D$12,2,0))*5)&gt;=10,10,((VLOOKUP($C28,'Base de estudo'!$C$3:$L$28,3,0))/(VLOOKUP(E$3,'Base comparativa'!$C$3:$D$12,2,0))*5))</f>
        <v>5.8049089651993544</v>
      </c>
      <c r="F28" s="18">
        <f>IF(((VLOOKUP($C28,'Base de estudo'!$C$3:$L$28,4,0))/(VLOOKUP(F$3,'Base comparativa'!$C$3:$D$12,2,0))*5)&gt;=10,10,((VLOOKUP($C28,'Base de estudo'!$C$3:$L$28,4,0))/(VLOOKUP(F$3,'Base comparativa'!$C$3:$D$12,2,0))*5))</f>
        <v>9.9750623441396513</v>
      </c>
      <c r="G28" s="18">
        <f>IF(((VLOOKUP($C28,'Base de estudo'!$C$3:$L$28,5,0))/(VLOOKUP(G$3,'Base comparativa'!$C$3:$D$12,2,0))*5)&gt;=10,10,((VLOOKUP($C28,'Base de estudo'!$C$3:$L$28,5,0))/(VLOOKUP(G$3,'Base comparativa'!$C$3:$D$12,2,0))*5))</f>
        <v>7.367972742759795</v>
      </c>
      <c r="H28" s="18">
        <f>IF(((VLOOKUP($C28,'Base de estudo'!$C$3:$L$28,6,0))/(VLOOKUP(H$3,'Base comparativa'!$C$3:$D$12,2,0))*5)&gt;=10,10,((VLOOKUP($C28,'Base de estudo'!$C$3:$L$28,6,0))/(VLOOKUP(H$3,'Base comparativa'!$C$3:$D$12,2,0))*5))</f>
        <v>6.610169491525423</v>
      </c>
      <c r="I28" s="18">
        <f>IF(((VLOOKUP($C28,'Base de estudo'!$C$3:$L$28,7,0))/(VLOOKUP(I$3,'Base comparativa'!$C$3:$D$12,2,0))*5)&gt;=10,10,((VLOOKUP($C28,'Base de estudo'!$C$3:$L$28,7,0))/(VLOOKUP(I$3,'Base comparativa'!$C$3:$D$12,2,0))*5))</f>
        <v>10</v>
      </c>
      <c r="J28" s="18">
        <f>IF(((VLOOKUP($C28,'Base de estudo'!$C$3:$L$28,8,0))/(VLOOKUP(J$3,'Base comparativa'!$C$3:$D$12,2,0))*5)&gt;=10,10,((VLOOKUP($C28,'Base de estudo'!$C$3:$L$28,8,0))/(VLOOKUP(J$3,'Base comparativa'!$C$3:$D$12,2,0))*5))</f>
        <v>5.5954465849387036</v>
      </c>
      <c r="K28" s="18">
        <f>IF(((VLOOKUP($C28,'Base de estudo'!$C$3:$L$28,9,0))/(VLOOKUP(K$3,'Base comparativa'!$C$3:$D$12,2,0))*5)&gt;=10,10,((VLOOKUP($C28,'Base de estudo'!$C$3:$L$28,9,0))/(VLOOKUP(K$3,'Base comparativa'!$C$3:$D$12,2,0))*5))</f>
        <v>9.765625</v>
      </c>
      <c r="L28" s="18">
        <f>IF(((VLOOKUP($C28,'Base de estudo'!$C$3:$L$28,10,0))/(VLOOKUP(L$3,'Base comparativa'!$C$3:$D$12,2,0))*5)&gt;=10,10,((VLOOKUP($C28,'Base de estudo'!$C$3:$L$28,10,0))/(VLOOKUP(L$3,'Base comparativa'!$C$3:$D$12,2,0))*5))</f>
        <v>8.8716384807319102</v>
      </c>
      <c r="M28" s="19">
        <f t="shared" si="1"/>
        <v>7.64</v>
      </c>
    </row>
  </sheetData>
  <conditionalFormatting sqref="M4:M28">
    <cfRule type="cellIs" dxfId="3" priority="1" operator="lessThan">
      <formula>4</formula>
    </cfRule>
    <cfRule type="cellIs" dxfId="2" priority="2" operator="between">
      <formula>4</formula>
      <formula>5.99</formula>
    </cfRule>
    <cfRule type="cellIs" dxfId="1" priority="3" operator="greaterThan">
      <formula>8</formula>
    </cfRule>
    <cfRule type="cellIs" dxfId="0" priority="4" operator="greaterThan">
      <formula>6</formula>
    </cfRule>
  </conditionalFormatting>
  <pageMargins left="0.511811024" right="0.511811024" top="0.78740157499999996" bottom="0.78740157499999996" header="0.31496062000000002" footer="0.31496062000000002"/>
  <ignoredErrors>
    <ignoredError sqref="E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69E-0D60-4486-8CDB-65B7ABCECC4C}">
  <dimension ref="A1"/>
  <sheetViews>
    <sheetView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estudo</vt:lpstr>
      <vt:lpstr>Base comparativa</vt:lpstr>
      <vt:lpstr>Escala comparativa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Mello</dc:creator>
  <cp:lastModifiedBy>Luis Mello</cp:lastModifiedBy>
  <dcterms:created xsi:type="dcterms:W3CDTF">2021-11-06T00:09:28Z</dcterms:created>
  <dcterms:modified xsi:type="dcterms:W3CDTF">2021-11-13T04:47:11Z</dcterms:modified>
</cp:coreProperties>
</file>