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9.xml" ContentType="application/vnd.openxmlformats-officedocument.drawing+xml"/>
  <Override PartName="/xl/worksheets/sheet1.xml" ContentType="application/vnd.openxmlformats-officedocument.spreadsheetml.workshee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PP\31-  Bases de datos\A-Presupuestos\Cuadros para internet\26-2014-2023 Ley\"/>
    </mc:Choice>
  </mc:AlternateContent>
  <bookViews>
    <workbookView xWindow="120" yWindow="120" windowWidth="15135" windowHeight="7995" activeTab="7"/>
  </bookViews>
  <sheets>
    <sheet name="Estadística" sheetId="15" r:id="rId1"/>
    <sheet name="11" sheetId="1" r:id="rId2"/>
    <sheet name="12.1" sheetId="3" r:id="rId3"/>
    <sheet name="12.2" sheetId="4" r:id="rId4"/>
    <sheet name="12.3" sheetId="5" r:id="rId5"/>
    <sheet name="13" sheetId="6" r:id="rId6"/>
    <sheet name="141" sheetId="8" r:id="rId7"/>
    <sheet name="15" sheetId="14" r:id="rId8"/>
    <sheet name="16" sheetId="25" r:id="rId9"/>
  </sheets>
  <definedNames>
    <definedName name="_xlnm.Print_Area" localSheetId="1">'11'!$A$1:$K$23</definedName>
    <definedName name="_xlnm.Print_Area" localSheetId="2">'12.1'!$A$1:$K$17</definedName>
    <definedName name="_xlnm.Print_Area" localSheetId="3">'12.2'!$A$1:$K$17</definedName>
    <definedName name="_xlnm.Print_Area" localSheetId="4">'12.3'!$A$1:$K$17</definedName>
    <definedName name="_xlnm.Print_Area" localSheetId="5">'13'!$A$1:$K$15</definedName>
    <definedName name="_xlnm.Print_Area" localSheetId="6">'141'!$A$1:$K$39</definedName>
    <definedName name="_xlnm.Print_Area" localSheetId="7">'15'!$A$1:$K$22</definedName>
    <definedName name="_xlnm.Print_Area" localSheetId="8">'16'!$A$1:$L$460</definedName>
    <definedName name="_xlnm.Print_Area" localSheetId="0">Estadística!$A$1:$L$32</definedName>
    <definedName name="_xlnm.Print_Titles" localSheetId="8">'16'!$1:$6</definedName>
  </definedNames>
  <calcPr calcId="162913" calcMode="manual"/>
</workbook>
</file>

<file path=xl/calcChain.xml><?xml version="1.0" encoding="utf-8"?>
<calcChain xmlns="http://schemas.openxmlformats.org/spreadsheetml/2006/main">
  <c r="H456" i="25" l="1"/>
  <c r="H453" i="25"/>
  <c r="H443" i="25"/>
  <c r="H433" i="25"/>
  <c r="H402" i="25"/>
  <c r="H391" i="25"/>
  <c r="H366" i="25"/>
  <c r="H317" i="25"/>
  <c r="H276" i="25"/>
  <c r="H271" i="25"/>
  <c r="H256" i="25"/>
  <c r="H228" i="25"/>
  <c r="H203" i="25"/>
  <c r="H178" i="25"/>
  <c r="H153" i="25"/>
  <c r="H129" i="25"/>
  <c r="H120" i="25"/>
  <c r="H124" i="25" s="1"/>
  <c r="H112" i="25"/>
  <c r="H110" i="25"/>
  <c r="H98" i="25"/>
  <c r="H69" i="25"/>
  <c r="H62" i="25"/>
  <c r="H53" i="25"/>
  <c r="H40" i="25"/>
  <c r="H26" i="25"/>
  <c r="H16" i="25"/>
  <c r="H457" i="25" s="1"/>
  <c r="L456" i="25" l="1"/>
  <c r="L453" i="25"/>
  <c r="L443" i="25"/>
  <c r="L433" i="25"/>
  <c r="L402" i="25"/>
  <c r="L391" i="25"/>
  <c r="L366" i="25"/>
  <c r="L317" i="25"/>
  <c r="L276" i="25"/>
  <c r="L271" i="25"/>
  <c r="L256" i="25"/>
  <c r="L228" i="25"/>
  <c r="L203" i="25"/>
  <c r="L178" i="25"/>
  <c r="L153" i="25"/>
  <c r="L129" i="25"/>
  <c r="L124" i="25"/>
  <c r="L120" i="25"/>
  <c r="L112" i="25"/>
  <c r="L110" i="25"/>
  <c r="L98" i="25"/>
  <c r="L69" i="25"/>
  <c r="L62" i="25"/>
  <c r="L53" i="25"/>
  <c r="L40" i="25"/>
  <c r="L26" i="25"/>
  <c r="L16" i="25"/>
  <c r="K15" i="14"/>
  <c r="K12" i="14"/>
  <c r="K27" i="8"/>
  <c r="K35" i="8"/>
  <c r="K11" i="6"/>
  <c r="L457" i="25" l="1"/>
  <c r="K16" i="14"/>
  <c r="K18" i="14" s="1"/>
  <c r="K13" i="5"/>
  <c r="K13" i="4"/>
  <c r="K12" i="3"/>
  <c r="K11" i="3"/>
  <c r="K10" i="3"/>
  <c r="K9" i="3"/>
  <c r="K8" i="3"/>
  <c r="K7" i="3"/>
  <c r="K19" i="1"/>
  <c r="K15" i="1"/>
  <c r="K11" i="1"/>
  <c r="K13" i="3" l="1"/>
  <c r="K16" i="1"/>
  <c r="K20" i="1" s="1"/>
  <c r="C16" i="25"/>
  <c r="D16" i="25"/>
  <c r="E16" i="25"/>
  <c r="F16" i="25"/>
  <c r="G16" i="25"/>
  <c r="I16" i="25"/>
  <c r="J16" i="25"/>
  <c r="K16" i="25"/>
  <c r="C26" i="25"/>
  <c r="D26" i="25"/>
  <c r="E26" i="25"/>
  <c r="F26" i="25"/>
  <c r="G26" i="25"/>
  <c r="I26" i="25"/>
  <c r="J26" i="25"/>
  <c r="K26" i="25"/>
  <c r="C40" i="25"/>
  <c r="D40" i="25"/>
  <c r="E40" i="25"/>
  <c r="F40" i="25"/>
  <c r="G40" i="25"/>
  <c r="I40" i="25"/>
  <c r="J40" i="25"/>
  <c r="K40" i="25"/>
  <c r="C53" i="25"/>
  <c r="D53" i="25"/>
  <c r="E53" i="25"/>
  <c r="F53" i="25"/>
  <c r="G53" i="25"/>
  <c r="I53" i="25"/>
  <c r="J53" i="25"/>
  <c r="K53" i="25"/>
  <c r="C62" i="25"/>
  <c r="D62" i="25"/>
  <c r="E62" i="25"/>
  <c r="F62" i="25"/>
  <c r="G62" i="25"/>
  <c r="I62" i="25"/>
  <c r="J62" i="25"/>
  <c r="K62" i="25"/>
  <c r="C69" i="25"/>
  <c r="D69" i="25"/>
  <c r="E69" i="25"/>
  <c r="F69" i="25"/>
  <c r="G69" i="25"/>
  <c r="I69" i="25"/>
  <c r="J69" i="25"/>
  <c r="K69" i="25"/>
  <c r="C98" i="25"/>
  <c r="D98" i="25"/>
  <c r="E98" i="25"/>
  <c r="F98" i="25"/>
  <c r="G98" i="25"/>
  <c r="I98" i="25"/>
  <c r="J98" i="25"/>
  <c r="K98" i="25"/>
  <c r="C110" i="25"/>
  <c r="D110" i="25"/>
  <c r="E110" i="25"/>
  <c r="F110" i="25"/>
  <c r="G110" i="25"/>
  <c r="I110" i="25"/>
  <c r="J110" i="25"/>
  <c r="K110" i="25"/>
  <c r="C112" i="25"/>
  <c r="D112" i="25"/>
  <c r="E112" i="25"/>
  <c r="F112" i="25"/>
  <c r="G112" i="25"/>
  <c r="I112" i="25"/>
  <c r="J112" i="25"/>
  <c r="K112" i="25"/>
  <c r="C120" i="25"/>
  <c r="C124" i="25" s="1"/>
  <c r="D120" i="25"/>
  <c r="D124" i="25" s="1"/>
  <c r="E120" i="25"/>
  <c r="E124" i="25" s="1"/>
  <c r="F120" i="25"/>
  <c r="F124" i="25" s="1"/>
  <c r="G120" i="25"/>
  <c r="G124" i="25" s="1"/>
  <c r="I120" i="25"/>
  <c r="J120" i="25"/>
  <c r="K120" i="25"/>
  <c r="I124" i="25"/>
  <c r="J124" i="25"/>
  <c r="K124" i="25"/>
  <c r="C129" i="25"/>
  <c r="D129" i="25"/>
  <c r="E129" i="25"/>
  <c r="F129" i="25"/>
  <c r="G129" i="25"/>
  <c r="I129" i="25"/>
  <c r="J129" i="25"/>
  <c r="K129" i="25"/>
  <c r="C153" i="25"/>
  <c r="D153" i="25"/>
  <c r="E153" i="25"/>
  <c r="F153" i="25"/>
  <c r="G153" i="25"/>
  <c r="I153" i="25"/>
  <c r="J153" i="25"/>
  <c r="K153" i="25"/>
  <c r="C178" i="25"/>
  <c r="D178" i="25"/>
  <c r="E178" i="25"/>
  <c r="F178" i="25"/>
  <c r="G178" i="25"/>
  <c r="I178" i="25"/>
  <c r="J178" i="25"/>
  <c r="K178" i="25"/>
  <c r="C203" i="25"/>
  <c r="D203" i="25"/>
  <c r="E203" i="25"/>
  <c r="F203" i="25"/>
  <c r="G203" i="25"/>
  <c r="I203" i="25"/>
  <c r="J203" i="25"/>
  <c r="K203" i="25"/>
  <c r="C228" i="25"/>
  <c r="D228" i="25"/>
  <c r="E228" i="25"/>
  <c r="F228" i="25"/>
  <c r="G228" i="25"/>
  <c r="I228" i="25"/>
  <c r="J228" i="25"/>
  <c r="K228" i="25"/>
  <c r="C256" i="25"/>
  <c r="D256" i="25"/>
  <c r="E256" i="25"/>
  <c r="F256" i="25"/>
  <c r="G256" i="25"/>
  <c r="I256" i="25"/>
  <c r="J256" i="25"/>
  <c r="K256" i="25"/>
  <c r="C271" i="25"/>
  <c r="D271" i="25"/>
  <c r="E271" i="25"/>
  <c r="F271" i="25"/>
  <c r="G271" i="25"/>
  <c r="I271" i="25"/>
  <c r="J271" i="25"/>
  <c r="K271" i="25"/>
  <c r="C276" i="25"/>
  <c r="D276" i="25"/>
  <c r="E276" i="25"/>
  <c r="F276" i="25"/>
  <c r="G276" i="25"/>
  <c r="I276" i="25"/>
  <c r="J276" i="25"/>
  <c r="K276" i="25"/>
  <c r="C317" i="25"/>
  <c r="D317" i="25"/>
  <c r="E317" i="25"/>
  <c r="F317" i="25"/>
  <c r="G317" i="25"/>
  <c r="I317" i="25"/>
  <c r="J317" i="25"/>
  <c r="K317" i="25"/>
  <c r="C366" i="25"/>
  <c r="D366" i="25"/>
  <c r="E366" i="25"/>
  <c r="F366" i="25"/>
  <c r="G366" i="25"/>
  <c r="I366" i="25"/>
  <c r="J366" i="25"/>
  <c r="K366" i="25"/>
  <c r="C391" i="25"/>
  <c r="D391" i="25"/>
  <c r="E391" i="25"/>
  <c r="F391" i="25"/>
  <c r="G391" i="25"/>
  <c r="I391" i="25"/>
  <c r="J391" i="25"/>
  <c r="K391" i="25"/>
  <c r="C402" i="25"/>
  <c r="D402" i="25"/>
  <c r="E402" i="25"/>
  <c r="F402" i="25"/>
  <c r="G402" i="25"/>
  <c r="I402" i="25"/>
  <c r="J402" i="25"/>
  <c r="K402" i="25"/>
  <c r="C433" i="25"/>
  <c r="D433" i="25"/>
  <c r="E433" i="25"/>
  <c r="F433" i="25"/>
  <c r="G433" i="25"/>
  <c r="I433" i="25"/>
  <c r="J433" i="25"/>
  <c r="K433" i="25"/>
  <c r="C443" i="25"/>
  <c r="D443" i="25"/>
  <c r="E443" i="25"/>
  <c r="F443" i="25"/>
  <c r="G443" i="25"/>
  <c r="I443" i="25"/>
  <c r="J443" i="25"/>
  <c r="K443" i="25"/>
  <c r="F447" i="25"/>
  <c r="F448" i="25"/>
  <c r="C453" i="25"/>
  <c r="D453" i="25"/>
  <c r="E453" i="25"/>
  <c r="G453" i="25"/>
  <c r="I453" i="25"/>
  <c r="J453" i="25"/>
  <c r="K453" i="25"/>
  <c r="C456" i="25"/>
  <c r="D456" i="25"/>
  <c r="E456" i="25"/>
  <c r="F456" i="25"/>
  <c r="G456" i="25"/>
  <c r="I456" i="25"/>
  <c r="J456" i="25"/>
  <c r="K456" i="25"/>
  <c r="I457" i="25" l="1"/>
  <c r="G457" i="25"/>
  <c r="C457" i="25"/>
  <c r="K457" i="25"/>
  <c r="J457" i="25"/>
  <c r="F453" i="25"/>
  <c r="E457" i="25"/>
  <c r="D457" i="25"/>
  <c r="F457" i="25"/>
  <c r="J15" i="14"/>
  <c r="J12" i="14"/>
  <c r="J11" i="6"/>
  <c r="J13" i="5"/>
  <c r="J13" i="4"/>
  <c r="J12" i="3"/>
  <c r="J11" i="3"/>
  <c r="J10" i="3"/>
  <c r="J9" i="3"/>
  <c r="J8" i="3"/>
  <c r="J7" i="3"/>
  <c r="J13" i="3" l="1"/>
  <c r="J16" i="14"/>
  <c r="J18" i="14" s="1"/>
  <c r="J35" i="8"/>
  <c r="J19" i="1" l="1"/>
  <c r="J15" i="1"/>
  <c r="J11" i="1"/>
  <c r="J16" i="1" l="1"/>
  <c r="J20" i="1" s="1"/>
  <c r="I15" i="14" l="1"/>
  <c r="I12" i="14"/>
  <c r="I27" i="8"/>
  <c r="I16" i="14" l="1"/>
  <c r="I18" i="14" s="1"/>
  <c r="I35" i="8"/>
  <c r="I11" i="6"/>
  <c r="I12" i="3"/>
  <c r="I11" i="3"/>
  <c r="I10" i="3"/>
  <c r="I9" i="3"/>
  <c r="I8" i="3"/>
  <c r="I7" i="3"/>
  <c r="I13" i="5"/>
  <c r="I13" i="4"/>
  <c r="I13" i="3" l="1"/>
  <c r="I19" i="1"/>
  <c r="I15" i="1"/>
  <c r="I11" i="1"/>
  <c r="I16" i="1" s="1"/>
  <c r="I20" i="1" s="1"/>
  <c r="H15" i="14" l="1"/>
  <c r="H12" i="14"/>
  <c r="H16" i="14" s="1"/>
  <c r="H18" i="14" s="1"/>
  <c r="H28" i="8" l="1"/>
  <c r="H27" i="8"/>
  <c r="H35" i="8" s="1"/>
  <c r="H11" i="6"/>
  <c r="H13" i="5"/>
  <c r="H13" i="4"/>
  <c r="H12" i="3"/>
  <c r="H11" i="3"/>
  <c r="H10" i="3"/>
  <c r="H9" i="3"/>
  <c r="H8" i="3"/>
  <c r="H7" i="3"/>
  <c r="H13" i="3" l="1"/>
  <c r="H19" i="1"/>
  <c r="H15" i="1"/>
  <c r="H11" i="1"/>
  <c r="H16" i="1" s="1"/>
  <c r="H20" i="1" l="1"/>
  <c r="G15" i="14"/>
  <c r="G12" i="14"/>
  <c r="G16" i="14" l="1"/>
  <c r="G18" i="14" s="1"/>
  <c r="G28" i="8"/>
  <c r="G27" i="8" s="1"/>
  <c r="G35" i="8" l="1"/>
  <c r="G12" i="3"/>
  <c r="G11" i="3"/>
  <c r="G10" i="3"/>
  <c r="G9" i="3"/>
  <c r="G7" i="3"/>
  <c r="G11" i="6"/>
  <c r="G13" i="4"/>
  <c r="G8" i="3"/>
  <c r="G13" i="5" l="1"/>
  <c r="G13" i="3" s="1"/>
  <c r="G19" i="1"/>
  <c r="G15" i="1"/>
  <c r="G11" i="1"/>
  <c r="G16" i="1" l="1"/>
  <c r="G20" i="1" s="1"/>
  <c r="F27" i="8"/>
  <c r="F15" i="14" l="1"/>
  <c r="F12" i="14"/>
  <c r="F35" i="8"/>
  <c r="F11" i="6"/>
  <c r="F12" i="3"/>
  <c r="F11" i="3"/>
  <c r="F10" i="3"/>
  <c r="F9" i="3"/>
  <c r="F8" i="3"/>
  <c r="F7" i="3"/>
  <c r="F13" i="5"/>
  <c r="F11" i="1"/>
  <c r="F19" i="1"/>
  <c r="F15" i="1"/>
  <c r="F16" i="14" l="1"/>
  <c r="F18" i="14" s="1"/>
  <c r="F13" i="4"/>
  <c r="F13" i="3" s="1"/>
  <c r="F16" i="1"/>
  <c r="F20" i="1" s="1"/>
  <c r="E15" i="14" l="1"/>
  <c r="E12" i="14"/>
  <c r="E27" i="8"/>
  <c r="E35" i="8" s="1"/>
  <c r="E16" i="14" l="1"/>
  <c r="E18" i="14" s="1"/>
  <c r="E10" i="6"/>
  <c r="E8" i="6"/>
  <c r="E9" i="6"/>
  <c r="E7" i="6"/>
  <c r="E11" i="6" l="1"/>
  <c r="E8" i="3"/>
  <c r="E9" i="3"/>
  <c r="E10" i="3"/>
  <c r="E11" i="3"/>
  <c r="E12" i="3"/>
  <c r="E7" i="3"/>
  <c r="E13" i="5"/>
  <c r="E13" i="4"/>
  <c r="E13" i="3" l="1"/>
  <c r="E19" i="1"/>
  <c r="E15" i="1"/>
  <c r="E11" i="1"/>
  <c r="E16" i="1" l="1"/>
  <c r="E20" i="1" s="1"/>
  <c r="D12" i="14"/>
  <c r="D15" i="14"/>
  <c r="D27" i="8"/>
  <c r="D35" i="8" s="1"/>
  <c r="D16" i="14"/>
  <c r="D18" i="14" s="1"/>
  <c r="D11" i="6"/>
  <c r="D13" i="4"/>
  <c r="D13" i="5"/>
  <c r="D12" i="3"/>
  <c r="D11" i="3"/>
  <c r="D10" i="3"/>
  <c r="D9" i="3"/>
  <c r="D8" i="3"/>
  <c r="D7" i="3"/>
  <c r="D15" i="1"/>
  <c r="D19" i="1"/>
  <c r="D11" i="1"/>
  <c r="C27" i="8"/>
  <c r="C35" i="8" s="1"/>
  <c r="C12" i="3"/>
  <c r="C11" i="3"/>
  <c r="C10" i="3"/>
  <c r="C9" i="3"/>
  <c r="C8" i="3"/>
  <c r="C7" i="3"/>
  <c r="C13" i="5"/>
  <c r="C11" i="6"/>
  <c r="C13" i="4"/>
  <c r="C19" i="1"/>
  <c r="C15" i="1"/>
  <c r="C11" i="1"/>
  <c r="C15" i="14"/>
  <c r="C12" i="14"/>
  <c r="B27" i="8"/>
  <c r="B35" i="8" s="1"/>
  <c r="B12" i="14"/>
  <c r="B15" i="14"/>
  <c r="B11" i="6"/>
  <c r="B13" i="5"/>
  <c r="B13" i="4"/>
  <c r="B13" i="3"/>
  <c r="B15" i="1"/>
  <c r="B19" i="1"/>
  <c r="B11" i="1"/>
  <c r="B16" i="14" l="1"/>
  <c r="B18" i="14" s="1"/>
  <c r="C16" i="14"/>
  <c r="C18" i="14" s="1"/>
  <c r="B16" i="1"/>
  <c r="B20" i="1" s="1"/>
  <c r="C16" i="1"/>
  <c r="C20" i="1" s="1"/>
  <c r="D13" i="3"/>
  <c r="D16" i="1"/>
  <c r="D20" i="1" s="1"/>
  <c r="C13" i="3"/>
</calcChain>
</file>

<file path=xl/sharedStrings.xml><?xml version="1.0" encoding="utf-8"?>
<sst xmlns="http://schemas.openxmlformats.org/spreadsheetml/2006/main" count="1104" uniqueCount="1000">
  <si>
    <t>Millones de euros</t>
  </si>
  <si>
    <r>
      <t>Fuente</t>
    </r>
    <r>
      <rPr>
        <sz val="10"/>
        <rFont val="Univers"/>
        <family val="2"/>
      </rPr>
      <t>:</t>
    </r>
  </si>
  <si>
    <t>Políticas</t>
  </si>
  <si>
    <t>CAPÍTULOS 1 a 8</t>
  </si>
  <si>
    <t>Justicia</t>
  </si>
  <si>
    <t>Defensa</t>
  </si>
  <si>
    <t>Pensiones</t>
  </si>
  <si>
    <t>Fomento del empleo</t>
  </si>
  <si>
    <t>Sanidad</t>
  </si>
  <si>
    <t>Educación</t>
  </si>
  <si>
    <t>Desempleo</t>
  </si>
  <si>
    <t>Industria y Energía</t>
  </si>
  <si>
    <t>Fondo de Contingencia</t>
  </si>
  <si>
    <t>Estructura porcentual</t>
  </si>
  <si>
    <t>Capítulos</t>
  </si>
  <si>
    <t>Gastos de personal</t>
  </si>
  <si>
    <t>Gastos corrientes en bienes y servicios</t>
  </si>
  <si>
    <t>Gastos financieros</t>
  </si>
  <si>
    <t>Transferencias corrientes</t>
  </si>
  <si>
    <t>Operaciones corrientes</t>
  </si>
  <si>
    <t>Inversiones reales</t>
  </si>
  <si>
    <t>Transferencias de capital</t>
  </si>
  <si>
    <t>Operaciones de capital</t>
  </si>
  <si>
    <t>OPERACIONES NO FINANCIERAS</t>
  </si>
  <si>
    <t>Activos financieros</t>
  </si>
  <si>
    <t>Pasivos financieros</t>
  </si>
  <si>
    <t>Operaciones financieras</t>
  </si>
  <si>
    <t>TOTAL PRESUPUESTO</t>
  </si>
  <si>
    <r>
      <t>Fuente</t>
    </r>
    <r>
      <rPr>
        <sz val="10"/>
        <rFont val="Arial"/>
        <family val="2"/>
      </rPr>
      <t>:</t>
    </r>
  </si>
  <si>
    <t>Subsectores</t>
  </si>
  <si>
    <t>Estado</t>
  </si>
  <si>
    <t>Seguridad Social</t>
  </si>
  <si>
    <t>Organismos Autónomos</t>
  </si>
  <si>
    <t>PRESUPUESTO NO FINANCIERO</t>
  </si>
  <si>
    <t>Millones de pesetas</t>
  </si>
  <si>
    <t>Impuestos directos</t>
  </si>
  <si>
    <t>Impuestos indirectos</t>
  </si>
  <si>
    <t>Ingresos patrimoniales</t>
  </si>
  <si>
    <t>Enajenación inversiones reales</t>
  </si>
  <si>
    <t>TOTAL CAPÍTULOS 1 a 8</t>
  </si>
  <si>
    <t>Presupuestos Generales del Estado</t>
  </si>
  <si>
    <t>Otras Prestaciones Económicas</t>
  </si>
  <si>
    <t>Servicios Sociales y Promoción Social</t>
  </si>
  <si>
    <t>Acceso a la Vivienda y Fomento de la Edificación</t>
  </si>
  <si>
    <t>Cultura</t>
  </si>
  <si>
    <t>Agricultura, Pesca y Alimentación</t>
  </si>
  <si>
    <t>Subvenciones al transporte</t>
  </si>
  <si>
    <t>Investigación civil</t>
  </si>
  <si>
    <t>Otras actuaciones de carácter económico</t>
  </si>
  <si>
    <t>Servicios de carácter general</t>
  </si>
  <si>
    <t>Administración Financiera y Tributaria</t>
  </si>
  <si>
    <t>Transferencias a otras Administraciones Públicas</t>
  </si>
  <si>
    <t>Deuda Pública</t>
  </si>
  <si>
    <t>Homogeneización Justicia, Sanidad, Educación</t>
  </si>
  <si>
    <t>Artículos</t>
  </si>
  <si>
    <t>45 y 75 Comunidades Autónomas</t>
  </si>
  <si>
    <t>47 y 77 Empresas privadas</t>
  </si>
  <si>
    <t>49 y 79 Exterior</t>
  </si>
  <si>
    <t>TOTAL TRANSFERENCIAS</t>
  </si>
  <si>
    <t>45 Comunidades Autónomas</t>
  </si>
  <si>
    <t>47 Empresas privadas</t>
  </si>
  <si>
    <t>48 Famlias e ISFL</t>
  </si>
  <si>
    <t>49 Exterior</t>
  </si>
  <si>
    <t>TRANSFERENCIAS CORRIENTES</t>
  </si>
  <si>
    <t>73 Fundaciones Estatales</t>
  </si>
  <si>
    <t>74 Soc. Merc. Est., EE.EE. y otros OO.PP.</t>
  </si>
  <si>
    <t>75 Comunidades Autónomas</t>
  </si>
  <si>
    <t>76 Corporaciones Locales</t>
  </si>
  <si>
    <t>77 Empresas privadas</t>
  </si>
  <si>
    <t>78 Famlias e ISFL</t>
  </si>
  <si>
    <t>79 Exterior</t>
  </si>
  <si>
    <t>TRANSFERENCIAS DE CAPITAL</t>
  </si>
  <si>
    <t>1.2.2. Transferencias corrientes por artículos</t>
  </si>
  <si>
    <t>1.3. Gastos no financieros. Subsectores</t>
  </si>
  <si>
    <t>Política 46 Mº Defensa</t>
  </si>
  <si>
    <t>Proyectos militares (capítulo 8) Mº Industria</t>
  </si>
  <si>
    <t>Tasas, precios y otros ingresos</t>
  </si>
  <si>
    <t>78 Familias e ISFL</t>
  </si>
  <si>
    <t>Investigación militar</t>
  </si>
  <si>
    <t>48 y 78 Famlias e Instituciones sin fines lucro</t>
  </si>
  <si>
    <t>44 y 74 Sdades, EPEs, Fundac. y resto entes SP</t>
  </si>
  <si>
    <t>1.5. Ingresos. Clasificación económica</t>
  </si>
  <si>
    <t>1.4. Políticas de gasto (capítulos 1 a 8)</t>
  </si>
  <si>
    <r>
      <rPr>
        <b/>
        <sz val="16"/>
        <rFont val="Arial"/>
        <family val="2"/>
      </rPr>
      <t>A. PRESUPUESTOS</t>
    </r>
  </si>
  <si>
    <r>
      <rPr>
        <b/>
        <sz val="16"/>
        <rFont val="Arial"/>
        <family val="2"/>
      </rPr>
      <t>1. PRESUPUESTOS GENERALES DEL ESTADO CONSOLIDADOS</t>
    </r>
  </si>
  <si>
    <t>44 Sdades, Ent.Públ.Emp, Fundac y resto entes SP</t>
  </si>
  <si>
    <t>74 Sdades,Ent.Públ.Emp, Fundac, y resto entes SP</t>
  </si>
  <si>
    <t>2017</t>
  </si>
  <si>
    <t>2018</t>
  </si>
  <si>
    <t>Órganos Constitucionales, Gobierno y otros</t>
  </si>
  <si>
    <t>Inversión militar GP 464</t>
  </si>
  <si>
    <t>TOTAL</t>
  </si>
  <si>
    <t>95 DEUDA PÚBLICA</t>
  </si>
  <si>
    <t>92 SERVICIOS DE CARÁCTER GENERAL</t>
  </si>
  <si>
    <t>49 OTRAS ACTUACIONES DE CARÁCTER ECONÓMICO</t>
  </si>
  <si>
    <t>44 SUBVENCIONES AL TRANSPORTE</t>
  </si>
  <si>
    <t>43 COMERCIO, TURISMO Y PYMES</t>
  </si>
  <si>
    <t>42 INDUSTRIA Y ENERGÍA</t>
  </si>
  <si>
    <t>41 AGRICULTURA, PESCA Y ALIMENTACIÓN</t>
  </si>
  <si>
    <t>33 CULTURA</t>
  </si>
  <si>
    <t>32 EDUCACIÓN</t>
  </si>
  <si>
    <t>31 SANIDAD</t>
  </si>
  <si>
    <t>26 ACCESO A LA VIVIENDA Y FOMENTO DE LA EDIFICACIÓN</t>
  </si>
  <si>
    <t>25 DESEMPLEO</t>
  </si>
  <si>
    <t>24 FOMENTO DEL EMPLEO</t>
  </si>
  <si>
    <t>22 OTRAS PRESTACIONES ECONÓMICAS</t>
  </si>
  <si>
    <t>21 PENSIONES</t>
  </si>
  <si>
    <t>12 DEFENSA</t>
  </si>
  <si>
    <t>11 JUSTICIA</t>
  </si>
  <si>
    <t>Programas</t>
  </si>
  <si>
    <t>1.6. Programas de gasto (capítulos 1 a 8)</t>
  </si>
  <si>
    <r>
      <t>Fuente</t>
    </r>
    <r>
      <rPr>
        <sz val="9"/>
        <rFont val="Univers"/>
        <family val="2"/>
      </rPr>
      <t>: Presupuestos Generales del Estado</t>
    </r>
  </si>
  <si>
    <t>Resto de Entidades del SP Administrativo con Ppto Limitativo</t>
  </si>
  <si>
    <t>2018-P</t>
  </si>
  <si>
    <t>2019-P</t>
  </si>
  <si>
    <t>46 y 76 Entidades Locales</t>
  </si>
  <si>
    <t>46 Entidades Locales</t>
  </si>
  <si>
    <t>76 Entidades Locales</t>
  </si>
  <si>
    <t>2021</t>
  </si>
  <si>
    <t>Seguridad ciudadana e Instituciones penitenciarias</t>
  </si>
  <si>
    <t>Gestión y administración de trabajo y economía social</t>
  </si>
  <si>
    <t>Gestión y administración de la inclusión, de la S.S. y de la migración</t>
  </si>
  <si>
    <t>Infraestructuras y ecosistemas resilientes</t>
  </si>
  <si>
    <t>28 GESTION Y ADMINISTRACIÓN DE TRABAJO Y ECONOMÍA SOCIAL</t>
  </si>
  <si>
    <t>29 GESTIÓN Y ADMINISTRACIÓN DE LA INCLUSIÓN, DE LA S.S., Y DE LA MIGRACIÓN</t>
  </si>
  <si>
    <t>45 INFRAESTRUCTURAS Y ECOSISTEMAS RESILIENTES</t>
  </si>
  <si>
    <t>91 ÓRGANOS CONSTITUCIONALES, GOBIERNO Y OTROS</t>
  </si>
  <si>
    <t>13 SEGURIDAD CIUDADANA E INSTITUCIONES PENITENCIARIAS</t>
  </si>
  <si>
    <t>23 SERVICIOS SOCIALES Y PROMOCIÓN SOCIAL</t>
  </si>
  <si>
    <t>93 ADMINISTRACIÓN FINANCIERA Y TRIBUTARIA</t>
  </si>
  <si>
    <t xml:space="preserve">94 TRANSFERENCIAS A OTRAS ADMINISTRACIONES PÚBLICAS </t>
  </si>
  <si>
    <t>14 POLÍTICA EXTERIOR Y DE COOPERACIÓN PARA EL DESARROLLO</t>
  </si>
  <si>
    <t>46 INVESTIGACIÓN, DESARROLLO, INNOVACIÓN Y DIGITALIZACIÓN</t>
  </si>
  <si>
    <t>Política Exterior y de cooperación para el desarrollo</t>
  </si>
  <si>
    <t>Comercio, Turismo y PYMES</t>
  </si>
  <si>
    <t>* HOMOGENEIZACIÓN</t>
  </si>
  <si>
    <t>Infraestructuras (45) sin homogeneizar</t>
  </si>
  <si>
    <t>-  454M (Cap 4 y 7)</t>
  </si>
  <si>
    <t>Infraestructuras (45) homogeneizada</t>
  </si>
  <si>
    <t>Otras actuaciones de carácter económico (49)</t>
  </si>
  <si>
    <t>+  454M (Cap 4 y 7)</t>
  </si>
  <si>
    <t>Otras actuaciones de carácter económico homogeneizada (49)</t>
  </si>
  <si>
    <t>(**) De ese programa se sacan los costes de la Policía Autónoma de Cataluña que van al programa 132A</t>
  </si>
  <si>
    <t>941O : Otras transferencias a CC.AA.(**)</t>
  </si>
  <si>
    <t>Policía Autónoma de Cataluña</t>
  </si>
  <si>
    <t>132A : Seguridad ciudadana</t>
  </si>
  <si>
    <t>2022</t>
  </si>
  <si>
    <t>Amortización y gastos financieros de la deuda pública en moneda extranjera</t>
  </si>
  <si>
    <t>951N</t>
  </si>
  <si>
    <t>Amortización y gastos financieros de la deuda pública en euros</t>
  </si>
  <si>
    <t>951M</t>
  </si>
  <si>
    <t>Cooperación a través del Fondo Europeo de Desarrollo y del Fondo Europeo de Apoyo a la Paz</t>
  </si>
  <si>
    <t>943N</t>
  </si>
  <si>
    <t>Transferencias al Presupuesto General de la Unión Europea</t>
  </si>
  <si>
    <t>943M</t>
  </si>
  <si>
    <t>Otras transferencias a Entidades Locales</t>
  </si>
  <si>
    <t>942N</t>
  </si>
  <si>
    <t>Transferencias a Entidades Locales por participación en los ingresos del Estado</t>
  </si>
  <si>
    <t>942M</t>
  </si>
  <si>
    <t>Cooperación económica local del Estado</t>
  </si>
  <si>
    <t>942A</t>
  </si>
  <si>
    <t>Otras transferencias a Comunidades Autónomas</t>
  </si>
  <si>
    <t>941O</t>
  </si>
  <si>
    <t>941N</t>
  </si>
  <si>
    <t>941M</t>
  </si>
  <si>
    <t>C11.I03 Transformación Digital y Modernización de las CCAA y EELL. Transferencias a otras AA.PP.</t>
  </si>
  <si>
    <t>94KC</t>
  </si>
  <si>
    <t>Resolución de reclamaciones económico-administrativas</t>
  </si>
  <si>
    <t>932N</t>
  </si>
  <si>
    <t>Gestión del catastro inmobiliario</t>
  </si>
  <si>
    <t>932M</t>
  </si>
  <si>
    <t>Aplicación del sistema tributario estatal</t>
  </si>
  <si>
    <t>932A</t>
  </si>
  <si>
    <t>Control y Supervisión de la Política Fiscal</t>
  </si>
  <si>
    <t>931Q</t>
  </si>
  <si>
    <t>Control interno y Contabilidad Pública</t>
  </si>
  <si>
    <t>931P</t>
  </si>
  <si>
    <t>Política tributaria</t>
  </si>
  <si>
    <t>931O</t>
  </si>
  <si>
    <t>Política presupuestaria</t>
  </si>
  <si>
    <t>931N</t>
  </si>
  <si>
    <t>Previsión y política económica</t>
  </si>
  <si>
    <t>931M</t>
  </si>
  <si>
    <t>C11.I05 Transformación de la Administración para la Ejecución del PRR. Administración Financiera y Tributaria</t>
  </si>
  <si>
    <t>93KE</t>
  </si>
  <si>
    <t>Fondo de contingencia de ejecución presupuestaria</t>
  </si>
  <si>
    <t>929N</t>
  </si>
  <si>
    <t>Imprevistos y funciones no clasificadas</t>
  </si>
  <si>
    <t>929M</t>
  </si>
  <si>
    <t>Memoria democrática</t>
  </si>
  <si>
    <t>925M</t>
  </si>
  <si>
    <t>Elecciones y Partidos Políticos</t>
  </si>
  <si>
    <t>924M</t>
  </si>
  <si>
    <t>Aportaciones al Mutualismo Administrativo</t>
  </si>
  <si>
    <t>923S</t>
  </si>
  <si>
    <t>Contratación centralizada</t>
  </si>
  <si>
    <t>923R</t>
  </si>
  <si>
    <t>Dirección y Servicios Generales de Asuntos Económicos y Transformación Digital</t>
  </si>
  <si>
    <t>923Q</t>
  </si>
  <si>
    <t>Relaciones con Instituciones Financieras Multilaterales</t>
  </si>
  <si>
    <t>923P</t>
  </si>
  <si>
    <t>Gestión de la Deuda y de la Tesorería del Estado</t>
  </si>
  <si>
    <t>923O</t>
  </si>
  <si>
    <t>Formación del personal de Economía y Hacienda</t>
  </si>
  <si>
    <t>923N</t>
  </si>
  <si>
    <t>Dirección y Servicios Generales de Hacienda y Función Pública</t>
  </si>
  <si>
    <t>923M</t>
  </si>
  <si>
    <t>Elaboración y difusión estadística</t>
  </si>
  <si>
    <t>923C</t>
  </si>
  <si>
    <t>Gestión del Patrimonio del Estado</t>
  </si>
  <si>
    <t>923A</t>
  </si>
  <si>
    <t>Coordinación y relaciones financieras con los Entes Territoriales</t>
  </si>
  <si>
    <t>922N</t>
  </si>
  <si>
    <t>Organización territorial del Estado y desarrollo de sus sistemas de colaboración</t>
  </si>
  <si>
    <t>922M</t>
  </si>
  <si>
    <t>Agenda 2030</t>
  </si>
  <si>
    <t>921Y</t>
  </si>
  <si>
    <t>Evaluación de la transparencia de la actividad pública</t>
  </si>
  <si>
    <t>921X</t>
  </si>
  <si>
    <t>Evaluación de ptcas.y prog. púb, calidad serv.e impacto normat.</t>
  </si>
  <si>
    <t>921V</t>
  </si>
  <si>
    <t>Publicaciones</t>
  </si>
  <si>
    <t>921U</t>
  </si>
  <si>
    <t>Servicios de transportes de Ministerios</t>
  </si>
  <si>
    <t>921T</t>
  </si>
  <si>
    <t>Asesoramiento y defensa de los intereses del Estado</t>
  </si>
  <si>
    <t>921S</t>
  </si>
  <si>
    <t>Publicidad de las normas legales</t>
  </si>
  <si>
    <t>921R</t>
  </si>
  <si>
    <t>Cobertura informativa</t>
  </si>
  <si>
    <t>921Q</t>
  </si>
  <si>
    <t>Administración General del Estado en el Territorio</t>
  </si>
  <si>
    <t>921P</t>
  </si>
  <si>
    <t>Formación del personal de las Administraciones Públicas</t>
  </si>
  <si>
    <t>921O</t>
  </si>
  <si>
    <t>Dirección y organización de la Administración Pública</t>
  </si>
  <si>
    <t>921N</t>
  </si>
  <si>
    <t>Dirección y Servicios Generales de Política Territorial</t>
  </si>
  <si>
    <t>921M</t>
  </si>
  <si>
    <t>C11.I03 Transformación Digital y Modernización de la AGE. Servicios de carácter general</t>
  </si>
  <si>
    <t>92KC</t>
  </si>
  <si>
    <t>C11.I01 Modernización de la Administración General del Estado. Servicios de carácter general</t>
  </si>
  <si>
    <t>92KA</t>
  </si>
  <si>
    <t>Asesoramiento para la protección de los intereses nacionales</t>
  </si>
  <si>
    <t>912Q</t>
  </si>
  <si>
    <t>Asesoramiento del Gobierno en materia social, económica y laboral</t>
  </si>
  <si>
    <t>912P</t>
  </si>
  <si>
    <t>Relaciones con las Cortes Generales, Secretariado del Gobierno y apoyo a la Alta Dirección</t>
  </si>
  <si>
    <t>912O</t>
  </si>
  <si>
    <t>Alto asesoramiento del Estado</t>
  </si>
  <si>
    <t>912N</t>
  </si>
  <si>
    <t>Presidencia del Gobierno</t>
  </si>
  <si>
    <t>912M</t>
  </si>
  <si>
    <t>Apoyo a la gestión administrativa de la Jefatura del Estado</t>
  </si>
  <si>
    <t>911Q</t>
  </si>
  <si>
    <t>Control Constitucional</t>
  </si>
  <si>
    <t>911P</t>
  </si>
  <si>
    <t>Control externo del Sector Público</t>
  </si>
  <si>
    <t>911O</t>
  </si>
  <si>
    <t>Actividad legislativa</t>
  </si>
  <si>
    <t>911N</t>
  </si>
  <si>
    <t>Jefatura del Estado</t>
  </si>
  <si>
    <t>911M</t>
  </si>
  <si>
    <t>Dirección y Servicios Generales de Consumo</t>
  </si>
  <si>
    <t>498M</t>
  </si>
  <si>
    <t>Salvamento y lucha contra la contaminación en la mar</t>
  </si>
  <si>
    <t>497M</t>
  </si>
  <si>
    <t>Regulación del juego</t>
  </si>
  <si>
    <t>496M</t>
  </si>
  <si>
    <t>Metrología</t>
  </si>
  <si>
    <t>495C</t>
  </si>
  <si>
    <t>Meteorología</t>
  </si>
  <si>
    <t>495B</t>
  </si>
  <si>
    <t>Desarrollo y aplicación de la información geográfica española</t>
  </si>
  <si>
    <t>495A</t>
  </si>
  <si>
    <t>Administración de las relaciones laborales y condiciones de trabajo</t>
  </si>
  <si>
    <t>494M</t>
  </si>
  <si>
    <t>Regulación contable y de auditorías</t>
  </si>
  <si>
    <t>493O</t>
  </si>
  <si>
    <t>Dirección, control y gestión de seguros</t>
  </si>
  <si>
    <t>493M</t>
  </si>
  <si>
    <t>Protección y promoción de los derechos de los consumidores y usuarios</t>
  </si>
  <si>
    <t>492O</t>
  </si>
  <si>
    <t>Regulación y vigilancia de la competencia en el Mercado de Tabacos</t>
  </si>
  <si>
    <t>492N</t>
  </si>
  <si>
    <t>Defensa de la competencia en los mercados y regulación de sectores productivos</t>
  </si>
  <si>
    <t>492M</t>
  </si>
  <si>
    <t>Servicio postal universal</t>
  </si>
  <si>
    <t>491N</t>
  </si>
  <si>
    <t>Ordenación y promoción de las telecomunicaciones y de la Sociedad de la Información</t>
  </si>
  <si>
    <t>491M</t>
  </si>
  <si>
    <t>C25.I01 Programa de fomento, modernización y digitalización del sector audiovisual. Otras Actuaciones de Carácter Económico</t>
  </si>
  <si>
    <t>49YA</t>
  </si>
  <si>
    <t>C18.I03 Aumento de capacidades de respuesta ante crisis sanitarias. Otras Actuaciones de Carácter Económico</t>
  </si>
  <si>
    <t>49RC</t>
  </si>
  <si>
    <t>C15.R02 Hoja de ruta 5G: Gestión y asignación del espectro, reducción de cargas al despliegue, Ley de Ciberseguridad 5G y Apoyo a entidades locales</t>
  </si>
  <si>
    <t>49OS</t>
  </si>
  <si>
    <t>C15.R01 Reforma del marco normativo de telecomunicaciones: Ley General, instrumentos regulatorios e Instrumentos de aplicación</t>
  </si>
  <si>
    <t>49OR</t>
  </si>
  <si>
    <t>C15.I06 Despliegue del 5G: redes, cambio tecnológico e innovación</t>
  </si>
  <si>
    <t>49OF</t>
  </si>
  <si>
    <t>C15.I05 Despliegue de infraestructuras digitales transfronterizas. Otras Actuaciones de Carácter Económico</t>
  </si>
  <si>
    <t>49OE</t>
  </si>
  <si>
    <t>C13.I04 Apoyo al comercio. Otras Actuaciones de Carácter Económico</t>
  </si>
  <si>
    <t>49MD</t>
  </si>
  <si>
    <t>C12.I02 Programa de impulso de la Competitividad y Sostenibilidad Industrial. Otras Actuaciones de Carácter Económico</t>
  </si>
  <si>
    <t>49LB</t>
  </si>
  <si>
    <t>C11.I02 Proyectos tractores de digitalización de la Administración General del Estado. Otras Actuaciones de Carácter Económico</t>
  </si>
  <si>
    <t>49KB</t>
  </si>
  <si>
    <t>C05.I03 Transición digital en el sector del agua. Otras actuaciones de carácter económico.</t>
  </si>
  <si>
    <t>49EC</t>
  </si>
  <si>
    <t>Innovación tecnológica de las telecomunicaciones</t>
  </si>
  <si>
    <t>467I</t>
  </si>
  <si>
    <t>Investigación energética, medioambiental y tecnológica</t>
  </si>
  <si>
    <t>467H</t>
  </si>
  <si>
    <t>Investigación y desarrollo de la Sociedad de la Información</t>
  </si>
  <si>
    <t>467G</t>
  </si>
  <si>
    <t>Investigación geológico-minera y medioambiental</t>
  </si>
  <si>
    <t>467F</t>
  </si>
  <si>
    <t>Investigación oceanográfica y pesquera</t>
  </si>
  <si>
    <t>467E</t>
  </si>
  <si>
    <t>Investigación y experimentación agraria</t>
  </si>
  <si>
    <t>467D</t>
  </si>
  <si>
    <t>Investigación y desarrollo tecnológico-industrial</t>
  </si>
  <si>
    <t>467C</t>
  </si>
  <si>
    <t>Investigación, desarrollo y experimentación en transporte e infraestructuras</t>
  </si>
  <si>
    <t>467B</t>
  </si>
  <si>
    <t>Astronomía y astrofísica</t>
  </si>
  <si>
    <t>467A</t>
  </si>
  <si>
    <t>Investigación sanitaria</t>
  </si>
  <si>
    <t>465A</t>
  </si>
  <si>
    <t>Apoyo a la innovación tecnológica en el sector de la defensa</t>
  </si>
  <si>
    <t>464B</t>
  </si>
  <si>
    <t>Investigación y estudios de las Fuerzas Armadas</t>
  </si>
  <si>
    <t>464A</t>
  </si>
  <si>
    <t>Fomento y coordinación de la investigación científica y técnica</t>
  </si>
  <si>
    <t>463B</t>
  </si>
  <si>
    <t>Investigación científica</t>
  </si>
  <si>
    <t>463A</t>
  </si>
  <si>
    <t>Investigación y estudios estadísticos y económicos</t>
  </si>
  <si>
    <t>462N</t>
  </si>
  <si>
    <t>Investigación y estudios sociológicos y constitucionales</t>
  </si>
  <si>
    <t>462M</t>
  </si>
  <si>
    <t>Dirección y Servicios Generales de Ciencia e Innovación</t>
  </si>
  <si>
    <t>461M</t>
  </si>
  <si>
    <t>C21.I05 Mejora de infraestructuras digitales, el equipamiento, las tecnologías, la docencia y la evaluación digitales universitarios</t>
  </si>
  <si>
    <t>46UE</t>
  </si>
  <si>
    <t>C21.I04 Formación y capacitación del personal docente e investigador</t>
  </si>
  <si>
    <t>46UD</t>
  </si>
  <si>
    <t>C19.I04 Profesionales digitales</t>
  </si>
  <si>
    <t>46SD</t>
  </si>
  <si>
    <t>C19.I03 Competencias digitales para el empleo. I+D+i+Digitalización</t>
  </si>
  <si>
    <t>46SC</t>
  </si>
  <si>
    <t>C19.I02 Transformación Digital de la Educación. I+D+i+Digitalización</t>
  </si>
  <si>
    <t>46SB</t>
  </si>
  <si>
    <t>C19.I01 Competencias digitales transversales. I+D+i+Digitalización</t>
  </si>
  <si>
    <t>46SA</t>
  </si>
  <si>
    <t>C18.I06 Data lake Sanitario</t>
  </si>
  <si>
    <t>46RF</t>
  </si>
  <si>
    <t>C18.I01 Plan de inversión en equipos de alta tecnología en el Sistema Nacional de Salud. I+D+I+Digitalización</t>
  </si>
  <si>
    <t>46RA</t>
  </si>
  <si>
    <t>C17.I09 Reforma de capacidades del sistema nacional de ciencia, tecnología e innovación: Sector aeroespacial</t>
  </si>
  <si>
    <t>46QI</t>
  </si>
  <si>
    <t>C17.I07 Reforma de capacidades del sistema nacional de ciencia, tecnología e innovación: Medioambiente, cambio climático y energía</t>
  </si>
  <si>
    <t>46QG</t>
  </si>
  <si>
    <t>C17.I06 Reforma de capacidades del sistema nacional de ciencia, tecnología e innovación: Salud</t>
  </si>
  <si>
    <t>46QF</t>
  </si>
  <si>
    <t>C17.I05 Reforma de capacidades del sistema nacional de ciencia, tecnología e innovación: Transferencia de conocimiento</t>
  </si>
  <si>
    <t>46QE</t>
  </si>
  <si>
    <t>C17.I04 Nueva carrera científica</t>
  </si>
  <si>
    <t>46QD</t>
  </si>
  <si>
    <t>C17.I03 Nuevos proyectos I+D+I Publico Privados, Interdisciplinares, Pruebas de concepto y concesión de ayudas consecuencia de convocatorias competitivas internacionales. I+D de vanguardia orientada a retos de la sociedad. Compra pública pre-comercial.</t>
  </si>
  <si>
    <t>46QC</t>
  </si>
  <si>
    <t>C17.I02 Fortalecimiento de las capacidades, infraestructuras y equipamientos de los agentes del SECTI</t>
  </si>
  <si>
    <t>46QB</t>
  </si>
  <si>
    <t>C17.I01 Planes Complementarios con CCAA</t>
  </si>
  <si>
    <t>46QA</t>
  </si>
  <si>
    <t>C16.R01 Estrategia Nacional de IA</t>
  </si>
  <si>
    <t>46PR</t>
  </si>
  <si>
    <t>C15.I07 Ciberseguridad: Fortalecimiento de las capacidades de ciudadanos, PYMES y profesionales; e Impulso del ecosistema del sector</t>
  </si>
  <si>
    <t>46OG</t>
  </si>
  <si>
    <t>C15.I05 Despliegue de infraestructuras digitales transfronterizas. I+D+i+Digitalización</t>
  </si>
  <si>
    <t>46OE</t>
  </si>
  <si>
    <t>C15.I04 Renovación y sostenibilidad de infraestructuras</t>
  </si>
  <si>
    <t>46OD</t>
  </si>
  <si>
    <t>C15.I03 Bonos de conectividad para PYMES y colectivos vulnerables</t>
  </si>
  <si>
    <t>46OC</t>
  </si>
  <si>
    <t>C15.I02 Refuerzo de conectividad en centros de referencia, motores socioeconómicos y proyectos tractores de digitalización sectorial</t>
  </si>
  <si>
    <t>46OB</t>
  </si>
  <si>
    <t>C15.I01 Favorecer la vertebración territorial mediante despliegue de redes: Extensión de la banda ancha ultrarrápida y cobertura en movilidad de 30 Mbps</t>
  </si>
  <si>
    <t>46OA</t>
  </si>
  <si>
    <t>C14.I02 Programa de digitalización e inteligencia para destinos y sector turístico. I+D+i+Digitalización</t>
  </si>
  <si>
    <t>46NB</t>
  </si>
  <si>
    <t>C13.I03 Digitalización e Innovación I. I+D+i+Digitalización</t>
  </si>
  <si>
    <t>46MC</t>
  </si>
  <si>
    <t>C13.I01 Emprendimiento. I+D+i+Digitalización</t>
  </si>
  <si>
    <t>46MA</t>
  </si>
  <si>
    <t>C12.I02 Programa de impulso de la Competitividad y Sostenibilidad Industrial. I+D+i+Digitalización</t>
  </si>
  <si>
    <t>46LB</t>
  </si>
  <si>
    <t>C12.I01 Espacios de datos sectoriales (contribución a proyectos tractores de digitalización de los sectores productivos estratégicos)</t>
  </si>
  <si>
    <t>46LA</t>
  </si>
  <si>
    <t>C11.I01 Modernización de la Administración General del Estado. I+D+i+Digitalización</t>
  </si>
  <si>
    <t>46KA</t>
  </si>
  <si>
    <t>C06.I02 Red Transeuropea de Transporte. Otras actuaciones. I+D+i+Digitalización</t>
  </si>
  <si>
    <t>46FB</t>
  </si>
  <si>
    <t>C01.I01 Zonas de bajas emisiones y transformación del transporte urbano y metropolitano. I+D+i+Digitalización</t>
  </si>
  <si>
    <t>46AA</t>
  </si>
  <si>
    <t>Infraestructuras en comarcas mineras del carbón</t>
  </si>
  <si>
    <t>457M</t>
  </si>
  <si>
    <t>Transición justa</t>
  </si>
  <si>
    <t>456N</t>
  </si>
  <si>
    <t>Actuaciones para la prevención de la contaminación y el cambio climático</t>
  </si>
  <si>
    <t>456M</t>
  </si>
  <si>
    <t>Reto demográfico y lucha contra la despoblación</t>
  </si>
  <si>
    <t>456E</t>
  </si>
  <si>
    <t>Actuación en la costa</t>
  </si>
  <si>
    <t>456D</t>
  </si>
  <si>
    <t>Protección y mejora del medio natural</t>
  </si>
  <si>
    <t>456C</t>
  </si>
  <si>
    <t>Protección y mejora del medio ambiente</t>
  </si>
  <si>
    <t>456B</t>
  </si>
  <si>
    <t>Calidad del agua</t>
  </si>
  <si>
    <t>456A</t>
  </si>
  <si>
    <t>Comisión de Investigación de Accidentes e Incidentes de Aviación Civil</t>
  </si>
  <si>
    <t>455O</t>
  </si>
  <si>
    <t>Regulación y supervisión de la aviación civil</t>
  </si>
  <si>
    <t>455M</t>
  </si>
  <si>
    <t>Comisión de Investigación de Accidentes e Incidentes Marítimos</t>
  </si>
  <si>
    <t>454O</t>
  </si>
  <si>
    <t>Regulación y seguridad del tráfico marítimo</t>
  </si>
  <si>
    <t>454M</t>
  </si>
  <si>
    <t>Comisión de Investigación de Accidentes Ferroviarios</t>
  </si>
  <si>
    <t>453O</t>
  </si>
  <si>
    <t>Regulación y supervisión de la seguridad ferroviaria</t>
  </si>
  <si>
    <t>453N</t>
  </si>
  <si>
    <t>Ordenación e inspección del transporte terrestre</t>
  </si>
  <si>
    <t>453M</t>
  </si>
  <si>
    <t>Conservación y explotación de carreteras</t>
  </si>
  <si>
    <t>453C</t>
  </si>
  <si>
    <t>Creación de infraestructura de carreteras</t>
  </si>
  <si>
    <t>453B</t>
  </si>
  <si>
    <t>Infraestructura del transporte ferroviario</t>
  </si>
  <si>
    <t>453A</t>
  </si>
  <si>
    <t>Normativa y ordenación territorial de los recursos hídricos</t>
  </si>
  <si>
    <t>452M</t>
  </si>
  <si>
    <t>Gestión e infraestructuras del agua</t>
  </si>
  <si>
    <t>452A</t>
  </si>
  <si>
    <t>Dirección y Servicios Generales para la Transición Ecológica y el Reto Demográfico</t>
  </si>
  <si>
    <t>451O</t>
  </si>
  <si>
    <t>Dirección y Servicios Generales de Transportes, Movilidad y Agenda Urbana</t>
  </si>
  <si>
    <t>451N</t>
  </si>
  <si>
    <t>Estudios y servicios de asistencia técnica en Obras Públicas y Urbanismo</t>
  </si>
  <si>
    <t>451M</t>
  </si>
  <si>
    <t>C19.I03 Competencias digitales para el empleo. Transportes y Movilidad.</t>
  </si>
  <si>
    <t>45SC</t>
  </si>
  <si>
    <t>C12.I03 Plan de apoyo a la implementación de la normativa de residuos y al fomento de la economía circular</t>
  </si>
  <si>
    <t>45LC</t>
  </si>
  <si>
    <t>C06.I04 Programa de apoyo para un transporte sostenible y digital</t>
  </si>
  <si>
    <t>45FD</t>
  </si>
  <si>
    <t>C06.I03 Intermodalidad y logística</t>
  </si>
  <si>
    <t>45FC</t>
  </si>
  <si>
    <t>C06.I02 Red Transeuropea de Transporte. Otras actuaciones. Infraestructuras y Ecosistemas Resilientes</t>
  </si>
  <si>
    <t>45FB</t>
  </si>
  <si>
    <t>C06.I01 Red nacional de transporte: Corredores europeos.</t>
  </si>
  <si>
    <t>45FA</t>
  </si>
  <si>
    <t>C05.I04 Adaptación de la costa al cambio climático e implementación de las Estrategias Marinas y de los planes de ordenación del espacio marítimo</t>
  </si>
  <si>
    <t>45ED</t>
  </si>
  <si>
    <t>C05.I03 Transición digital en el sector del agua. Infraestructuras y Ecosistemas Resilientes.</t>
  </si>
  <si>
    <t>45EC</t>
  </si>
  <si>
    <t>C05.I02 Seguimiento y restauración de ecosistemas fluviales, recuperación de acuíferos y mitigación del riesgo de inundación</t>
  </si>
  <si>
    <t>45EB</t>
  </si>
  <si>
    <t>C05.I01 Materialización de actuaciones de depuración, saneamiento, eficiencia, ahorro, reutilización y seguridad de infraestructuras (DSEAR)</t>
  </si>
  <si>
    <t>45EA</t>
  </si>
  <si>
    <t>C04.I04 Gestión forestal sostenible</t>
  </si>
  <si>
    <t>45DD</t>
  </si>
  <si>
    <t>C04.I03 Restauración de ecosistemas e infraestructura verde</t>
  </si>
  <si>
    <t>45DC</t>
  </si>
  <si>
    <t>C04.I02 Conservación de la biodiversidad terrestre marina</t>
  </si>
  <si>
    <t>45DB</t>
  </si>
  <si>
    <t>C04.I01 Digitalización y conocimientos del patrimonio natural</t>
  </si>
  <si>
    <t>45DA</t>
  </si>
  <si>
    <t>C01.I03 Actuaciones de mejora de la calidad y fiabilidad en el servicio de Cercanías.</t>
  </si>
  <si>
    <t>45AC</t>
  </si>
  <si>
    <t>C01.I01 Zonas de bajas emisiones y transformación del transporte urbano y metropolitano. Infraestructuras y Ecosistemas Resilientes</t>
  </si>
  <si>
    <t>45AA</t>
  </si>
  <si>
    <t>Subvenciones al transporte extrapeninsular de mercancías</t>
  </si>
  <si>
    <t>441P</t>
  </si>
  <si>
    <t>Subvenciones y apoyo al transporte aéreo</t>
  </si>
  <si>
    <t>441O</t>
  </si>
  <si>
    <t>Subvenciones y apoyo al transporte marítimo</t>
  </si>
  <si>
    <t>441N</t>
  </si>
  <si>
    <t>Subvenciones y apoyo al transporte terrestre</t>
  </si>
  <si>
    <t>441M</t>
  </si>
  <si>
    <t>Apoyo a la pequeña y mediana empresa</t>
  </si>
  <si>
    <t>433M</t>
  </si>
  <si>
    <t>Coordinación y promoción del turismo</t>
  </si>
  <si>
    <t>432A</t>
  </si>
  <si>
    <t>Ordenación y modernización de las estructuras comerciales</t>
  </si>
  <si>
    <t>431O</t>
  </si>
  <si>
    <t>Ordenación del comercio exterior</t>
  </si>
  <si>
    <t>431N</t>
  </si>
  <si>
    <t>Promoción comercial e internacionalización de la empresa</t>
  </si>
  <si>
    <t>431A</t>
  </si>
  <si>
    <t>C14.I04 Actuaciones especiales en el ámbito de la competitividad.</t>
  </si>
  <si>
    <t>43ND</t>
  </si>
  <si>
    <t>C14.I03 Estrategias de resiliencia turística para territorios extrapeninsulares.</t>
  </si>
  <si>
    <t>43NC</t>
  </si>
  <si>
    <t>C14.I02 Programa de digitalización e inteligencia para destinos y sector turístico. Comercio, Turismo y PYMES</t>
  </si>
  <si>
    <t>43NB</t>
  </si>
  <si>
    <t>C14.I01 Transformación del modelo turístico hacia la sostenibilidad.</t>
  </si>
  <si>
    <t>43NA</t>
  </si>
  <si>
    <t>C13.I05 Internacionalización. PYMES</t>
  </si>
  <si>
    <t>43ME</t>
  </si>
  <si>
    <t>C13.I04 Apoyo al Comercio</t>
  </si>
  <si>
    <t>43MD</t>
  </si>
  <si>
    <t>C13.I03 Digitalización e Innovación I. PYMES</t>
  </si>
  <si>
    <t>43MC</t>
  </si>
  <si>
    <t>C13.I02 Crecimiento. PYMES</t>
  </si>
  <si>
    <t>43MB</t>
  </si>
  <si>
    <t>C13.I01 Emprendimiento. PYMES</t>
  </si>
  <si>
    <t>43MA</t>
  </si>
  <si>
    <t>Normativa y desarrollo energético</t>
  </si>
  <si>
    <t>425A</t>
  </si>
  <si>
    <t>Seguridad nuclear y protección radiológica</t>
  </si>
  <si>
    <t>424M</t>
  </si>
  <si>
    <t>Desarrollo económico de las comarcas mineras del carbón</t>
  </si>
  <si>
    <t>423O</t>
  </si>
  <si>
    <t>Explotación minera</t>
  </si>
  <si>
    <t>423N</t>
  </si>
  <si>
    <t>Desarrollo alternativo de las comarcas mineras del carbón</t>
  </si>
  <si>
    <t>423M</t>
  </si>
  <si>
    <t>Reconversión y reindustrialización</t>
  </si>
  <si>
    <t>422M</t>
  </si>
  <si>
    <t>Desarrollo industrial</t>
  </si>
  <si>
    <t>422B</t>
  </si>
  <si>
    <t>Incentivos regionales a la localización industrial</t>
  </si>
  <si>
    <t>422A</t>
  </si>
  <si>
    <t>Calidad y seguridad industrial</t>
  </si>
  <si>
    <t>421O</t>
  </si>
  <si>
    <t>Regulación y protección de la Propiedad Industrial</t>
  </si>
  <si>
    <t>421N</t>
  </si>
  <si>
    <t>Dirección y Servicios Generales de Industria, Comercio y Turismo</t>
  </si>
  <si>
    <t>421M</t>
  </si>
  <si>
    <t>C13.I05 Internacionalización. Industria</t>
  </si>
  <si>
    <t>42ME</t>
  </si>
  <si>
    <t>C13.I02 Crecimiento. Industria</t>
  </si>
  <si>
    <t>42MB</t>
  </si>
  <si>
    <t>C13.I01 Emprendimiento. Industria</t>
  </si>
  <si>
    <t>42MA</t>
  </si>
  <si>
    <t>C12.I02 Programa de impulso de la Competitividad y Sostenibilidad Industrial e I+D+i</t>
  </si>
  <si>
    <t>42LB</t>
  </si>
  <si>
    <t>C11.I04 Plan de Transición Energética en la Administración General del Estado</t>
  </si>
  <si>
    <t>42KD</t>
  </si>
  <si>
    <t>C10.I01 Inversiones en transición justa</t>
  </si>
  <si>
    <t>42JA</t>
  </si>
  <si>
    <t>C09.I01 Hidrógeno renovable: un proyecto país</t>
  </si>
  <si>
    <t>42IA</t>
  </si>
  <si>
    <t>C08.I03 Nuevos modelos de negocio en la transición energética</t>
  </si>
  <si>
    <t>42HC</t>
  </si>
  <si>
    <t>C08.I02 Digitalización de las redes</t>
  </si>
  <si>
    <t>42HB</t>
  </si>
  <si>
    <t>C08.I01 Despliegue del almacenamiento energético</t>
  </si>
  <si>
    <t>42HA</t>
  </si>
  <si>
    <t>C07.R03 Desarrollo de las comunidades energéticas</t>
  </si>
  <si>
    <t>42GT</t>
  </si>
  <si>
    <t>C07.I02 Energía sostenible en las islas</t>
  </si>
  <si>
    <t>42GB</t>
  </si>
  <si>
    <t>C07.I01 Desarrollo de energías renovables innovadoras, integradas en la edificación y en los procesos productivos</t>
  </si>
  <si>
    <t>42GA</t>
  </si>
  <si>
    <t>C02.I04 Programa de regeneración y reto demográfico</t>
  </si>
  <si>
    <t>42BD</t>
  </si>
  <si>
    <t>C01.I02 Plan de incentivos a la instalación de puntos de recarga, a la adquisición de vehículos eléctricos y de pila de combustible y a la innovación en electromovilidad, recarga e hidrógeno verde</t>
  </si>
  <si>
    <t>42AB</t>
  </si>
  <si>
    <t>Desarrollo de la política forestal</t>
  </si>
  <si>
    <t>417A</t>
  </si>
  <si>
    <t>Previsión de riesgos en las producciones agrarias y pesqueras</t>
  </si>
  <si>
    <t>416A</t>
  </si>
  <si>
    <t>Mejora de estructuras y mercados pesqueros</t>
  </si>
  <si>
    <t>415B</t>
  </si>
  <si>
    <t>Protección de los recursos pesqueros y desarrollo sostenible</t>
  </si>
  <si>
    <t>415A</t>
  </si>
  <si>
    <t>Programa de desarrollo rural sostenible</t>
  </si>
  <si>
    <t>414C</t>
  </si>
  <si>
    <t>Desarrollo del medio rural</t>
  </si>
  <si>
    <t>414B</t>
  </si>
  <si>
    <t>Gestión de recursos hídricos para el regadío, caminos naturales y otras infraestructuras rurales</t>
  </si>
  <si>
    <t>414A</t>
  </si>
  <si>
    <t>Competitividad industria agroalimentaria y calidad alimentaria</t>
  </si>
  <si>
    <t>413A</t>
  </si>
  <si>
    <t>Regulación de los mercados agrarios</t>
  </si>
  <si>
    <t>412M</t>
  </si>
  <si>
    <t>Competitividad y calidad de la sanidad agraria</t>
  </si>
  <si>
    <t>412D</t>
  </si>
  <si>
    <t>Competitividad y calidad de la producción y los mercados agrarios</t>
  </si>
  <si>
    <t>412C</t>
  </si>
  <si>
    <t>Dirección y Servicios Generales de Agricultura, Pesca y Alimentación</t>
  </si>
  <si>
    <t>411M</t>
  </si>
  <si>
    <t>C11. I02 Proyectos tractores de digitalización de la Administración General del Estado. Agricultura y Alimentación</t>
  </si>
  <si>
    <t>41KB</t>
  </si>
  <si>
    <t>C03.I11 Plan de impulso a la sostenibilidad, investigación, innovación y digitalización del sector pesquero (VI): Apoyo a la financiación del Sector Pesquero</t>
  </si>
  <si>
    <t>41CK</t>
  </si>
  <si>
    <t>C03.I10 Plan de impulso a la sostenibilidad, investigación, innovación y digitalización del sector pesquero (V): Apoyo a la lucha contra la pesca ilegal, no declarada y no reglamentada</t>
  </si>
  <si>
    <t>41CJ</t>
  </si>
  <si>
    <t>C03.I09 Plan de impulso a la sostenibilidad, investigación, innovación y digitalización del sector pesquero (IV): Digitalización y uso de TICs en el sector pesquero</t>
  </si>
  <si>
    <t>41CI</t>
  </si>
  <si>
    <t>C03.I08 Plan de impulso a la sostenibilidad, investigación, innovación y digitalización del sector pesquero (III): Desarrollo tecnológico e innovación en el sector pesquero y acuícola</t>
  </si>
  <si>
    <t>41CH</t>
  </si>
  <si>
    <t>C03.I07 Plan de impulso a la sostenibilidad, investigación, innovación y digitalización del sector pesquero (II): Impulso de la investigación pesquera y acuícola y apoyo a la formación</t>
  </si>
  <si>
    <t>41CG</t>
  </si>
  <si>
    <t>C03.I06 Plan de impulso a la sostenibilidad, investigación, innovación y digitalización del sector pesquero (I): Modernización de la Red de Reservas Marinas de Interés Pesquero</t>
  </si>
  <si>
    <t>41CF</t>
  </si>
  <si>
    <t>C03.I05 Estrategia de Digitalización del sector Agroalimentario y Forestal y del Medio Rural: Desarrollo de actuaciones para dar apoyo a la digitalización y el emprendimiento del sector agroalimentario y forestal y del medio rural</t>
  </si>
  <si>
    <t>41CE</t>
  </si>
  <si>
    <t>C03.I04 Plan de Impulso de la sostenibilidad y competitividad de la agricultura y la ganadería (III): Inversiones en agricultura de precisión, eficiencia energética y economía circular</t>
  </si>
  <si>
    <t>41CD</t>
  </si>
  <si>
    <t>C03.I03 Plan de Impulso de la sostenibilidad y competitividad de la agricultura y la ganadería (II): Reforzar sistemas de capacitación y bioseguridad en viveros y explotaciones ganaderas</t>
  </si>
  <si>
    <t>41CC</t>
  </si>
  <si>
    <t>C03.I02 Plan de Impulso de la sostenibilidad y competitividad de la agricultura y la ganadería (I): Modernizar los laboratorios de sanidad animal y vegetal</t>
  </si>
  <si>
    <t>41CB</t>
  </si>
  <si>
    <t>C03.I01 Plan para la mejora de la eficiencia y la sostenibilidad en regadíos</t>
  </si>
  <si>
    <t>41CA</t>
  </si>
  <si>
    <t>Administración de los Reales Patronatos</t>
  </si>
  <si>
    <t>337D</t>
  </si>
  <si>
    <t>Protección del Patrimonio Histórico</t>
  </si>
  <si>
    <t>337C</t>
  </si>
  <si>
    <t>Conservación y restauración de bienes culturales</t>
  </si>
  <si>
    <t>337B</t>
  </si>
  <si>
    <t>Administración del Patrimonio Histórico-Nacional</t>
  </si>
  <si>
    <t>337A</t>
  </si>
  <si>
    <t>Fomento y apoyo de las actividades deportivas</t>
  </si>
  <si>
    <t>336A</t>
  </si>
  <si>
    <t>Cinematografía</t>
  </si>
  <si>
    <t>335C</t>
  </si>
  <si>
    <t>Teatro</t>
  </si>
  <si>
    <t>335B</t>
  </si>
  <si>
    <t>Música y danza</t>
  </si>
  <si>
    <t>335A</t>
  </si>
  <si>
    <t>Fomento de las industrias culturales</t>
  </si>
  <si>
    <t>334C</t>
  </si>
  <si>
    <t>Promoción del libro y publicaciones culturales</t>
  </si>
  <si>
    <t>334B</t>
  </si>
  <si>
    <t>Promoción y cooperación cultural</t>
  </si>
  <si>
    <t>334A</t>
  </si>
  <si>
    <t>Exposiciones</t>
  </si>
  <si>
    <t>333B</t>
  </si>
  <si>
    <t>Museos</t>
  </si>
  <si>
    <t>333A</t>
  </si>
  <si>
    <t>Bibliotecas</t>
  </si>
  <si>
    <t>332B</t>
  </si>
  <si>
    <t>Archivos</t>
  </si>
  <si>
    <t>332A</t>
  </si>
  <si>
    <t>Dirección y Servicios Generales de Cultura y Deporte</t>
  </si>
  <si>
    <t>331M</t>
  </si>
  <si>
    <t>C26.I03 Plan Social del Sector Deporte</t>
  </si>
  <si>
    <t>33ZC</t>
  </si>
  <si>
    <t>C26.I02 Plan de Transición Ecológica de Instalaciones Deportivas</t>
  </si>
  <si>
    <t>33ZB</t>
  </si>
  <si>
    <t>C26.I01 Plan de Digitalización del Sector Deporte</t>
  </si>
  <si>
    <t>33ZA</t>
  </si>
  <si>
    <t>C25.I01 Programa de fomento, modernización y digitalización del sector audiovisual. Cultura</t>
  </si>
  <si>
    <t>33YA</t>
  </si>
  <si>
    <t>C24.I03 Digitalización e impulso de los grandes servicios culturales. Cultura</t>
  </si>
  <si>
    <t>33XC</t>
  </si>
  <si>
    <t>C24.I02 Dinamización de la cultura a lo largo del territorio</t>
  </si>
  <si>
    <t>33XB</t>
  </si>
  <si>
    <t>C24.I01 Impulso de la competitividad de las industrias culturales. Cultura</t>
  </si>
  <si>
    <t>33XA</t>
  </si>
  <si>
    <t>C19.I03 Competencias digitales para el empleo. Cultura</t>
  </si>
  <si>
    <t>33SC</t>
  </si>
  <si>
    <t>Servicios complementarios de la enseñanza</t>
  </si>
  <si>
    <t>324M</t>
  </si>
  <si>
    <t>Becas y ayudas a estudiantes</t>
  </si>
  <si>
    <t>323M</t>
  </si>
  <si>
    <t>Inversiones en centros educativos y otras actividades educativas</t>
  </si>
  <si>
    <t>322L</t>
  </si>
  <si>
    <t>Deporte en edad escolar y en la Universidad</t>
  </si>
  <si>
    <t>322K</t>
  </si>
  <si>
    <t>Enseñanzas especiales</t>
  </si>
  <si>
    <t>322I</t>
  </si>
  <si>
    <t>Educación compensatoria</t>
  </si>
  <si>
    <t>322G</t>
  </si>
  <si>
    <t>Educación en el exterior</t>
  </si>
  <si>
    <t>322F</t>
  </si>
  <si>
    <t>Enseñanzas artísticas</t>
  </si>
  <si>
    <t>322E</t>
  </si>
  <si>
    <t>Enseñanzas universitarias</t>
  </si>
  <si>
    <t>322C</t>
  </si>
  <si>
    <t>Educación Secundaria, Formación Profesional y Escuelas Oficiales de Idiomas</t>
  </si>
  <si>
    <t>322B</t>
  </si>
  <si>
    <t>Educación Infantil y Primaria</t>
  </si>
  <si>
    <t>322A</t>
  </si>
  <si>
    <t>Dirección y Servicios Generales de Universidades</t>
  </si>
  <si>
    <t>321O</t>
  </si>
  <si>
    <t>Formación permanente del profesorado de Educación</t>
  </si>
  <si>
    <t>321N</t>
  </si>
  <si>
    <t>Dirección y Servicios Generales de Educación y Formación Profesional</t>
  </si>
  <si>
    <t>321M</t>
  </si>
  <si>
    <t>C21.R02 Diseño y aplicación de nuevo modelo curricular por competencias clave, priorizando aprendizajes fundamentales, y regulación de una ordenación académica inclusiva</t>
  </si>
  <si>
    <t>32US</t>
  </si>
  <si>
    <t>C21.I03 Creación de Unidades de Acompañamiento y Orientación Personal y Familiar del alumnado educativamente vulnerable, en los servicios educativos o psicopedagógicos situados en zonas y distritos escolares.</t>
  </si>
  <si>
    <t>32UC</t>
  </si>
  <si>
    <t>C21.I02 Programa de Orientación, Avance y Enriquecimiento Educativo en centros de especial complejidad educativa (Programa #PROA+).</t>
  </si>
  <si>
    <t>32UB</t>
  </si>
  <si>
    <t>C21.I01 Creación de plazas del Primer Ciclo de Educación Infantil de titularidad pública (prioritariamente de 1 y 2 años): Reforma/rehabilitación y equipamiento para nuevas unidades; nueva construcción y equipamiento; y, gastos de personal y otros gastos.</t>
  </si>
  <si>
    <t>32UA</t>
  </si>
  <si>
    <t>C20.R01 Plan de modernización de la Formación Profesional</t>
  </si>
  <si>
    <t>32TR</t>
  </si>
  <si>
    <t>C20.I03 Innovación e internacionalización de la formación profesional</t>
  </si>
  <si>
    <t>32TC</t>
  </si>
  <si>
    <t>C20.I02 Transformación Digital de la Formación Profesional</t>
  </si>
  <si>
    <t>32TB</t>
  </si>
  <si>
    <t>C20.I01 Reskilling y upskilling de la población activa ligado a cualificaciones profesionales. Educación</t>
  </si>
  <si>
    <t>32TA</t>
  </si>
  <si>
    <t>C19.I02 Transformación Digital de la Educación. Educación</t>
  </si>
  <si>
    <t>32SB</t>
  </si>
  <si>
    <t>C19.I01 Competencias digitales transversales. Educación</t>
  </si>
  <si>
    <t>32SA</t>
  </si>
  <si>
    <t>Salud Digital, Información e Innovación del Sistema Nacional de Salud</t>
  </si>
  <si>
    <t>313E</t>
  </si>
  <si>
    <t>Donación y trasplante de órganos, tejidos y células</t>
  </si>
  <si>
    <t>313D</t>
  </si>
  <si>
    <t>Seguridad alimentaria y nutrición</t>
  </si>
  <si>
    <t>313C</t>
  </si>
  <si>
    <t>Salud pública, sanidad exterior y calidad</t>
  </si>
  <si>
    <t>313B</t>
  </si>
  <si>
    <t>Prestaciones sanitarias y farmacia</t>
  </si>
  <si>
    <t>313A</t>
  </si>
  <si>
    <t>Atención especializada de salud de Mutuas colaboradoras con la Seguridad Social e Instituto Social de la Marina</t>
  </si>
  <si>
    <t>312G</t>
  </si>
  <si>
    <t>Atención primaria de salud de Mutuas colaboradoras con la Seguridad Social e Instituto Social de la Marina</t>
  </si>
  <si>
    <t>312F</t>
  </si>
  <si>
    <t>Asistencia sanitaria del Mutualismo Administrativo</t>
  </si>
  <si>
    <t>312E</t>
  </si>
  <si>
    <t>Medicina marítima</t>
  </si>
  <si>
    <t>312D</t>
  </si>
  <si>
    <t>Atención especializada de salud. Instituto Nacional de Gestión Sanitaria</t>
  </si>
  <si>
    <t>312C</t>
  </si>
  <si>
    <t>Atención primaria de salud. Instituto Nacional de Gestión Sanitaria</t>
  </si>
  <si>
    <t>312B</t>
  </si>
  <si>
    <t>Asistencia hospitalaria en las Fuerzas Armadas</t>
  </si>
  <si>
    <t>312A</t>
  </si>
  <si>
    <t>Políticas de Salud y Ordenación Profesional</t>
  </si>
  <si>
    <t>311O</t>
  </si>
  <si>
    <t>Dirección y Servicios Generales de Sanidad</t>
  </si>
  <si>
    <t>311M</t>
  </si>
  <si>
    <t>C19.I03 Competencias digitales para el empleo. Sanidad</t>
  </si>
  <si>
    <t>31SC</t>
  </si>
  <si>
    <t>C18.I05 Plan para la racionalización del consumo de productos farmacéuticos y fomento de la sostenibilidad</t>
  </si>
  <si>
    <t>31RE</t>
  </si>
  <si>
    <t>C18.I04 Formación de profesionales sanitarios y recursos para compartir conocimiento</t>
  </si>
  <si>
    <t>31RD</t>
  </si>
  <si>
    <t>C18.I03 Aumento de capacidades de respuesta ante crisis sanitarias. Sanidad</t>
  </si>
  <si>
    <t>31RC</t>
  </si>
  <si>
    <t>C18.I02 Acciones para reforzar la prevención y promoción de la Salud. Sanidad</t>
  </si>
  <si>
    <t>31RB</t>
  </si>
  <si>
    <t>C18.I01 Plan de inversión en equipos de alta tecnología en el Sistema Nacional de Salud. Sanidad</t>
  </si>
  <si>
    <t>31RA</t>
  </si>
  <si>
    <t>C11.I03 Transformación Digital y Modernización de la AGE, CCAA y EELL. Sanidad</t>
  </si>
  <si>
    <t>31KC</t>
  </si>
  <si>
    <t>C11.I02 Proyectos tractores de digitalización de la Administración General del Estado. Sanidad</t>
  </si>
  <si>
    <t>31KB</t>
  </si>
  <si>
    <t>Sanidad. Ayuda a la Recuperación para la Cohesión y los Territorios de Europa (REACT-EU)</t>
  </si>
  <si>
    <t>310B</t>
  </si>
  <si>
    <t>Dirección y Servicios Generales de la Inclusión, de la Seguridad Social y de la Migración</t>
  </si>
  <si>
    <t>291M</t>
  </si>
  <si>
    <t>Inspección y control de Seguridad y Protección Social</t>
  </si>
  <si>
    <t>291A</t>
  </si>
  <si>
    <t>C19.I03 Competencias digitales para el empleo. Gestión y Administración de la Inclusión, de la Seguridad Social y de la Migración</t>
  </si>
  <si>
    <t>29SC</t>
  </si>
  <si>
    <t>C11.I02 Proyectos tractores de digitalización de la Administración General del Estado. Gestión y Administración de la Inclusión, de la Seguridad Social y de la Migración</t>
  </si>
  <si>
    <t>29KB</t>
  </si>
  <si>
    <t>Dirección y Servicios Generales de Trabajo y Economía Social</t>
  </si>
  <si>
    <t>281M</t>
  </si>
  <si>
    <t>C23.I06 Plan integral de impulso a la Economía Social para la generación de un tejido económico inclusivo y sostenible.</t>
  </si>
  <si>
    <t>28WF</t>
  </si>
  <si>
    <t>C11.I02 Proyectos tractores de digitalización de la Administración General del Estado. Gestión y Administración de Trabajo y Economía Social</t>
  </si>
  <si>
    <t>28KB</t>
  </si>
  <si>
    <t>Urbanismo y política del suelo</t>
  </si>
  <si>
    <t>261P</t>
  </si>
  <si>
    <t>Ordenación y fomento de la edificación</t>
  </si>
  <si>
    <t>261O</t>
  </si>
  <si>
    <t>Promoción, administración y ayudas para rehabilitación y acceso a vivienda</t>
  </si>
  <si>
    <t>261N</t>
  </si>
  <si>
    <t>C02.I06 Programa de ayudas para la elaboración de proyectos piloto de planes de acción local de la Agenda Urbana Española</t>
  </si>
  <si>
    <t>26BF</t>
  </si>
  <si>
    <t>C02.I05 Programa de rehabilitación sostenible y digital de edificios públicos</t>
  </si>
  <si>
    <t>26BE</t>
  </si>
  <si>
    <t>C02.I02 Programa de construcción de viviendas en alquiler social en edificios energéticamente eficientes</t>
  </si>
  <si>
    <t>26BB</t>
  </si>
  <si>
    <t>C02.I01 Programa de rehabilitación para la recuperación económica y social en entornos residenciales</t>
  </si>
  <si>
    <t>26BA</t>
  </si>
  <si>
    <t>Prestaciones a los desempleados</t>
  </si>
  <si>
    <t>251M</t>
  </si>
  <si>
    <t>Desarrollo del trabajo autónomo, de la economía social y de la responsabilidad social de las empresas</t>
  </si>
  <si>
    <t>241N</t>
  </si>
  <si>
    <t>Formación Profesional para el Empleo</t>
  </si>
  <si>
    <t>241B</t>
  </si>
  <si>
    <t>Fomento de la inserción y estabilidad laboral</t>
  </si>
  <si>
    <t>241A</t>
  </si>
  <si>
    <t>C23.I05 Gobernanza e impulso a las políticas de apoyo a la activación para el empleo</t>
  </si>
  <si>
    <t>24WE</t>
  </si>
  <si>
    <t>C23.I04 Nuevos proyectos territoriales para el reequilibrio y la equidad</t>
  </si>
  <si>
    <t>24WD</t>
  </si>
  <si>
    <t>C23.I03 Adquisición de nuevas competencias para la transformación digital, verde y productiva</t>
  </si>
  <si>
    <t>24WC</t>
  </si>
  <si>
    <t>C23.I02 Empleo Mujer y transversalidad de género en las políticas públicas de apoyo a la activación para el empleo</t>
  </si>
  <si>
    <t>24WB</t>
  </si>
  <si>
    <t>C23.I01 Empleo Joven</t>
  </si>
  <si>
    <t>24WA</t>
  </si>
  <si>
    <t>C20.I01 Reskilling y upskilling de la población activa ligado a cualificaciones profesionales. Fomento del Empleo</t>
  </si>
  <si>
    <t>24TA</t>
  </si>
  <si>
    <t>C19.I03 Competencias digitales para el empleo. Fomento del Empleo</t>
  </si>
  <si>
    <t>24SC</t>
  </si>
  <si>
    <t>C11.I02 Proyectos tractores de digitalización de la Administración General del Estado. Fomento del Empleo.</t>
  </si>
  <si>
    <t>24KB</t>
  </si>
  <si>
    <t>Dirección y Servicios Generales de Derechos Sociales y Agenda 2030</t>
  </si>
  <si>
    <t>239N</t>
  </si>
  <si>
    <t>Gestión de los servicios sociales de la Seguridad Social</t>
  </si>
  <si>
    <t>239M</t>
  </si>
  <si>
    <t>Dirección y Servicios Generales de Igualdad</t>
  </si>
  <si>
    <t>232M</t>
  </si>
  <si>
    <t>Derechos de los animales</t>
  </si>
  <si>
    <t>232F</t>
  </si>
  <si>
    <t>Análisis y definición de objetivos y políticas de Inclusión</t>
  </si>
  <si>
    <t>232E</t>
  </si>
  <si>
    <t>Igualdad de trato y diversidad</t>
  </si>
  <si>
    <t>232D</t>
  </si>
  <si>
    <t>Actuaciones para la prevención integral de la violencia de género</t>
  </si>
  <si>
    <t>232C</t>
  </si>
  <si>
    <t>Igualdad de oportunidades entre mujeres y hombres</t>
  </si>
  <si>
    <t>232B</t>
  </si>
  <si>
    <t>Promoción y servicios a la juventud</t>
  </si>
  <si>
    <t>232A</t>
  </si>
  <si>
    <t>Autonomía personal y atención a la dependencia</t>
  </si>
  <si>
    <t>231I</t>
  </si>
  <si>
    <t>Acciones en favor de los inmigrantes</t>
  </si>
  <si>
    <t>231H</t>
  </si>
  <si>
    <t>Atención a la infancia y a las familias</t>
  </si>
  <si>
    <t>231G</t>
  </si>
  <si>
    <t>Otros servicios sociales del Estado</t>
  </si>
  <si>
    <t>231F</t>
  </si>
  <si>
    <t>Otros servicios sociales de la Seguridad Social</t>
  </si>
  <si>
    <t>231E</t>
  </si>
  <si>
    <t>Servicios Sociales de la Seguridad Social a personas mayores</t>
  </si>
  <si>
    <t>231D</t>
  </si>
  <si>
    <t>Servicios Sociales de la Seguridad Social a personas con discapacidad</t>
  </si>
  <si>
    <t>231C</t>
  </si>
  <si>
    <t>Acciones en favor de los emigrantes</t>
  </si>
  <si>
    <t>231B</t>
  </si>
  <si>
    <t>Plan Nacional sobre Drogas</t>
  </si>
  <si>
    <t>231A</t>
  </si>
  <si>
    <t>Servicios sociales y promoción social. Ayuda a la Recuperación para la Cohesión y los Territorios de Europa (REACT-EU)</t>
  </si>
  <si>
    <t>230B</t>
  </si>
  <si>
    <t>C23.I07 Fomento del crecimiento inclusivo mediante la vinculación de las políticas de inclusión social al Ingreso Mínimo Vital</t>
  </si>
  <si>
    <t>23WG</t>
  </si>
  <si>
    <t>C22.R05 Mejorar el sistema de prestaciones económicas no contributivas de la Administración General del Estado</t>
  </si>
  <si>
    <t>23VV</t>
  </si>
  <si>
    <t>C22.I05 Incremento de la capacidad y eficiencia del sistema de acogida de solicitantes de asilo</t>
  </si>
  <si>
    <t>23VE</t>
  </si>
  <si>
    <t>C22.I04 Plan España te protege contra la violencia machista.</t>
  </si>
  <si>
    <t>23VD</t>
  </si>
  <si>
    <t>C22.I03 Plan España País Accesible.</t>
  </si>
  <si>
    <t>23VC</t>
  </si>
  <si>
    <t>C22.I02 Plan de Modernización de los Servicios Sociales: Transformación tecnológica, innovación, formación y refuerzo de la atención a la infancia.</t>
  </si>
  <si>
    <t>23VB</t>
  </si>
  <si>
    <t>C22.I01 Plan de apoyos y cuidados de larga duración: desinstitucionalización, equipamientos y tecnología.</t>
  </si>
  <si>
    <t>23VA</t>
  </si>
  <si>
    <t>C18.I02 Acciones para reforzar la prevención y promoción de la Salud. Servicios Sociales y Promoción Social</t>
  </si>
  <si>
    <t>23RB</t>
  </si>
  <si>
    <t>C11.I02 Proyectos tractores de digitalización de la Administración General del Estado. Servicios Sociales y Promoción Social</t>
  </si>
  <si>
    <t>23KB</t>
  </si>
  <si>
    <t>Prestaciones económicas por cese de actividad</t>
  </si>
  <si>
    <t>Prestaciones de garantía salarial</t>
  </si>
  <si>
    <t>Prestaciones económicas del Mutualismo Administrativo</t>
  </si>
  <si>
    <t>222M</t>
  </si>
  <si>
    <t>Subsidios de incapacidad temporal y otras prestaciones económicas de la Seguridad Social</t>
  </si>
  <si>
    <t>Ingreso mínimo vital y prestaciones familiares</t>
  </si>
  <si>
    <t>221A</t>
  </si>
  <si>
    <t>C11.I02 Proyectos tractores de digitalización de la Administración General del Estado. Otras Prestaciones Económicas.</t>
  </si>
  <si>
    <t>22KB</t>
  </si>
  <si>
    <t>Gestión de pensiones de Clases Pasivas</t>
  </si>
  <si>
    <t>219N</t>
  </si>
  <si>
    <t>Gestión de las prestaciones económicas de Seguridad Social</t>
  </si>
  <si>
    <t>219M</t>
  </si>
  <si>
    <t>Pensiones de guerra</t>
  </si>
  <si>
    <t>Pensiones no contributivas y prestaciones asistenciales</t>
  </si>
  <si>
    <t>Otras pensiones y prestaciones de Clases Pasivas</t>
  </si>
  <si>
    <t>Pensiones de Clases Pasivas</t>
  </si>
  <si>
    <t>Pensiones contributivas de la Seguridad Social</t>
  </si>
  <si>
    <t>Cooperación, promoción y difusión educativa en el exterior</t>
  </si>
  <si>
    <t>144B</t>
  </si>
  <si>
    <t>Cooperación, promoción y difusión cultural en el exterior</t>
  </si>
  <si>
    <t>144A</t>
  </si>
  <si>
    <t>Cooperación para el desarrollo</t>
  </si>
  <si>
    <t>143A</t>
  </si>
  <si>
    <t>Acción Diplomática ante la Unión Europea</t>
  </si>
  <si>
    <t>142B</t>
  </si>
  <si>
    <t>Acción del Estado en el exterior</t>
  </si>
  <si>
    <t>142A</t>
  </si>
  <si>
    <t>Dirección y Servicios Generales de Asuntos Exteriores, Unión Europea y Cooperación</t>
  </si>
  <si>
    <t>141M</t>
  </si>
  <si>
    <t>C25.I01 Programa de fomento, modernización y digitalización del sector audiovisual. Política Exterior</t>
  </si>
  <si>
    <t>14YA</t>
  </si>
  <si>
    <t>C24.I03 Digitalización e impulso de los grandes servicios culturales. Política Exterior</t>
  </si>
  <si>
    <t>14XC</t>
  </si>
  <si>
    <t>C24.I01 Impulso de la competitividad de las industrias culturales. Política Exterior</t>
  </si>
  <si>
    <t>14XA</t>
  </si>
  <si>
    <t>C19.I02 Transformación Digital de la Educación. Política Exterior</t>
  </si>
  <si>
    <t>14SB</t>
  </si>
  <si>
    <t>C19.I01 Competencias digitales transversales. Política Exterior</t>
  </si>
  <si>
    <t>14SA</t>
  </si>
  <si>
    <t>C11.I02 Proyectos tractores de digitalización de la Administración General del Estado. Política exterior</t>
  </si>
  <si>
    <t>14KB</t>
  </si>
  <si>
    <t>Protección de datos de carácter personal</t>
  </si>
  <si>
    <t>135M</t>
  </si>
  <si>
    <t>Protección Civil</t>
  </si>
  <si>
    <t>134M</t>
  </si>
  <si>
    <t>Trabajo, formación y asistencia a reclusos</t>
  </si>
  <si>
    <t>133B</t>
  </si>
  <si>
    <t>Centros e Instituciones Penitenciarias</t>
  </si>
  <si>
    <t>133A</t>
  </si>
  <si>
    <t>Actuaciones policiales en materia de droga</t>
  </si>
  <si>
    <t>132C</t>
  </si>
  <si>
    <t>Seguridad vial</t>
  </si>
  <si>
    <t>132B</t>
  </si>
  <si>
    <t>Seguridad ciudadana</t>
  </si>
  <si>
    <t>132A</t>
  </si>
  <si>
    <t>Derecho de asilo y apátridas</t>
  </si>
  <si>
    <t>131P</t>
  </si>
  <si>
    <t>Fuerzas y Cuerpos en reserva</t>
  </si>
  <si>
    <t>131O</t>
  </si>
  <si>
    <t>Formación de Fuerzas y Cuerpos de Seguridad del Estado</t>
  </si>
  <si>
    <t>131N</t>
  </si>
  <si>
    <t>Dirección y Servicios Generales de Seguridad y Protección Civil</t>
  </si>
  <si>
    <t>131M</t>
  </si>
  <si>
    <t>C19.I03 Competencias digitales para el empleo. Seguridad Ciudadana e Instituciones Penitenciarias</t>
  </si>
  <si>
    <t>13SC</t>
  </si>
  <si>
    <t>C11.I02 Proyectos tractores de digitalización de la Administración General del Estado. Seguridad Ciudadana e Instituciones Penitenciarias</t>
  </si>
  <si>
    <t>13KB</t>
  </si>
  <si>
    <t>Apoyo Logístico</t>
  </si>
  <si>
    <t>122N</t>
  </si>
  <si>
    <t>Gastos Operativos de las Fuerzas Armadas</t>
  </si>
  <si>
    <t>122M</t>
  </si>
  <si>
    <t>Programas especiales de modernización</t>
  </si>
  <si>
    <t>122B</t>
  </si>
  <si>
    <t>Modernización de las Fuerzas Armadas</t>
  </si>
  <si>
    <t>122A</t>
  </si>
  <si>
    <t>Personal en reserva</t>
  </si>
  <si>
    <t>121O</t>
  </si>
  <si>
    <t>Formación del Personal de las Fuerzas Armadas</t>
  </si>
  <si>
    <t>121N</t>
  </si>
  <si>
    <t>Administración y Servicios Generales de Defensa</t>
  </si>
  <si>
    <t>121M</t>
  </si>
  <si>
    <t>C19.I03 Competencias digitales para el empleo. Defensa</t>
  </si>
  <si>
    <t>12SC</t>
  </si>
  <si>
    <t>C11.I02 Proyectos tractores de digitalización de la Administración General del Estado. Defensa</t>
  </si>
  <si>
    <t>12KB</t>
  </si>
  <si>
    <t>Registros vinculados con la Fe Pública</t>
  </si>
  <si>
    <t>113M</t>
  </si>
  <si>
    <t>Tribunales de Justicia y Ministerio Fiscal</t>
  </si>
  <si>
    <t>112A</t>
  </si>
  <si>
    <t>Formación de la Carrera Fiscal</t>
  </si>
  <si>
    <t>111R</t>
  </si>
  <si>
    <t>Formación del Personal de la Administración de Justicia</t>
  </si>
  <si>
    <t>111Q</t>
  </si>
  <si>
    <t>Documentación y publicaciones judiciales</t>
  </si>
  <si>
    <t>111P</t>
  </si>
  <si>
    <t>Selección y formación de jueces</t>
  </si>
  <si>
    <t>111O</t>
  </si>
  <si>
    <t>Dirección y Servicios Generales de Justicia</t>
  </si>
  <si>
    <t>111N</t>
  </si>
  <si>
    <t>Gobierno del Poder Judicial</t>
  </si>
  <si>
    <t>111M</t>
  </si>
  <si>
    <t xml:space="preserve">-   </t>
  </si>
  <si>
    <t>C11.I02 Proyectos tractores de digitalización de la Administración General del Estado. Justicia</t>
  </si>
  <si>
    <t>11KB</t>
  </si>
  <si>
    <t>º</t>
  </si>
  <si>
    <t>2023</t>
  </si>
  <si>
    <t>42BC</t>
  </si>
  <si>
    <t>C02.I04 Programa de rehabilitación energética de edificios (PREE)</t>
  </si>
  <si>
    <t>45SA</t>
  </si>
  <si>
    <t>C19.I01 Competencias digitales transversales. Transición Ecológica</t>
  </si>
  <si>
    <t>92SC</t>
  </si>
  <si>
    <t>C19.I03 Competencias digitales para el empleo. Servicios de carácter general</t>
  </si>
  <si>
    <t>211A</t>
  </si>
  <si>
    <t>211B</t>
  </si>
  <si>
    <t>211C</t>
  </si>
  <si>
    <t>212A</t>
  </si>
  <si>
    <t>212B</t>
  </si>
  <si>
    <t>212C</t>
  </si>
  <si>
    <t>Complementos por mínimos de las pensiones contributivas</t>
  </si>
  <si>
    <t>221B</t>
  </si>
  <si>
    <t>223A</t>
  </si>
  <si>
    <t>224A</t>
  </si>
  <si>
    <t>Transferencias a CC.AA. por participación en los ingresos del Estado</t>
  </si>
  <si>
    <t>Transferencias a CC.AA. por los Fondos de Compensación Interterritorial</t>
  </si>
  <si>
    <t xml:space="preserve">1.1. Gastos. Clasificación económica </t>
  </si>
  <si>
    <t>1.2.1. Total transferencias por artículos</t>
  </si>
  <si>
    <t>1.2.3. Transferencias de capital por artículos</t>
  </si>
  <si>
    <t>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</si>
</sst>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#,##0.0"/>
    <numFmt numFmtId="166" formatCode="[$-C0A]d\ &quot;de&quot;\ mmmm\ &quot;de&quot;\ yyyy;@"/>
    <numFmt numFmtId="167" formatCode="#,##0.0000"/>
    <numFmt numFmtId="168" formatCode="0.0"/>
  </numFmts>
  <fonts count="41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b/>
      <sz val="12"/>
      <name val="Univers"/>
      <family val="2"/>
    </font>
    <font>
      <sz val="9"/>
      <name val="Univers"/>
      <family val="2"/>
    </font>
    <font>
      <sz val="8"/>
      <name val="Univers"/>
      <family val="2"/>
    </font>
    <font>
      <sz val="11"/>
      <name val="Univers"/>
      <family val="2"/>
    </font>
    <font>
      <sz val="11"/>
      <name val="Univers"/>
      <family val="2"/>
    </font>
    <font>
      <b/>
      <sz val="9"/>
      <name val="Univers"/>
      <family val="2"/>
    </font>
    <font>
      <b/>
      <sz val="8"/>
      <name val="Univers"/>
      <family val="2"/>
    </font>
    <font>
      <b/>
      <sz val="11"/>
      <name val="Univers"/>
      <family val="2"/>
    </font>
    <font>
      <sz val="9"/>
      <name val="Univers"/>
      <family val="2"/>
    </font>
    <font>
      <b/>
      <u/>
      <sz val="10"/>
      <name val="Univers"/>
      <family val="2"/>
    </font>
    <font>
      <sz val="10"/>
      <name val="Univers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Univers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sz val="10"/>
      <name val="Univers"/>
      <family val="2"/>
    </font>
    <font>
      <b/>
      <i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Univers"/>
      <family val="2"/>
    </font>
    <font>
      <b/>
      <u/>
      <sz val="9"/>
      <name val="Univers"/>
      <family val="2"/>
    </font>
    <font>
      <b/>
      <sz val="8"/>
      <name val="Univers"/>
    </font>
    <font>
      <b/>
      <sz val="11"/>
      <name val="Univers"/>
    </font>
    <font>
      <b/>
      <sz val="10"/>
      <name val="Univers"/>
    </font>
    <font>
      <sz val="10"/>
      <name val="Univers"/>
    </font>
    <font>
      <sz val="8"/>
      <name val="Univers"/>
    </font>
    <font>
      <sz val="8"/>
      <color indexed="10"/>
      <name val="Univers"/>
    </font>
    <font>
      <sz val="12"/>
      <name val="Univers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47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9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9"/>
      </left>
      <right/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4" fillId="0" borderId="0">
      <alignment vertical="center"/>
    </xf>
    <xf numFmtId="164" fontId="30" fillId="0" borderId="0" applyFont="0" applyFill="0" applyBorder="0" applyAlignment="0" applyProtection="0"/>
    <xf numFmtId="0" fontId="30" fillId="0" borderId="0"/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1">
      <alignment vertical="center"/>
    </xf>
    <xf numFmtId="0" fontId="16" fillId="0" borderId="0">
      <alignment vertical="center"/>
    </xf>
    <xf numFmtId="0" fontId="14" fillId="0" borderId="0"/>
    <xf numFmtId="0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12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8" fillId="0" borderId="0" xfId="0" quotePrefix="1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2" xfId="0" applyFont="1" applyFill="1" applyBorder="1" applyAlignment="1">
      <alignment horizontal="left" vertical="center"/>
    </xf>
    <xf numFmtId="0" fontId="22" fillId="0" borderId="2" xfId="0" quotePrefix="1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21" fillId="0" borderId="2" xfId="0" applyFont="1" applyFill="1" applyBorder="1" applyAlignment="1">
      <alignment horizontal="left"/>
    </xf>
    <xf numFmtId="0" fontId="26" fillId="0" borderId="0" xfId="0" applyFont="1" applyFill="1" applyAlignment="1"/>
    <xf numFmtId="0" fontId="23" fillId="0" borderId="0" xfId="0" applyFont="1" applyFill="1" applyBorder="1" applyAlignment="1">
      <alignment vertical="center"/>
    </xf>
    <xf numFmtId="0" fontId="27" fillId="0" borderId="0" xfId="0" quotePrefix="1" applyFont="1" applyFill="1" applyBorder="1" applyAlignment="1">
      <alignment horizontal="left" vertical="center"/>
    </xf>
    <xf numFmtId="3" fontId="23" fillId="0" borderId="0" xfId="0" applyNumberFormat="1" applyFont="1" applyFill="1" applyBorder="1" applyAlignment="1">
      <alignment horizontal="right" vertical="center"/>
    </xf>
    <xf numFmtId="3" fontId="23" fillId="0" borderId="2" xfId="0" applyNumberFormat="1" applyFont="1" applyFill="1" applyBorder="1" applyAlignment="1">
      <alignment horizontal="right" vertical="center"/>
    </xf>
    <xf numFmtId="3" fontId="25" fillId="0" borderId="2" xfId="0" applyNumberFormat="1" applyFont="1" applyFill="1" applyBorder="1" applyAlignment="1">
      <alignment horizontal="right" vertical="center"/>
    </xf>
    <xf numFmtId="3" fontId="25" fillId="0" borderId="2" xfId="0" applyNumberFormat="1" applyFont="1" applyFill="1" applyBorder="1" applyAlignment="1">
      <alignment horizontal="right"/>
    </xf>
    <xf numFmtId="0" fontId="21" fillId="0" borderId="2" xfId="0" quotePrefix="1" applyFont="1" applyFill="1" applyBorder="1" applyAlignment="1">
      <alignment horizontal="left"/>
    </xf>
    <xf numFmtId="0" fontId="22" fillId="0" borderId="0" xfId="0" quotePrefix="1" applyFont="1" applyFill="1" applyBorder="1" applyAlignment="1">
      <alignment horizontal="left" vertical="center"/>
    </xf>
    <xf numFmtId="3" fontId="14" fillId="0" borderId="0" xfId="0" applyNumberFormat="1" applyFont="1" applyFill="1" applyAlignment="1">
      <alignment vertical="center"/>
    </xf>
    <xf numFmtId="0" fontId="19" fillId="2" borderId="0" xfId="0" quotePrefix="1" applyFont="1" applyFill="1" applyBorder="1" applyAlignment="1">
      <alignment horizontal="left" vertical="center"/>
    </xf>
    <xf numFmtId="165" fontId="20" fillId="2" borderId="0" xfId="4" applyNumberFormat="1" applyFont="1" applyFill="1" applyBorder="1" applyAlignment="1">
      <alignment horizontal="left" vertical="center"/>
    </xf>
    <xf numFmtId="0" fontId="21" fillId="3" borderId="4" xfId="0" applyFont="1" applyFill="1" applyBorder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2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3" fontId="25" fillId="0" borderId="0" xfId="0" applyNumberFormat="1" applyFont="1" applyFill="1" applyBorder="1" applyAlignment="1">
      <alignment horizontal="right"/>
    </xf>
    <xf numFmtId="0" fontId="20" fillId="0" borderId="0" xfId="0" quotePrefix="1" applyFont="1" applyFill="1" applyBorder="1" applyAlignment="1">
      <alignment horizontal="left" vertical="center"/>
    </xf>
    <xf numFmtId="0" fontId="21" fillId="0" borderId="2" xfId="0" quotePrefix="1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3" fontId="17" fillId="0" borderId="3" xfId="0" applyNumberFormat="1" applyFont="1" applyFill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3" fontId="17" fillId="0" borderId="2" xfId="0" applyNumberFormat="1" applyFont="1" applyFill="1" applyBorder="1" applyAlignment="1">
      <alignment horizontal="right" vertical="center"/>
    </xf>
    <xf numFmtId="0" fontId="28" fillId="3" borderId="0" xfId="0" quotePrefix="1" applyFont="1" applyFill="1" applyBorder="1" applyAlignment="1">
      <alignment horizontal="left" vertical="center"/>
    </xf>
    <xf numFmtId="0" fontId="28" fillId="3" borderId="0" xfId="0" applyFont="1" applyFill="1" applyAlignment="1">
      <alignment vertical="center"/>
    </xf>
    <xf numFmtId="0" fontId="10" fillId="0" borderId="0" xfId="0" applyFont="1" applyFill="1" applyBorder="1" applyAlignment="1"/>
    <xf numFmtId="0" fontId="26" fillId="0" borderId="0" xfId="0" applyFont="1" applyFill="1" applyBorder="1" applyAlignment="1"/>
    <xf numFmtId="4" fontId="23" fillId="0" borderId="0" xfId="0" applyNumberFormat="1" applyFont="1" applyBorder="1" applyAlignment="1">
      <alignment horizontal="right" wrapText="1"/>
    </xf>
    <xf numFmtId="4" fontId="29" fillId="0" borderId="0" xfId="0" applyNumberFormat="1" applyFont="1" applyBorder="1" applyAlignment="1">
      <alignment horizontal="right" wrapText="1"/>
    </xf>
    <xf numFmtId="0" fontId="21" fillId="3" borderId="4" xfId="0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right" vertical="center"/>
    </xf>
    <xf numFmtId="3" fontId="25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left" vertical="center"/>
    </xf>
    <xf numFmtId="3" fontId="2" fillId="0" borderId="0" xfId="0" applyNumberFormat="1" applyFont="1" applyFill="1" applyAlignment="1">
      <alignment vertical="center"/>
    </xf>
    <xf numFmtId="0" fontId="31" fillId="0" borderId="0" xfId="0" quotePrefix="1" applyFont="1" applyFill="1" applyBorder="1" applyAlignment="1">
      <alignment horizontal="left" vertical="center" indent="8"/>
    </xf>
    <xf numFmtId="0" fontId="4" fillId="0" borderId="6" xfId="0" applyFont="1" applyFill="1" applyBorder="1" applyAlignment="1">
      <alignment horizontal="left" vertical="center"/>
    </xf>
    <xf numFmtId="3" fontId="17" fillId="0" borderId="6" xfId="0" applyNumberFormat="1" applyFont="1" applyFill="1" applyBorder="1" applyAlignment="1">
      <alignment horizontal="right" vertical="center"/>
    </xf>
    <xf numFmtId="3" fontId="5" fillId="4" borderId="3" xfId="0" applyNumberFormat="1" applyFont="1" applyFill="1" applyBorder="1" applyAlignment="1">
      <alignment horizontal="right" vertical="center"/>
    </xf>
    <xf numFmtId="49" fontId="21" fillId="3" borderId="4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Fill="1" applyAlignment="1">
      <alignment vertical="center"/>
    </xf>
    <xf numFmtId="3" fontId="25" fillId="0" borderId="7" xfId="0" applyNumberFormat="1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top" wrapText="1"/>
    </xf>
    <xf numFmtId="1" fontId="23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/>
    </xf>
    <xf numFmtId="0" fontId="21" fillId="0" borderId="0" xfId="0" quotePrefix="1" applyFont="1" applyFill="1" applyBorder="1" applyAlignment="1">
      <alignment horizontal="left"/>
    </xf>
    <xf numFmtId="3" fontId="23" fillId="0" borderId="7" xfId="0" applyNumberFormat="1" applyFont="1" applyFill="1" applyBorder="1" applyAlignment="1">
      <alignment horizontal="right" vertical="center"/>
    </xf>
    <xf numFmtId="3" fontId="25" fillId="0" borderId="7" xfId="0" applyNumberFormat="1" applyFont="1" applyFill="1" applyBorder="1" applyAlignment="1">
      <alignment horizontal="right"/>
    </xf>
    <xf numFmtId="0" fontId="11" fillId="0" borderId="7" xfId="0" applyFont="1" applyFill="1" applyBorder="1" applyAlignment="1">
      <alignment horizontal="left" vertical="center"/>
    </xf>
    <xf numFmtId="3" fontId="17" fillId="0" borderId="7" xfId="0" applyNumberFormat="1" applyFont="1" applyFill="1" applyBorder="1" applyAlignment="1">
      <alignment horizontal="right" vertical="center"/>
    </xf>
    <xf numFmtId="0" fontId="31" fillId="0" borderId="0" xfId="11" quotePrefix="1" applyFont="1" applyBorder="1" applyAlignment="1">
      <alignment horizontal="left" vertical="center" indent="8"/>
    </xf>
    <xf numFmtId="0" fontId="2" fillId="0" borderId="0" xfId="11" applyFont="1" applyAlignment="1">
      <alignment vertical="center"/>
    </xf>
    <xf numFmtId="0" fontId="1" fillId="0" borderId="0" xfId="11" applyFont="1" applyAlignment="1">
      <alignment vertical="center"/>
    </xf>
    <xf numFmtId="0" fontId="19" fillId="2" borderId="0" xfId="11" quotePrefix="1" applyFont="1" applyFill="1" applyBorder="1" applyAlignment="1">
      <alignment horizontal="left" vertical="center"/>
    </xf>
    <xf numFmtId="3" fontId="2" fillId="0" borderId="0" xfId="12" applyNumberFormat="1" applyFont="1" applyFill="1" applyAlignment="1">
      <alignment vertical="center"/>
    </xf>
    <xf numFmtId="165" fontId="20" fillId="2" borderId="0" xfId="13" applyNumberFormat="1" applyFont="1" applyFill="1" applyBorder="1" applyAlignment="1">
      <alignment horizontal="left" vertical="center"/>
    </xf>
    <xf numFmtId="0" fontId="21" fillId="3" borderId="4" xfId="11" applyFont="1" applyFill="1" applyBorder="1" applyAlignment="1">
      <alignment vertical="center"/>
    </xf>
    <xf numFmtId="0" fontId="21" fillId="3" borderId="4" xfId="11" applyFont="1" applyFill="1" applyBorder="1" applyAlignment="1">
      <alignment horizontal="center" vertical="center" wrapText="1"/>
    </xf>
    <xf numFmtId="49" fontId="21" fillId="3" borderId="4" xfId="11" applyNumberFormat="1" applyFont="1" applyFill="1" applyBorder="1" applyAlignment="1">
      <alignment horizontal="center" vertical="center" wrapText="1"/>
    </xf>
    <xf numFmtId="0" fontId="3" fillId="0" borderId="0" xfId="11" applyFont="1" applyFill="1" applyBorder="1" applyAlignment="1">
      <alignment vertical="center"/>
    </xf>
    <xf numFmtId="3" fontId="6" fillId="0" borderId="0" xfId="12" applyNumberFormat="1" applyFont="1" applyAlignment="1">
      <alignment vertical="center"/>
    </xf>
    <xf numFmtId="3" fontId="35" fillId="0" borderId="0" xfId="12" applyNumberFormat="1" applyFont="1" applyAlignment="1">
      <alignment vertical="center"/>
    </xf>
    <xf numFmtId="3" fontId="6" fillId="0" borderId="0" xfId="12" applyNumberFormat="1" applyFont="1" applyFill="1" applyAlignment="1">
      <alignment vertical="center"/>
    </xf>
    <xf numFmtId="3" fontId="36" fillId="0" borderId="0" xfId="12" applyNumberFormat="1" applyFont="1" applyAlignment="1">
      <alignment vertical="center"/>
    </xf>
    <xf numFmtId="3" fontId="2" fillId="0" borderId="0" xfId="12" applyNumberFormat="1" applyFont="1" applyAlignment="1">
      <alignment vertical="center"/>
    </xf>
    <xf numFmtId="3" fontId="28" fillId="0" borderId="0" xfId="12" applyNumberFormat="1" applyFont="1" applyAlignment="1">
      <alignment vertical="center"/>
    </xf>
    <xf numFmtId="0" fontId="4" fillId="0" borderId="0" xfId="11" applyFont="1" applyFill="1" applyBorder="1" applyAlignment="1">
      <alignment horizontal="left" vertical="center"/>
    </xf>
    <xf numFmtId="3" fontId="33" fillId="0" borderId="0" xfId="12" quotePrefix="1" applyNumberFormat="1" applyFont="1" applyBorder="1" applyAlignment="1">
      <alignment horizontal="left" vertical="center"/>
    </xf>
    <xf numFmtId="3" fontId="2" fillId="0" borderId="0" xfId="12" applyNumberFormat="1" applyFont="1" applyBorder="1" applyAlignment="1">
      <alignment vertical="center"/>
    </xf>
    <xf numFmtId="0" fontId="21" fillId="0" borderId="2" xfId="0" quotePrefix="1" applyFont="1" applyFill="1" applyBorder="1" applyAlignment="1">
      <alignment horizontal="right"/>
    </xf>
    <xf numFmtId="0" fontId="8" fillId="0" borderId="3" xfId="0" applyFont="1" applyFill="1" applyBorder="1" applyAlignment="1">
      <alignment horizontal="left"/>
    </xf>
    <xf numFmtId="3" fontId="9" fillId="0" borderId="3" xfId="0" applyNumberFormat="1" applyFont="1" applyFill="1" applyBorder="1" applyAlignment="1">
      <alignment horizontal="right"/>
    </xf>
    <xf numFmtId="3" fontId="4" fillId="0" borderId="0" xfId="12" applyNumberFormat="1" applyFont="1" applyBorder="1" applyAlignment="1">
      <alignment horizontal="left" vertical="center"/>
    </xf>
    <xf numFmtId="0" fontId="4" fillId="0" borderId="0" xfId="11" applyFont="1" applyFill="1" applyBorder="1" applyAlignment="1">
      <alignment horizontal="left" vertical="center" indent="2"/>
    </xf>
    <xf numFmtId="0" fontId="4" fillId="0" borderId="0" xfId="11" quotePrefix="1" applyFont="1" applyFill="1" applyBorder="1" applyAlignment="1">
      <alignment horizontal="left" vertical="center" indent="2"/>
    </xf>
    <xf numFmtId="0" fontId="8" fillId="0" borderId="0" xfId="11" applyFont="1" applyFill="1" applyBorder="1" applyAlignment="1">
      <alignment horizontal="left" vertical="center" indent="2"/>
    </xf>
    <xf numFmtId="3" fontId="4" fillId="0" borderId="0" xfId="12" applyNumberFormat="1" applyFont="1" applyBorder="1" applyAlignment="1">
      <alignment vertical="center"/>
    </xf>
    <xf numFmtId="3" fontId="8" fillId="0" borderId="0" xfId="12" applyNumberFormat="1" applyFont="1" applyBorder="1" applyAlignment="1">
      <alignment horizontal="left"/>
    </xf>
    <xf numFmtId="3" fontId="9" fillId="0" borderId="0" xfId="12" applyNumberFormat="1" applyFont="1" applyBorder="1" applyAlignment="1">
      <alignment horizontal="right"/>
    </xf>
    <xf numFmtId="3" fontId="37" fillId="0" borderId="0" xfId="12" applyNumberFormat="1" applyFont="1" applyAlignment="1">
      <alignment vertical="center"/>
    </xf>
    <xf numFmtId="3" fontId="38" fillId="0" borderId="0" xfId="12" applyNumberFormat="1" applyFont="1" applyAlignment="1">
      <alignment vertical="center"/>
    </xf>
    <xf numFmtId="3" fontId="38" fillId="0" borderId="0" xfId="12" applyNumberFormat="1" applyFont="1" applyBorder="1" applyAlignment="1">
      <alignment vertical="center"/>
    </xf>
    <xf numFmtId="0" fontId="21" fillId="5" borderId="10" xfId="11" applyFont="1" applyFill="1" applyBorder="1" applyAlignment="1">
      <alignment vertical="center"/>
    </xf>
    <xf numFmtId="1" fontId="3" fillId="0" borderId="0" xfId="11" applyNumberFormat="1" applyFont="1" applyFill="1" applyBorder="1" applyAlignment="1">
      <alignment horizontal="center" vertical="center"/>
    </xf>
    <xf numFmtId="3" fontId="38" fillId="0" borderId="0" xfId="12" applyNumberFormat="1" applyFont="1" applyFill="1" applyAlignment="1">
      <alignment vertical="center"/>
    </xf>
    <xf numFmtId="0" fontId="38" fillId="0" borderId="0" xfId="11" applyFont="1" applyFill="1" applyBorder="1" applyAlignment="1">
      <alignment vertical="center"/>
    </xf>
    <xf numFmtId="0" fontId="40" fillId="0" borderId="0" xfId="11" applyFont="1" applyFill="1" applyBorder="1" applyAlignment="1">
      <alignment vertical="center"/>
    </xf>
    <xf numFmtId="3" fontId="37" fillId="0" borderId="0" xfId="12" applyNumberFormat="1" applyFont="1" applyFill="1" applyAlignment="1">
      <alignment vertical="center"/>
    </xf>
    <xf numFmtId="0" fontId="37" fillId="0" borderId="0" xfId="11" applyFont="1" applyAlignment="1">
      <alignment vertical="center"/>
    </xf>
    <xf numFmtId="3" fontId="26" fillId="0" borderId="0" xfId="0" applyNumberFormat="1" applyFont="1" applyFill="1" applyAlignment="1"/>
    <xf numFmtId="0" fontId="19" fillId="4" borderId="0" xfId="11" quotePrefix="1" applyFont="1" applyFill="1" applyBorder="1" applyAlignment="1">
      <alignment horizontal="left" vertical="center"/>
    </xf>
    <xf numFmtId="1" fontId="3" fillId="4" borderId="0" xfId="11" applyNumberFormat="1" applyFont="1" applyFill="1" applyBorder="1" applyAlignment="1">
      <alignment horizontal="center" vertical="center"/>
    </xf>
    <xf numFmtId="3" fontId="38" fillId="4" borderId="0" xfId="12" applyNumberFormat="1" applyFont="1" applyFill="1" applyAlignment="1">
      <alignment vertical="center"/>
    </xf>
    <xf numFmtId="3" fontId="6" fillId="4" borderId="0" xfId="12" applyNumberFormat="1" applyFont="1" applyFill="1" applyAlignment="1">
      <alignment vertical="center"/>
    </xf>
    <xf numFmtId="3" fontId="36" fillId="4" borderId="0" xfId="12" applyNumberFormat="1" applyFont="1" applyFill="1" applyAlignment="1">
      <alignment vertical="center"/>
    </xf>
    <xf numFmtId="3" fontId="2" fillId="4" borderId="0" xfId="12" applyNumberFormat="1" applyFont="1" applyFill="1" applyAlignment="1">
      <alignment vertical="center"/>
    </xf>
    <xf numFmtId="3" fontId="39" fillId="4" borderId="0" xfId="12" applyNumberFormat="1" applyFont="1" applyFill="1" applyAlignment="1">
      <alignment vertical="center"/>
    </xf>
    <xf numFmtId="3" fontId="4" fillId="7" borderId="0" xfId="12" applyNumberFormat="1" applyFont="1" applyFill="1" applyBorder="1" applyAlignment="1">
      <alignment horizontal="left" vertical="center" wrapText="1"/>
    </xf>
    <xf numFmtId="0" fontId="31" fillId="0" borderId="0" xfId="11" quotePrefix="1" applyFont="1" applyBorder="1" applyAlignment="1">
      <alignment horizontal="left" vertical="center"/>
    </xf>
    <xf numFmtId="3" fontId="4" fillId="6" borderId="0" xfId="12" applyNumberFormat="1" applyFont="1" applyFill="1" applyBorder="1" applyAlignment="1">
      <alignment horizontal="left" vertical="center" wrapText="1"/>
    </xf>
    <xf numFmtId="3" fontId="4" fillId="7" borderId="8" xfId="12" applyNumberFormat="1" applyFont="1" applyFill="1" applyBorder="1" applyAlignment="1">
      <alignment horizontal="left" vertical="center" wrapText="1"/>
    </xf>
    <xf numFmtId="3" fontId="4" fillId="6" borderId="8" xfId="12" applyNumberFormat="1" applyFont="1" applyFill="1" applyBorder="1" applyAlignment="1">
      <alignment horizontal="left" vertical="center" wrapText="1"/>
    </xf>
    <xf numFmtId="3" fontId="4" fillId="0" borderId="0" xfId="12" applyNumberFormat="1" applyFont="1" applyBorder="1" applyAlignment="1">
      <alignment horizontal="left" vertical="center" wrapText="1"/>
    </xf>
    <xf numFmtId="3" fontId="4" fillId="4" borderId="0" xfId="12" applyNumberFormat="1" applyFont="1" applyFill="1" applyBorder="1" applyAlignment="1">
      <alignment horizontal="left" vertical="center" wrapText="1"/>
    </xf>
    <xf numFmtId="3" fontId="4" fillId="4" borderId="8" xfId="12" applyNumberFormat="1" applyFont="1" applyFill="1" applyBorder="1" applyAlignment="1">
      <alignment horizontal="left" vertical="center" wrapText="1"/>
    </xf>
    <xf numFmtId="3" fontId="8" fillId="0" borderId="0" xfId="12" applyNumberFormat="1" applyFont="1" applyBorder="1" applyAlignment="1">
      <alignment horizontal="left" vertical="center"/>
    </xf>
    <xf numFmtId="1" fontId="5" fillId="7" borderId="0" xfId="14" quotePrefix="1" applyNumberFormat="1" applyFont="1" applyFill="1" applyBorder="1" applyAlignment="1">
      <alignment horizontal="right" vertical="center"/>
    </xf>
    <xf numFmtId="3" fontId="23" fillId="7" borderId="0" xfId="0" applyNumberFormat="1" applyFont="1" applyFill="1" applyAlignment="1">
      <alignment horizontal="right" vertical="center"/>
    </xf>
    <xf numFmtId="1" fontId="5" fillId="6" borderId="0" xfId="14" applyNumberFormat="1" applyFont="1" applyFill="1" applyBorder="1" applyAlignment="1">
      <alignment horizontal="right" vertical="center"/>
    </xf>
    <xf numFmtId="3" fontId="23" fillId="6" borderId="0" xfId="0" applyNumberFormat="1" applyFont="1" applyFill="1" applyAlignment="1">
      <alignment horizontal="right" vertical="center"/>
    </xf>
    <xf numFmtId="1" fontId="5" fillId="7" borderId="0" xfId="14" applyNumberFormat="1" applyFont="1" applyFill="1" applyBorder="1" applyAlignment="1">
      <alignment horizontal="right" vertical="center"/>
    </xf>
    <xf numFmtId="3" fontId="5" fillId="6" borderId="0" xfId="12" applyNumberFormat="1" applyFont="1" applyFill="1" applyAlignment="1">
      <alignment vertical="center"/>
    </xf>
    <xf numFmtId="0" fontId="21" fillId="5" borderId="9" xfId="11" applyFont="1" applyFill="1" applyBorder="1" applyAlignment="1">
      <alignment vertical="center"/>
    </xf>
    <xf numFmtId="3" fontId="34" fillId="5" borderId="9" xfId="12" applyNumberFormat="1" applyFont="1" applyFill="1" applyBorder="1" applyAlignment="1">
      <alignment horizontal="right" vertical="center"/>
    </xf>
    <xf numFmtId="3" fontId="5" fillId="7" borderId="0" xfId="12" applyNumberFormat="1" applyFont="1" applyFill="1" applyBorder="1" applyAlignment="1">
      <alignment vertical="center"/>
    </xf>
    <xf numFmtId="3" fontId="5" fillId="7" borderId="0" xfId="12" applyNumberFormat="1" applyFont="1" applyFill="1" applyBorder="1" applyAlignment="1">
      <alignment horizontal="right" vertical="center"/>
    </xf>
    <xf numFmtId="3" fontId="5" fillId="6" borderId="0" xfId="12" applyNumberFormat="1" applyFont="1" applyFill="1" applyBorder="1" applyAlignment="1">
      <alignment horizontal="right" vertical="center"/>
    </xf>
    <xf numFmtId="3" fontId="5" fillId="7" borderId="8" xfId="12" applyNumberFormat="1" applyFont="1" applyFill="1" applyBorder="1" applyAlignment="1">
      <alignment horizontal="right" vertical="center"/>
    </xf>
    <xf numFmtId="3" fontId="34" fillId="7" borderId="0" xfId="12" applyNumberFormat="1" applyFont="1" applyFill="1" applyBorder="1" applyAlignment="1">
      <alignment horizontal="right" vertical="center"/>
    </xf>
    <xf numFmtId="3" fontId="34" fillId="6" borderId="0" xfId="12" applyNumberFormat="1" applyFont="1" applyFill="1" applyBorder="1" applyAlignment="1">
      <alignment horizontal="right" vertical="center"/>
    </xf>
    <xf numFmtId="3" fontId="23" fillId="7" borderId="8" xfId="0" applyNumberFormat="1" applyFont="1" applyFill="1" applyBorder="1" applyAlignment="1">
      <alignment horizontal="right" vertical="center"/>
    </xf>
    <xf numFmtId="3" fontId="5" fillId="6" borderId="8" xfId="12" applyNumberFormat="1" applyFont="1" applyFill="1" applyBorder="1" applyAlignment="1">
      <alignment horizontal="right" vertical="center"/>
    </xf>
    <xf numFmtId="3" fontId="23" fillId="6" borderId="8" xfId="0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 vertical="center"/>
    </xf>
    <xf numFmtId="3" fontId="23" fillId="0" borderId="0" xfId="0" applyNumberFormat="1" applyFont="1" applyAlignment="1">
      <alignment horizontal="right" vertical="center"/>
    </xf>
    <xf numFmtId="3" fontId="32" fillId="6" borderId="0" xfId="12" applyNumberFormat="1" applyFont="1" applyFill="1" applyBorder="1" applyAlignment="1">
      <alignment horizontal="left" vertical="center" wrapText="1"/>
    </xf>
    <xf numFmtId="3" fontId="32" fillId="7" borderId="0" xfId="12" applyNumberFormat="1" applyFont="1" applyFill="1" applyBorder="1" applyAlignment="1">
      <alignment horizontal="left" vertical="center" wrapText="1"/>
    </xf>
    <xf numFmtId="3" fontId="6" fillId="7" borderId="0" xfId="12" applyNumberFormat="1" applyFont="1" applyFill="1" applyBorder="1" applyAlignment="1">
      <alignment vertical="center"/>
    </xf>
    <xf numFmtId="3" fontId="5" fillId="4" borderId="0" xfId="12" applyNumberFormat="1" applyFont="1" applyFill="1" applyBorder="1" applyAlignment="1">
      <alignment horizontal="right" vertical="center"/>
    </xf>
    <xf numFmtId="3" fontId="23" fillId="4" borderId="0" xfId="0" applyNumberFormat="1" applyFont="1" applyFill="1" applyAlignment="1">
      <alignment horizontal="right" vertical="center"/>
    </xf>
    <xf numFmtId="3" fontId="5" fillId="4" borderId="8" xfId="12" applyNumberFormat="1" applyFont="1" applyFill="1" applyBorder="1" applyAlignment="1">
      <alignment horizontal="right" vertical="center"/>
    </xf>
    <xf numFmtId="3" fontId="23" fillId="4" borderId="8" xfId="0" applyNumberFormat="1" applyFont="1" applyFill="1" applyBorder="1" applyAlignment="1">
      <alignment horizontal="right" vertical="center"/>
    </xf>
    <xf numFmtId="3" fontId="32" fillId="6" borderId="8" xfId="12" applyNumberFormat="1" applyFont="1" applyFill="1" applyBorder="1" applyAlignment="1">
      <alignment horizontal="left" vertical="center" wrapText="1"/>
    </xf>
    <xf numFmtId="3" fontId="32" fillId="4" borderId="0" xfId="12" applyNumberFormat="1" applyFont="1" applyFill="1" applyBorder="1" applyAlignment="1">
      <alignment horizontal="left" vertical="center" wrapText="1"/>
    </xf>
    <xf numFmtId="3" fontId="5" fillId="6" borderId="0" xfId="12" applyNumberFormat="1" applyFont="1" applyFill="1" applyBorder="1" applyAlignment="1">
      <alignment vertical="center" wrapText="1"/>
    </xf>
    <xf numFmtId="165" fontId="23" fillId="0" borderId="0" xfId="0" applyNumberFormat="1" applyFont="1" applyFill="1" applyBorder="1" applyAlignment="1">
      <alignment horizontal="right" vertical="center" indent="1"/>
    </xf>
    <xf numFmtId="168" fontId="23" fillId="0" borderId="0" xfId="0" applyNumberFormat="1" applyFont="1" applyFill="1" applyAlignment="1">
      <alignment horizontal="right" vertical="center" indent="1"/>
    </xf>
    <xf numFmtId="165" fontId="25" fillId="0" borderId="2" xfId="0" applyNumberFormat="1" applyFont="1" applyFill="1" applyBorder="1" applyAlignment="1">
      <alignment horizontal="right" indent="1"/>
    </xf>
    <xf numFmtId="166" fontId="19" fillId="0" borderId="0" xfId="0" applyNumberFormat="1" applyFont="1" applyFill="1" applyAlignment="1">
      <alignment vertical="center"/>
    </xf>
    <xf numFmtId="49" fontId="19" fillId="0" borderId="0" xfId="0" applyNumberFormat="1" applyFont="1" applyFill="1" applyAlignment="1">
      <alignment horizontal="right" vertical="center"/>
    </xf>
  </cellXfs>
  <cellStyles count="15">
    <cellStyle name="arial" xfId="1"/>
    <cellStyle name="Millares [0] 2" xfId="10"/>
    <cellStyle name="Millares [0] 2 2" xfId="14"/>
    <cellStyle name="Millares 2" xfId="2"/>
    <cellStyle name="Normal" xfId="0" builtinId="0"/>
    <cellStyle name="Normal 2" xfId="3"/>
    <cellStyle name="Normal 3" xfId="9"/>
    <cellStyle name="Normal 3 2" xfId="11"/>
    <cellStyle name="Normal_1-Recursos no financieros" xfId="4"/>
    <cellStyle name="Normal_1-Recursos no financieros 2 2" xfId="13"/>
    <cellStyle name="Normal_Finanzas públicas 2" xfId="12"/>
    <cellStyle name="num1esp" xfId="5"/>
    <cellStyle name="num2esp" xfId="6"/>
    <cellStyle name="rayas" xfId="7"/>
    <cellStyle name="Título" xfId="8" builtinId="1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2428875</xdr:colOff>
      <xdr:row>15</xdr:row>
      <xdr:rowOff>104775</xdr:rowOff>
    </xdr:from>
    <xdr:to>
      <xdr:col>20</xdr:col>
      <xdr:colOff>104775</xdr:colOff>
      <xdr:row>23</xdr:row>
      <xdr:rowOff>66675</xdr:rowOff>
    </xdr:to>
    <xdr:sp macro="" textlink="">
      <xdr:nvSpPr>
        <xdr:cNvPr id="2" name="1 CuadroTexto"/>
        <xdr:cNvSpPr txBox="1"/>
      </xdr:nvSpPr>
      <xdr:spPr>
        <a:xfrm>
          <a:off x="2428875" y="2838450"/>
          <a:ext cx="594360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400" b="1" i="0" u="none" strike="noStrike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Estadísticas 2014-2023</a:t>
          </a:r>
        </a:p>
        <a:p>
          <a:r>
            <a:rPr lang="es-ES" sz="2000" b="0" i="0" u="none" strike="noStrike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Presupuestos Generales del Estado Consolidados</a:t>
          </a:r>
        </a:p>
        <a:p>
          <a:r>
            <a:rPr lang="es-ES" sz="2400" b="1" i="0" u="none" strike="noStrike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2023</a:t>
          </a:r>
          <a:endParaRPr lang="es-ES" sz="2400" baseline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2247900</xdr:colOff>
      <xdr:row>14</xdr:row>
      <xdr:rowOff>85726</xdr:rowOff>
    </xdr:from>
    <xdr:to>
      <xdr:col>1</xdr:col>
      <xdr:colOff>542925</xdr:colOff>
      <xdr:row>18</xdr:row>
      <xdr:rowOff>85726</xdr:rowOff>
    </xdr:to>
    <xdr:sp macro="" textlink="">
      <xdr:nvSpPr>
        <xdr:cNvPr id="3" name="2 Medio marco"/>
        <xdr:cNvSpPr/>
      </xdr:nvSpPr>
      <xdr:spPr>
        <a:xfrm>
          <a:off x="2247900" y="2657476"/>
          <a:ext cx="733425" cy="647700"/>
        </a:xfrm>
        <a:prstGeom prst="half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 editAs="oneCell">
    <xdr:from>
      <xdr:col>0</xdr:col>
      <xdr:colOff>0</xdr:colOff>
      <xdr:row>0</xdr:row>
      <xdr:rowOff>304800</xdr:rowOff>
    </xdr:from>
    <xdr:to>
      <xdr:col>2</xdr:col>
      <xdr:colOff>371475</xdr:colOff>
      <xdr:row>5</xdr:row>
      <xdr:rowOff>130532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"/>
          <a:ext cx="3457575" cy="940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600075</xdr:colOff>
      <xdr:row>1</xdr:row>
      <xdr:rowOff>304800</xdr:rowOff>
    </xdr:to>
    <xdr:pic>
      <xdr:nvPicPr>
        <xdr:cNvPr id="210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600075</xdr:colOff>
      <xdr:row>1</xdr:row>
      <xdr:rowOff>304800</xdr:rowOff>
    </xdr:to>
    <xdr:pic>
      <xdr:nvPicPr>
        <xdr:cNvPr id="619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600075</xdr:colOff>
      <xdr:row>1</xdr:row>
      <xdr:rowOff>304800</xdr:rowOff>
    </xdr:to>
    <xdr:pic>
      <xdr:nvPicPr>
        <xdr:cNvPr id="7217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600075</xdr:colOff>
      <xdr:row>1</xdr:row>
      <xdr:rowOff>304800</xdr:rowOff>
    </xdr:to>
    <xdr:pic>
      <xdr:nvPicPr>
        <xdr:cNvPr id="8241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600075</xdr:colOff>
      <xdr:row>1</xdr:row>
      <xdr:rowOff>304800</xdr:rowOff>
    </xdr:to>
    <xdr:pic>
      <xdr:nvPicPr>
        <xdr:cNvPr id="9265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600075</xdr:colOff>
      <xdr:row>1</xdr:row>
      <xdr:rowOff>342900</xdr:rowOff>
    </xdr:to>
    <xdr:pic>
      <xdr:nvPicPr>
        <xdr:cNvPr id="1074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600075</xdr:colOff>
      <xdr:row>1</xdr:row>
      <xdr:rowOff>304800</xdr:rowOff>
    </xdr:to>
    <xdr:pic>
      <xdr:nvPicPr>
        <xdr:cNvPr id="3121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46196</xdr:colOff>
      <xdr:row>0</xdr:row>
      <xdr:rowOff>0</xdr:rowOff>
    </xdr:from>
    <xdr:ext cx="660083" cy="684530"/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" y="0"/>
          <a:ext cx="660083" cy="684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showGridLines="0" topLeftCell="A13" zoomScaleNormal="100" workbookViewId="0">
      <selection activeCell="M32" sqref="M32"/>
    </sheetView>
  </sheetViews>
  <sheetFormatPr baseColWidth="10" defaultColWidth="11.42578125" defaultRowHeight="12.75"/>
  <cols>
    <col min="1" max="1" width="36.5703125" style="11" customWidth="1"/>
    <col min="2" max="21" width="9.7109375" style="10" customWidth="1"/>
    <col min="22" max="16384" width="11.42578125" style="10"/>
  </cols>
  <sheetData>
    <row r="1" spans="1:1" ht="24.95" customHeight="1">
      <c r="A1" s="9"/>
    </row>
    <row r="2" spans="1:1" ht="24.95" customHeight="1">
      <c r="A2" s="9"/>
    </row>
    <row r="31" spans="10:11" ht="15.75">
      <c r="J31" s="163" t="s">
        <v>999</v>
      </c>
      <c r="K31" s="162"/>
    </row>
  </sheetData>
  <printOptions horizontalCentered="1"/>
  <pageMargins left="0.74803149606299213" right="0.74803149606299213" top="0.39370078740157483" bottom="0.98425196850393704" header="0" footer="0"/>
  <pageSetup paperSize="9" scale="92" orientation="landscape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L23"/>
  <sheetViews>
    <sheetView showGridLines="0" zoomScaleNormal="100" workbookViewId="0">
      <pane xSplit="1" ySplit="6" topLeftCell="B7" activePane="bottomRight" state="frozen"/>
      <selection activeCell="I32" sqref="I32"/>
      <selection pane="topRight" activeCell="I32" sqref="I32"/>
      <selection pane="bottomLeft" activeCell="I32" sqref="I32"/>
      <selection pane="bottomRight" activeCell="L2" sqref="L2"/>
    </sheetView>
  </sheetViews>
  <sheetFormatPr baseColWidth="10" defaultColWidth="11.42578125" defaultRowHeight="12.75"/>
  <cols>
    <col min="1" max="1" width="42.140625" style="11" customWidth="1"/>
    <col min="2" max="11" width="9.7109375" style="10" customWidth="1"/>
    <col min="12" max="16384" width="11.42578125" style="10"/>
  </cols>
  <sheetData>
    <row r="1" spans="1:11" ht="24.95" customHeight="1">
      <c r="A1" s="58" t="s">
        <v>83</v>
      </c>
    </row>
    <row r="2" spans="1:11" ht="24.95" customHeight="1">
      <c r="A2" s="58" t="s">
        <v>84</v>
      </c>
    </row>
    <row r="3" spans="1:11" ht="24.95" customHeight="1">
      <c r="A3" s="10"/>
    </row>
    <row r="4" spans="1:11" ht="20.100000000000001" customHeight="1">
      <c r="A4" s="32" t="s">
        <v>996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15.75" thickBot="1">
      <c r="A5" s="33" t="s">
        <v>0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12" customFormat="1" ht="23.25" customHeight="1" thickBot="1">
      <c r="A6" s="34" t="s">
        <v>14</v>
      </c>
      <c r="B6" s="53">
        <v>2014</v>
      </c>
      <c r="C6" s="53">
        <v>2015</v>
      </c>
      <c r="D6" s="53">
        <v>2016</v>
      </c>
      <c r="E6" s="62" t="s">
        <v>87</v>
      </c>
      <c r="F6" s="62" t="s">
        <v>88</v>
      </c>
      <c r="G6" s="62" t="s">
        <v>113</v>
      </c>
      <c r="H6" s="62" t="s">
        <v>114</v>
      </c>
      <c r="I6" s="62" t="s">
        <v>118</v>
      </c>
      <c r="J6" s="62" t="s">
        <v>146</v>
      </c>
      <c r="K6" s="62" t="s">
        <v>977</v>
      </c>
    </row>
    <row r="7" spans="1:11" s="14" customFormat="1" ht="20.100000000000001" customHeight="1">
      <c r="A7" s="13" t="s">
        <v>15</v>
      </c>
      <c r="B7" s="25">
        <v>21304.104899999998</v>
      </c>
      <c r="C7" s="25">
        <v>21598.4476</v>
      </c>
      <c r="D7" s="25">
        <v>22433.79723</v>
      </c>
      <c r="E7" s="25">
        <v>22080.21833</v>
      </c>
      <c r="F7" s="25">
        <v>22504.802510000001</v>
      </c>
      <c r="G7" s="25">
        <v>22500.199079999999</v>
      </c>
      <c r="H7" s="25">
        <v>22500.199079999999</v>
      </c>
      <c r="I7" s="25">
        <v>25016.38277</v>
      </c>
      <c r="J7" s="25">
        <v>25859.345999999998</v>
      </c>
      <c r="K7" s="25">
        <v>27481.715410000001</v>
      </c>
    </row>
    <row r="8" spans="1:11" s="14" customFormat="1" ht="20.100000000000001" customHeight="1">
      <c r="A8" s="15" t="s">
        <v>16</v>
      </c>
      <c r="B8" s="25">
        <v>7619.3513300000004</v>
      </c>
      <c r="C8" s="25">
        <v>7869.4813100000001</v>
      </c>
      <c r="D8" s="25">
        <v>7806.5389400000004</v>
      </c>
      <c r="E8" s="25">
        <v>7805.5889500000003</v>
      </c>
      <c r="F8" s="25">
        <v>8143.7488300000005</v>
      </c>
      <c r="G8" s="25">
        <v>8139.8153499999999</v>
      </c>
      <c r="H8" s="25">
        <v>8139.8153499999999</v>
      </c>
      <c r="I8" s="25">
        <v>9918.2267899999988</v>
      </c>
      <c r="J8" s="25">
        <v>10939.576010000001</v>
      </c>
      <c r="K8" s="25">
        <v>12222.194820000001</v>
      </c>
    </row>
    <row r="9" spans="1:11" s="14" customFormat="1" ht="20.100000000000001" customHeight="1">
      <c r="A9" s="15" t="s">
        <v>17</v>
      </c>
      <c r="B9" s="25">
        <v>36661.797599999998</v>
      </c>
      <c r="C9" s="25">
        <v>35560.177499999998</v>
      </c>
      <c r="D9" s="25">
        <v>33554.520770000003</v>
      </c>
      <c r="E9" s="25">
        <v>32266.236730000001</v>
      </c>
      <c r="F9" s="25">
        <v>31602.252559999997</v>
      </c>
      <c r="G9" s="25">
        <v>31602.244629999997</v>
      </c>
      <c r="H9" s="25">
        <v>31602.244629999997</v>
      </c>
      <c r="I9" s="25">
        <v>31739.626359999998</v>
      </c>
      <c r="J9" s="25">
        <v>30271.231340000002</v>
      </c>
      <c r="K9" s="25">
        <v>31372.317299999999</v>
      </c>
    </row>
    <row r="10" spans="1:11" s="14" customFormat="1" ht="20.100000000000001" customHeight="1">
      <c r="A10" s="15" t="s">
        <v>18</v>
      </c>
      <c r="B10" s="25">
        <v>231125.777</v>
      </c>
      <c r="C10" s="25">
        <v>231583.144</v>
      </c>
      <c r="D10" s="25">
        <v>233681.07522</v>
      </c>
      <c r="E10" s="25">
        <v>237875.95428000001</v>
      </c>
      <c r="F10" s="25">
        <v>246423.67442</v>
      </c>
      <c r="G10" s="25">
        <v>246397.65253999998</v>
      </c>
      <c r="H10" s="25">
        <v>246397.65253999998</v>
      </c>
      <c r="I10" s="25">
        <v>306647.17236999999</v>
      </c>
      <c r="J10" s="25">
        <v>312665.97979999997</v>
      </c>
      <c r="K10" s="25">
        <v>329602.88313999999</v>
      </c>
    </row>
    <row r="11" spans="1:11" s="14" customFormat="1" ht="20.100000000000001" customHeight="1">
      <c r="A11" s="17" t="s">
        <v>19</v>
      </c>
      <c r="B11" s="26">
        <f t="shared" ref="B11:G11" si="0">SUM(B7:B10)</f>
        <v>296711.03083</v>
      </c>
      <c r="C11" s="26">
        <f t="shared" si="0"/>
        <v>296611.25040999998</v>
      </c>
      <c r="D11" s="26">
        <f t="shared" si="0"/>
        <v>297475.93216000003</v>
      </c>
      <c r="E11" s="26">
        <f t="shared" si="0"/>
        <v>300027.99829000002</v>
      </c>
      <c r="F11" s="26">
        <f t="shared" si="0"/>
        <v>308674.47831999999</v>
      </c>
      <c r="G11" s="26">
        <f t="shared" si="0"/>
        <v>308639.91159999999</v>
      </c>
      <c r="H11" s="26">
        <f t="shared" ref="H11" si="1">SUM(H7:H10)</f>
        <v>308639.91159999999</v>
      </c>
      <c r="I11" s="70">
        <f t="shared" ref="I11:J11" si="2">SUM(I7:I10)</f>
        <v>373321.40828999999</v>
      </c>
      <c r="J11" s="70">
        <f t="shared" si="2"/>
        <v>379736.13314999995</v>
      </c>
      <c r="K11" s="70">
        <f t="shared" ref="K11" si="3">SUM(K7:K10)</f>
        <v>400679.11066999997</v>
      </c>
    </row>
    <row r="12" spans="1:11" s="14" customFormat="1" ht="20.100000000000001" customHeight="1">
      <c r="A12" s="36" t="s">
        <v>12</v>
      </c>
      <c r="B12" s="26">
        <v>2665.95379</v>
      </c>
      <c r="C12" s="26">
        <v>2594.6817999999998</v>
      </c>
      <c r="D12" s="26">
        <v>2468.0300000000002</v>
      </c>
      <c r="E12" s="26">
        <v>2367.92</v>
      </c>
      <c r="F12" s="26">
        <v>2276.6799999999998</v>
      </c>
      <c r="G12" s="26">
        <v>2276.6799999999998</v>
      </c>
      <c r="H12" s="26">
        <v>2276.6799999999998</v>
      </c>
      <c r="I12" s="70">
        <v>3889.13</v>
      </c>
      <c r="J12" s="70">
        <v>3922.84</v>
      </c>
      <c r="K12" s="70">
        <v>3964.42</v>
      </c>
    </row>
    <row r="13" spans="1:11" s="14" customFormat="1" ht="20.100000000000001" customHeight="1">
      <c r="A13" s="13" t="s">
        <v>20</v>
      </c>
      <c r="B13" s="25">
        <v>4727.8485099999998</v>
      </c>
      <c r="C13" s="25">
        <v>4959.4237700000003</v>
      </c>
      <c r="D13" s="25">
        <v>5177.5998799999998</v>
      </c>
      <c r="E13" s="25">
        <v>6649.7248900000004</v>
      </c>
      <c r="F13" s="25">
        <v>7576.8126400000001</v>
      </c>
      <c r="G13" s="25">
        <v>7572.3901399999995</v>
      </c>
      <c r="H13" s="25">
        <v>7572.3901399999995</v>
      </c>
      <c r="I13" s="25">
        <v>10166.278109999999</v>
      </c>
      <c r="J13" s="25">
        <v>11167.20091</v>
      </c>
      <c r="K13" s="25">
        <v>14495.661969999999</v>
      </c>
    </row>
    <row r="14" spans="1:11" s="14" customFormat="1" ht="20.100000000000001" customHeight="1">
      <c r="A14" s="15" t="s">
        <v>21</v>
      </c>
      <c r="B14" s="25">
        <v>9986.1402500000004</v>
      </c>
      <c r="C14" s="25">
        <v>11344.8814</v>
      </c>
      <c r="D14" s="25">
        <v>9362.4367700000003</v>
      </c>
      <c r="E14" s="25">
        <v>9398.0588800000005</v>
      </c>
      <c r="F14" s="25">
        <v>9426.8418499999989</v>
      </c>
      <c r="G14" s="25">
        <v>9419.5735600000007</v>
      </c>
      <c r="H14" s="25">
        <v>9419.5735600000007</v>
      </c>
      <c r="I14" s="25">
        <v>29118.987539999998</v>
      </c>
      <c r="J14" s="25">
        <v>32186.264150000006</v>
      </c>
      <c r="K14" s="25">
        <v>31582.349880000002</v>
      </c>
    </row>
    <row r="15" spans="1:11" s="14" customFormat="1" ht="20.100000000000001" customHeight="1">
      <c r="A15" s="18" t="s">
        <v>22</v>
      </c>
      <c r="B15" s="26">
        <f t="shared" ref="B15:G15" si="4">SUM(B13:B14)</f>
        <v>14713.98876</v>
      </c>
      <c r="C15" s="26">
        <f t="shared" si="4"/>
        <v>16304.30517</v>
      </c>
      <c r="D15" s="26">
        <f t="shared" si="4"/>
        <v>14540.03665</v>
      </c>
      <c r="E15" s="26">
        <f t="shared" si="4"/>
        <v>16047.783770000002</v>
      </c>
      <c r="F15" s="26">
        <f t="shared" si="4"/>
        <v>17003.654490000001</v>
      </c>
      <c r="G15" s="26">
        <f t="shared" si="4"/>
        <v>16991.9637</v>
      </c>
      <c r="H15" s="26">
        <f t="shared" ref="H15" si="5">SUM(H13:H14)</f>
        <v>16991.9637</v>
      </c>
      <c r="I15" s="70">
        <f t="shared" ref="I15:J15" si="6">SUM(I13:I14)</f>
        <v>39285.265650000001</v>
      </c>
      <c r="J15" s="70">
        <f t="shared" si="6"/>
        <v>43353.465060000002</v>
      </c>
      <c r="K15" s="70">
        <f t="shared" ref="K15" si="7">SUM(K13:K14)</f>
        <v>46078.011850000003</v>
      </c>
    </row>
    <row r="16" spans="1:11" s="20" customFormat="1" ht="20.100000000000001" customHeight="1">
      <c r="A16" s="19" t="s">
        <v>23</v>
      </c>
      <c r="B16" s="27">
        <f t="shared" ref="B16:G16" si="8">B11+B12+B15</f>
        <v>314090.97337999998</v>
      </c>
      <c r="C16" s="27">
        <f t="shared" si="8"/>
        <v>315510.23738000001</v>
      </c>
      <c r="D16" s="27">
        <f t="shared" si="8"/>
        <v>314483.99881000008</v>
      </c>
      <c r="E16" s="27">
        <f t="shared" si="8"/>
        <v>318443.70205999998</v>
      </c>
      <c r="F16" s="27">
        <f t="shared" si="8"/>
        <v>327954.81280999997</v>
      </c>
      <c r="G16" s="27">
        <f t="shared" si="8"/>
        <v>327908.55530000001</v>
      </c>
      <c r="H16" s="27">
        <f t="shared" ref="H16:I16" si="9">H11+H12+H15</f>
        <v>327908.55530000001</v>
      </c>
      <c r="I16" s="64">
        <f t="shared" si="9"/>
        <v>416495.80394000001</v>
      </c>
      <c r="J16" s="64">
        <f t="shared" ref="J16:K16" si="10">J11+J12+J15</f>
        <v>427012.43820999999</v>
      </c>
      <c r="K16" s="64">
        <f t="shared" si="10"/>
        <v>450721.54251999996</v>
      </c>
    </row>
    <row r="17" spans="1:12" s="14" customFormat="1" ht="20.100000000000001" customHeight="1">
      <c r="A17" s="15" t="s">
        <v>24</v>
      </c>
      <c r="B17" s="25">
        <v>40535.103999999999</v>
      </c>
      <c r="C17" s="25">
        <v>32333.103599999999</v>
      </c>
      <c r="D17" s="25">
        <v>37372.29595</v>
      </c>
      <c r="E17" s="25">
        <v>36667.477149999999</v>
      </c>
      <c r="F17" s="25">
        <v>40414.215049999999</v>
      </c>
      <c r="G17" s="25">
        <v>40414.215049999999</v>
      </c>
      <c r="H17" s="25">
        <v>40414.215049999999</v>
      </c>
      <c r="I17" s="25">
        <v>39577.433469999996</v>
      </c>
      <c r="J17" s="25">
        <v>31957.129380000002</v>
      </c>
      <c r="K17" s="25">
        <v>35264.269699999997</v>
      </c>
    </row>
    <row r="18" spans="1:12" s="14" customFormat="1" ht="20.100000000000001" customHeight="1">
      <c r="A18" s="15" t="s">
        <v>25</v>
      </c>
      <c r="B18" s="25">
        <v>68605.2546</v>
      </c>
      <c r="C18" s="25">
        <v>92233.134699999995</v>
      </c>
      <c r="D18" s="25">
        <v>84513.728329999998</v>
      </c>
      <c r="E18" s="25">
        <v>88022.150290000005</v>
      </c>
      <c r="F18" s="25">
        <v>81416.056110000005</v>
      </c>
      <c r="G18" s="25">
        <v>81416.056110000005</v>
      </c>
      <c r="H18" s="25">
        <v>81416.056110000005</v>
      </c>
      <c r="I18" s="25">
        <v>94410.637359999993</v>
      </c>
      <c r="J18" s="25">
        <v>68138.195629999973</v>
      </c>
      <c r="K18" s="25">
        <v>97557.494879999998</v>
      </c>
    </row>
    <row r="19" spans="1:12" s="14" customFormat="1" ht="20.100000000000001" customHeight="1">
      <c r="A19" s="18" t="s">
        <v>26</v>
      </c>
      <c r="B19" s="26">
        <f t="shared" ref="B19:G19" si="11">SUM(B17:B18)</f>
        <v>109140.35860000001</v>
      </c>
      <c r="C19" s="26">
        <f t="shared" si="11"/>
        <v>124566.2383</v>
      </c>
      <c r="D19" s="26">
        <f t="shared" si="11"/>
        <v>121886.02428</v>
      </c>
      <c r="E19" s="26">
        <f t="shared" si="11"/>
        <v>124689.62744000001</v>
      </c>
      <c r="F19" s="26">
        <f t="shared" si="11"/>
        <v>121830.27116</v>
      </c>
      <c r="G19" s="26">
        <f t="shared" si="11"/>
        <v>121830.27116</v>
      </c>
      <c r="H19" s="26">
        <f t="shared" ref="H19:I19" si="12">SUM(H17:H18)</f>
        <v>121830.27116</v>
      </c>
      <c r="I19" s="70">
        <f t="shared" si="12"/>
        <v>133988.07082999998</v>
      </c>
      <c r="J19" s="70">
        <f t="shared" ref="J19:K19" si="13">SUM(J17:J18)</f>
        <v>100095.32500999997</v>
      </c>
      <c r="K19" s="70">
        <f t="shared" si="13"/>
        <v>132821.76457999999</v>
      </c>
    </row>
    <row r="20" spans="1:12" s="22" customFormat="1" ht="23.1" customHeight="1">
      <c r="A20" s="21" t="s">
        <v>27</v>
      </c>
      <c r="B20" s="28">
        <f t="shared" ref="B20:G20" si="14">B16+B19</f>
        <v>423231.33198000002</v>
      </c>
      <c r="C20" s="28">
        <f t="shared" si="14"/>
        <v>440076.47568000003</v>
      </c>
      <c r="D20" s="28">
        <f t="shared" si="14"/>
        <v>436370.02309000009</v>
      </c>
      <c r="E20" s="28">
        <f t="shared" si="14"/>
        <v>443133.32949999999</v>
      </c>
      <c r="F20" s="28">
        <f t="shared" si="14"/>
        <v>449785.08396999998</v>
      </c>
      <c r="G20" s="28">
        <f t="shared" si="14"/>
        <v>449738.82646000001</v>
      </c>
      <c r="H20" s="28">
        <f t="shared" ref="H20:I20" si="15">H16+H19</f>
        <v>449738.82646000001</v>
      </c>
      <c r="I20" s="71">
        <f t="shared" si="15"/>
        <v>550483.87476999999</v>
      </c>
      <c r="J20" s="71">
        <f t="shared" ref="J20:K20" si="16">J16+J19</f>
        <v>527107.76321999996</v>
      </c>
      <c r="K20" s="71">
        <f t="shared" si="16"/>
        <v>583543.30709999998</v>
      </c>
      <c r="L20" s="113"/>
    </row>
    <row r="21" spans="1:12" s="22" customFormat="1" ht="23.1" customHeight="1">
      <c r="A21" s="68"/>
      <c r="B21" s="38"/>
      <c r="C21" s="38"/>
      <c r="D21" s="38"/>
      <c r="E21" s="38"/>
      <c r="F21" s="38"/>
      <c r="G21" s="38"/>
      <c r="H21" s="38"/>
    </row>
    <row r="22" spans="1:12" ht="15">
      <c r="A22" s="24" t="s">
        <v>28</v>
      </c>
      <c r="E22" s="4"/>
      <c r="F22" s="4"/>
      <c r="G22" s="4"/>
      <c r="H22" s="4"/>
    </row>
    <row r="23" spans="1:12" ht="15">
      <c r="A23" s="35" t="s">
        <v>40</v>
      </c>
      <c r="E23" s="4"/>
      <c r="F23" s="4"/>
      <c r="G23" s="4"/>
      <c r="H23" s="4"/>
    </row>
  </sheetData>
  <phoneticPr fontId="0" type="noConversion"/>
  <printOptions horizontalCentered="1"/>
  <pageMargins left="0.75" right="0.75" top="0.39370078740157483" bottom="1" header="0" footer="0"/>
  <pageSetup paperSize="9" scale="94" orientation="landscape" verticalDpi="1200" r:id="rId1"/>
  <headerFooter alignWithMargins="0"/>
  <ignoredErrors>
    <ignoredError sqref="B15:J15 C11:D11" formulaRange="1"/>
    <ignoredError sqref="E6:F6 I6:J6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K17"/>
  <sheetViews>
    <sheetView showGridLines="0" zoomScaleNormal="100" workbookViewId="0">
      <pane xSplit="1" ySplit="6" topLeftCell="B7" activePane="bottomRight" state="frozen"/>
      <selection activeCell="I32" sqref="I32"/>
      <selection pane="topRight" activeCell="I32" sqref="I32"/>
      <selection pane="bottomLeft" activeCell="I32" sqref="I32"/>
      <selection pane="bottomRight" activeCell="L1" sqref="L1"/>
    </sheetView>
  </sheetViews>
  <sheetFormatPr baseColWidth="10" defaultColWidth="11.42578125" defaultRowHeight="12.75"/>
  <cols>
    <col min="1" max="1" width="38.5703125" style="11" customWidth="1"/>
    <col min="2" max="11" width="9.7109375" style="10" customWidth="1"/>
    <col min="12" max="16384" width="11.42578125" style="10"/>
  </cols>
  <sheetData>
    <row r="1" spans="1:11" ht="24.95" customHeight="1">
      <c r="A1" s="58" t="s">
        <v>83</v>
      </c>
    </row>
    <row r="2" spans="1:11" ht="24.95" customHeight="1">
      <c r="A2" s="58" t="s">
        <v>84</v>
      </c>
    </row>
    <row r="3" spans="1:11" ht="24.95" customHeight="1">
      <c r="A3" s="10"/>
    </row>
    <row r="4" spans="1:11" ht="20.100000000000001" customHeight="1">
      <c r="A4" s="32" t="s">
        <v>997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15.75" thickBot="1">
      <c r="A5" s="33" t="s">
        <v>0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12" customFormat="1" ht="23.25" customHeight="1" thickBot="1">
      <c r="A6" s="34" t="s">
        <v>54</v>
      </c>
      <c r="B6" s="53">
        <v>2014</v>
      </c>
      <c r="C6" s="53">
        <v>2015</v>
      </c>
      <c r="D6" s="53">
        <v>2016</v>
      </c>
      <c r="E6" s="62" t="s">
        <v>87</v>
      </c>
      <c r="F6" s="62" t="s">
        <v>88</v>
      </c>
      <c r="G6" s="62" t="s">
        <v>113</v>
      </c>
      <c r="H6" s="62" t="s">
        <v>114</v>
      </c>
      <c r="I6" s="62" t="s">
        <v>118</v>
      </c>
      <c r="J6" s="62" t="s">
        <v>146</v>
      </c>
      <c r="K6" s="62" t="s">
        <v>977</v>
      </c>
    </row>
    <row r="7" spans="1:11" s="14" customFormat="1" ht="20.100000000000001" customHeight="1">
      <c r="A7" s="30" t="s">
        <v>80</v>
      </c>
      <c r="B7" s="25">
        <v>3230.3439700000004</v>
      </c>
      <c r="C7" s="25">
        <f>'12.2'!C7+'12.3'!C7</f>
        <v>3285.5407299999997</v>
      </c>
      <c r="D7" s="25">
        <f>'12.2'!D7+'12.3'!D7</f>
        <v>2872.6074800000001</v>
      </c>
      <c r="E7" s="25">
        <f>'12.2'!E7+'12.3'!E7</f>
        <v>2778.8895700000003</v>
      </c>
      <c r="F7" s="25">
        <f>'12.2'!F7+'12.3'!F7</f>
        <v>2849.6688999999997</v>
      </c>
      <c r="G7" s="25">
        <f>'12.2'!G7+'12.3'!G7</f>
        <v>3029.7491499999996</v>
      </c>
      <c r="H7" s="25">
        <f>'12.2'!H7+'12.3'!H7</f>
        <v>3029.7491499999996</v>
      </c>
      <c r="I7" s="25">
        <f>'12.2'!I7+'12.3'!I7</f>
        <v>14026.62743</v>
      </c>
      <c r="J7" s="25">
        <f>'12.2'!J7+'12.3'!J7</f>
        <v>10629.6667</v>
      </c>
      <c r="K7" s="25">
        <f>'12.2'!K7+'12.3'!K7</f>
        <v>12363.719859999999</v>
      </c>
    </row>
    <row r="8" spans="1:11" s="14" customFormat="1" ht="20.100000000000001" customHeight="1">
      <c r="A8" s="30" t="s">
        <v>55</v>
      </c>
      <c r="B8" s="25">
        <v>21127.480079999998</v>
      </c>
      <c r="C8" s="25">
        <f>'12.2'!C8+'12.3'!C8</f>
        <v>22790.43334</v>
      </c>
      <c r="D8" s="25">
        <f>'12.2'!D8+'12.3'!D8</f>
        <v>23533.933379999999</v>
      </c>
      <c r="E8" s="25">
        <f>'12.2'!E8+'12.3'!E8</f>
        <v>24273.94484</v>
      </c>
      <c r="F8" s="25">
        <f>'12.2'!F8+'12.3'!F8</f>
        <v>25979.857940000002</v>
      </c>
      <c r="G8" s="25">
        <f>'12.2'!G8+'12.3'!G8</f>
        <v>25979.721939999999</v>
      </c>
      <c r="H8" s="25">
        <f>'12.2'!H8+'12.3'!H8</f>
        <v>25979.721939999999</v>
      </c>
      <c r="I8" s="25">
        <f>'12.2'!I8+'12.3'!I8</f>
        <v>52213.567860000003</v>
      </c>
      <c r="J8" s="25">
        <f>'12.2'!J8+'12.3'!J8</f>
        <v>50541.653969999999</v>
      </c>
      <c r="K8" s="25">
        <f>'12.2'!K8+'12.3'!K8</f>
        <v>44380.647870000001</v>
      </c>
    </row>
    <row r="9" spans="1:11" s="14" customFormat="1" ht="20.100000000000001" customHeight="1">
      <c r="A9" s="30" t="s">
        <v>115</v>
      </c>
      <c r="B9" s="25">
        <v>16125.005349999999</v>
      </c>
      <c r="C9" s="25">
        <f>'12.2'!C9+'12.3'!C9</f>
        <v>16456.732819999997</v>
      </c>
      <c r="D9" s="25">
        <f>'12.2'!D9+'12.3'!D9</f>
        <v>17017.228790000001</v>
      </c>
      <c r="E9" s="25">
        <f>'12.2'!E9+'12.3'!E9</f>
        <v>16749.686890000001</v>
      </c>
      <c r="F9" s="25">
        <f>'12.2'!F9+'12.3'!F9</f>
        <v>16991.448909999999</v>
      </c>
      <c r="G9" s="25">
        <f>'12.2'!G9+'12.3'!G9</f>
        <v>16987.584910000001</v>
      </c>
      <c r="H9" s="25">
        <f>'12.2'!H9+'12.3'!H9</f>
        <v>16987.584910000001</v>
      </c>
      <c r="I9" s="25">
        <f>'12.2'!I9+'12.3'!I9</f>
        <v>19943.621209999998</v>
      </c>
      <c r="J9" s="25">
        <f>'12.2'!J9+'12.3'!J9</f>
        <v>23971.520680000001</v>
      </c>
      <c r="K9" s="25">
        <f>'12.2'!K9+'12.3'!K9</f>
        <v>25016.197229999998</v>
      </c>
    </row>
    <row r="10" spans="1:11" s="14" customFormat="1" ht="20.100000000000001" customHeight="1">
      <c r="A10" s="30" t="s">
        <v>56</v>
      </c>
      <c r="B10" s="25">
        <v>11968.882170000001</v>
      </c>
      <c r="C10" s="25">
        <f>'12.2'!C10+'12.3'!C10</f>
        <v>12888.187610000001</v>
      </c>
      <c r="D10" s="25">
        <f>'12.2'!D10+'12.3'!D10</f>
        <v>11553.980009999999</v>
      </c>
      <c r="E10" s="25">
        <f>'12.2'!E10+'12.3'!E10</f>
        <v>11500.85853</v>
      </c>
      <c r="F10" s="25">
        <f>'12.2'!F10+'12.3'!F10</f>
        <v>12141.450209999999</v>
      </c>
      <c r="G10" s="25">
        <f>'12.2'!G10+'12.3'!G10</f>
        <v>12136.440210000001</v>
      </c>
      <c r="H10" s="25">
        <f>'12.2'!H10+'12.3'!H10</f>
        <v>12136.440210000001</v>
      </c>
      <c r="I10" s="25">
        <f>'12.2'!I10+'12.3'!I10</f>
        <v>15055.905620000001</v>
      </c>
      <c r="J10" s="25">
        <f>'12.2'!J10+'12.3'!J10</f>
        <v>17584.91546</v>
      </c>
      <c r="K10" s="25">
        <f>'12.2'!K10+'12.3'!K10</f>
        <v>17205.66806</v>
      </c>
    </row>
    <row r="11" spans="1:11" s="14" customFormat="1" ht="20.100000000000001" customHeight="1">
      <c r="A11" s="30" t="s">
        <v>79</v>
      </c>
      <c r="B11" s="25">
        <v>174241.80683000002</v>
      </c>
      <c r="C11" s="25">
        <f>'12.2'!C11+'12.3'!C11</f>
        <v>173256.81706</v>
      </c>
      <c r="D11" s="25">
        <f>'12.2'!D11+'12.3'!D11</f>
        <v>172674.20668999999</v>
      </c>
      <c r="E11" s="25">
        <f>'12.2'!E11+'12.3'!E11</f>
        <v>177289.72649</v>
      </c>
      <c r="F11" s="25">
        <f>'12.2'!F11+'12.3'!F11</f>
        <v>182958.90113000001</v>
      </c>
      <c r="G11" s="25">
        <f>'12.2'!G11+'12.3'!G11</f>
        <v>182958.90113000001</v>
      </c>
      <c r="H11" s="25">
        <f>'12.2'!H11+'12.3'!H11</f>
        <v>182958.90113000001</v>
      </c>
      <c r="I11" s="25">
        <f>'12.2'!I11+'12.3'!I11</f>
        <v>216271.71554</v>
      </c>
      <c r="J11" s="25">
        <f>'12.2'!J11+'12.3'!J11</f>
        <v>222353.84474</v>
      </c>
      <c r="K11" s="25">
        <f>'12.2'!K11+'12.3'!K11</f>
        <v>242377.26757</v>
      </c>
    </row>
    <row r="12" spans="1:11" s="14" customFormat="1" ht="20.100000000000001" customHeight="1">
      <c r="A12" s="30" t="s">
        <v>57</v>
      </c>
      <c r="B12" s="25">
        <v>14418.380630000001</v>
      </c>
      <c r="C12" s="25">
        <f>'12.2'!C12+'12.3'!C12</f>
        <v>14250.295779999999</v>
      </c>
      <c r="D12" s="25">
        <f>'12.2'!D12+'12.3'!D12</f>
        <v>15391.548139999999</v>
      </c>
      <c r="E12" s="25">
        <f>'12.2'!E12+'12.3'!E12</f>
        <v>14680.88884</v>
      </c>
      <c r="F12" s="25">
        <f>'12.2'!F12+'12.3'!F12</f>
        <v>14929.171179999999</v>
      </c>
      <c r="G12" s="25">
        <f>'12.2'!G12+'12.3'!G12</f>
        <v>14724.810759999998</v>
      </c>
      <c r="H12" s="25">
        <f>'12.2'!H12+'12.3'!H12</f>
        <v>14724.810759999998</v>
      </c>
      <c r="I12" s="25">
        <f>'12.2'!I12+'12.3'!I12</f>
        <v>18254.704249999999</v>
      </c>
      <c r="J12" s="25">
        <f>'12.2'!J12+'12.3'!J12</f>
        <v>19770.624399999997</v>
      </c>
      <c r="K12" s="25">
        <f>'12.2'!K12+'12.3'!K12</f>
        <v>19841.694930000001</v>
      </c>
    </row>
    <row r="13" spans="1:11" s="22" customFormat="1" ht="23.1" customHeight="1">
      <c r="A13" s="93" t="s">
        <v>58</v>
      </c>
      <c r="B13" s="28">
        <f t="shared" ref="B13:C13" si="0">SUM(B7:B12)</f>
        <v>241111.89903</v>
      </c>
      <c r="C13" s="28">
        <f t="shared" si="0"/>
        <v>242928.00733999998</v>
      </c>
      <c r="D13" s="28">
        <f>SUM(D7:D12)</f>
        <v>243043.50448999999</v>
      </c>
      <c r="E13" s="71">
        <f>'12.2'!E13+'12.3'!E13</f>
        <v>247273.99516000002</v>
      </c>
      <c r="F13" s="71">
        <f>'12.2'!F13+'12.3'!F13</f>
        <v>255850.49826999998</v>
      </c>
      <c r="G13" s="71">
        <f>'12.2'!G13+'12.3'!G13</f>
        <v>255817.20809999999</v>
      </c>
      <c r="H13" s="71">
        <f>'12.2'!H13+'12.3'!H13</f>
        <v>255817.20809999999</v>
      </c>
      <c r="I13" s="71">
        <f>'12.2'!I13+'12.3'!I13</f>
        <v>335766.14191000001</v>
      </c>
      <c r="J13" s="71">
        <f>'12.2'!J13+'12.3'!J13</f>
        <v>344852.22594999999</v>
      </c>
      <c r="K13" s="71">
        <f>'12.2'!K13+'12.3'!K13</f>
        <v>361185.19551999995</v>
      </c>
    </row>
    <row r="14" spans="1:11" s="22" customFormat="1" ht="14.25" customHeight="1">
      <c r="B14" s="56"/>
    </row>
    <row r="15" spans="1:11" s="4" customFormat="1" ht="23.1" customHeight="1">
      <c r="A15" s="66"/>
      <c r="B15" s="66"/>
    </row>
    <row r="16" spans="1:11">
      <c r="A16" s="24" t="s">
        <v>28</v>
      </c>
    </row>
    <row r="17" spans="1:1">
      <c r="A17" s="35" t="s">
        <v>40</v>
      </c>
    </row>
  </sheetData>
  <phoneticPr fontId="0" type="noConversion"/>
  <printOptions horizontalCentered="1"/>
  <pageMargins left="0.75" right="0.75" top="0.39370078740157483" bottom="1" header="0" footer="0"/>
  <pageSetup paperSize="9" scale="97" orientation="landscape" verticalDpi="1200" r:id="rId1"/>
  <headerFooter alignWithMargins="0"/>
  <ignoredErrors>
    <ignoredError sqref="E6:F6 I6:J6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K17"/>
  <sheetViews>
    <sheetView showGridLines="0" zoomScaleNormal="80" workbookViewId="0">
      <pane xSplit="1" ySplit="6" topLeftCell="B7" activePane="bottomRight" state="frozen"/>
      <selection activeCell="I32" sqref="I32"/>
      <selection pane="topRight" activeCell="I32" sqref="I32"/>
      <selection pane="bottomLeft" activeCell="I32" sqref="I32"/>
      <selection pane="bottomRight" activeCell="L2" sqref="L2"/>
    </sheetView>
  </sheetViews>
  <sheetFormatPr baseColWidth="10" defaultColWidth="11.42578125" defaultRowHeight="12.75"/>
  <cols>
    <col min="1" max="1" width="44" style="11" customWidth="1"/>
    <col min="2" max="2" width="9.7109375" style="11" customWidth="1"/>
    <col min="3" max="11" width="9.7109375" style="10" customWidth="1"/>
    <col min="12" max="16384" width="11.42578125" style="10"/>
  </cols>
  <sheetData>
    <row r="1" spans="1:11" ht="24.95" customHeight="1">
      <c r="A1" s="58" t="s">
        <v>83</v>
      </c>
    </row>
    <row r="2" spans="1:11" ht="24.95" customHeight="1">
      <c r="A2" s="58" t="s">
        <v>84</v>
      </c>
    </row>
    <row r="3" spans="1:11" ht="24.95" customHeight="1">
      <c r="A3" s="10"/>
      <c r="C3" s="11"/>
      <c r="D3" s="11"/>
    </row>
    <row r="4" spans="1:11" ht="20.100000000000001" customHeight="1">
      <c r="A4" s="32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15.75" thickBot="1">
      <c r="A5" s="33" t="s">
        <v>0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12" customFormat="1" ht="23.25" customHeight="1" thickBot="1">
      <c r="A6" s="34" t="s">
        <v>54</v>
      </c>
      <c r="B6" s="53">
        <v>2014</v>
      </c>
      <c r="C6" s="53">
        <v>2015</v>
      </c>
      <c r="D6" s="53">
        <v>2016</v>
      </c>
      <c r="E6" s="62" t="s">
        <v>87</v>
      </c>
      <c r="F6" s="62" t="s">
        <v>88</v>
      </c>
      <c r="G6" s="62" t="s">
        <v>113</v>
      </c>
      <c r="H6" s="62" t="s">
        <v>114</v>
      </c>
      <c r="I6" s="62" t="s">
        <v>118</v>
      </c>
      <c r="J6" s="62" t="s">
        <v>146</v>
      </c>
      <c r="K6" s="62" t="s">
        <v>977</v>
      </c>
    </row>
    <row r="7" spans="1:11" s="14" customFormat="1" ht="20.100000000000001" customHeight="1">
      <c r="A7" s="30" t="s">
        <v>85</v>
      </c>
      <c r="B7" s="25">
        <v>2131.9837000000002</v>
      </c>
      <c r="C7" s="25">
        <v>1600.95201</v>
      </c>
      <c r="D7" s="25">
        <v>1687.92</v>
      </c>
      <c r="E7" s="25">
        <v>1582.9983</v>
      </c>
      <c r="F7" s="25">
        <v>2218.3431299999997</v>
      </c>
      <c r="G7" s="25">
        <v>2202.8816699999998</v>
      </c>
      <c r="H7" s="25">
        <v>2202.8816699999998</v>
      </c>
      <c r="I7" s="25">
        <v>2568.4146000000001</v>
      </c>
      <c r="J7" s="25">
        <v>2779.7773999999999</v>
      </c>
      <c r="K7" s="25">
        <v>3072.27621</v>
      </c>
    </row>
    <row r="8" spans="1:11" s="14" customFormat="1" ht="20.100000000000001" customHeight="1">
      <c r="A8" s="30" t="s">
        <v>59</v>
      </c>
      <c r="B8" s="25">
        <v>19565.162820000001</v>
      </c>
      <c r="C8" s="25">
        <v>20977.293679999999</v>
      </c>
      <c r="D8" s="25">
        <v>21823.18419</v>
      </c>
      <c r="E8" s="25">
        <v>22392.708360000001</v>
      </c>
      <c r="F8" s="25">
        <v>23656.602360000001</v>
      </c>
      <c r="G8" s="25">
        <v>23656.466359999999</v>
      </c>
      <c r="H8" s="25">
        <v>23656.466359999999</v>
      </c>
      <c r="I8" s="25">
        <v>45062.930820000001</v>
      </c>
      <c r="J8" s="25">
        <v>40014.850149999998</v>
      </c>
      <c r="K8" s="25">
        <v>34893.529889999998</v>
      </c>
    </row>
    <row r="9" spans="1:11" s="14" customFormat="1" ht="20.100000000000001" customHeight="1">
      <c r="A9" s="13" t="s">
        <v>116</v>
      </c>
      <c r="B9" s="25">
        <v>16036.366039999999</v>
      </c>
      <c r="C9" s="25">
        <v>16343.586869999999</v>
      </c>
      <c r="D9" s="25">
        <v>16906.16821</v>
      </c>
      <c r="E9" s="25">
        <v>16659.049190000002</v>
      </c>
      <c r="F9" s="25">
        <v>16862.910239999997</v>
      </c>
      <c r="G9" s="25">
        <v>16859.04624</v>
      </c>
      <c r="H9" s="25">
        <v>16859.04624</v>
      </c>
      <c r="I9" s="25">
        <v>18600.850539999999</v>
      </c>
      <c r="J9" s="25">
        <v>21821.671600000001</v>
      </c>
      <c r="K9" s="25">
        <v>23265.650379999999</v>
      </c>
    </row>
    <row r="10" spans="1:11" s="14" customFormat="1" ht="20.100000000000001" customHeight="1">
      <c r="A10" s="13" t="s">
        <v>60</v>
      </c>
      <c r="B10" s="25">
        <v>6093.9409599999999</v>
      </c>
      <c r="C10" s="25">
        <v>6141.8296</v>
      </c>
      <c r="D10" s="25">
        <v>6308.5672599999998</v>
      </c>
      <c r="E10" s="25">
        <v>6305.3858499999997</v>
      </c>
      <c r="F10" s="25">
        <v>6956.741</v>
      </c>
      <c r="G10" s="25">
        <v>6951.7309999999998</v>
      </c>
      <c r="H10" s="25">
        <v>6951.7309999999998</v>
      </c>
      <c r="I10" s="25">
        <v>6962.9340099999999</v>
      </c>
      <c r="J10" s="25">
        <v>6866.9389300000003</v>
      </c>
      <c r="K10" s="25">
        <v>6982.4861199999996</v>
      </c>
    </row>
    <row r="11" spans="1:11" s="14" customFormat="1" ht="20.100000000000001" customHeight="1">
      <c r="A11" s="13" t="s">
        <v>61</v>
      </c>
      <c r="B11" s="25">
        <v>173343.92975000001</v>
      </c>
      <c r="C11" s="25">
        <v>172760.88746999999</v>
      </c>
      <c r="D11" s="25">
        <v>172086.32663</v>
      </c>
      <c r="E11" s="25">
        <v>176812.27996000001</v>
      </c>
      <c r="F11" s="25">
        <v>182473.83866000001</v>
      </c>
      <c r="G11" s="25">
        <v>182473.83866000001</v>
      </c>
      <c r="H11" s="25">
        <v>182473.83866000001</v>
      </c>
      <c r="I11" s="25">
        <v>215625.72863</v>
      </c>
      <c r="J11" s="25">
        <v>221725.77506000001</v>
      </c>
      <c r="K11" s="25">
        <v>241808.02059</v>
      </c>
    </row>
    <row r="12" spans="1:11" s="14" customFormat="1" ht="20.100000000000001" customHeight="1">
      <c r="A12" s="13" t="s">
        <v>62</v>
      </c>
      <c r="B12" s="25">
        <v>13954.37551</v>
      </c>
      <c r="C12" s="25">
        <v>13758.576289999999</v>
      </c>
      <c r="D12" s="25">
        <v>14868.90143</v>
      </c>
      <c r="E12" s="25">
        <v>14123.51462</v>
      </c>
      <c r="F12" s="25">
        <v>14255.221029999999</v>
      </c>
      <c r="G12" s="25">
        <v>14253.670609999999</v>
      </c>
      <c r="H12" s="25">
        <v>14253.670609999999</v>
      </c>
      <c r="I12" s="25">
        <v>17826.295770000001</v>
      </c>
      <c r="J12" s="25">
        <v>19456.948659999998</v>
      </c>
      <c r="K12" s="25">
        <v>19580.882450000001</v>
      </c>
    </row>
    <row r="13" spans="1:11" s="22" customFormat="1" ht="23.1" customHeight="1">
      <c r="A13" s="29" t="s">
        <v>63</v>
      </c>
      <c r="B13" s="28">
        <f t="shared" ref="B13:G13" si="0">SUM(B7:B12)</f>
        <v>231125.75878000003</v>
      </c>
      <c r="C13" s="28">
        <f t="shared" si="0"/>
        <v>231583.12591999996</v>
      </c>
      <c r="D13" s="28">
        <f t="shared" si="0"/>
        <v>233681.06771999999</v>
      </c>
      <c r="E13" s="28">
        <f t="shared" si="0"/>
        <v>237875.93628000002</v>
      </c>
      <c r="F13" s="28">
        <f t="shared" si="0"/>
        <v>246423.65641999998</v>
      </c>
      <c r="G13" s="28">
        <f t="shared" si="0"/>
        <v>246397.63454</v>
      </c>
      <c r="H13" s="28">
        <f t="shared" ref="H13:I13" si="1">SUM(H7:H12)</f>
        <v>246397.63454</v>
      </c>
      <c r="I13" s="71">
        <f t="shared" si="1"/>
        <v>306647.15437</v>
      </c>
      <c r="J13" s="71">
        <f t="shared" ref="J13:K13" si="2">SUM(J7:J12)</f>
        <v>312665.96179999999</v>
      </c>
      <c r="K13" s="71">
        <f t="shared" si="2"/>
        <v>329602.84563999996</v>
      </c>
    </row>
    <row r="14" spans="1:11" s="22" customFormat="1" ht="14.25" customHeight="1">
      <c r="A14" s="13"/>
      <c r="B14" s="51"/>
      <c r="C14" s="50"/>
      <c r="D14" s="50"/>
    </row>
    <row r="15" spans="1:11" s="4" customFormat="1" ht="20.45" customHeight="1">
      <c r="A15" s="66"/>
      <c r="B15" s="66"/>
      <c r="C15" s="49"/>
      <c r="D15" s="49"/>
    </row>
    <row r="16" spans="1:11">
      <c r="A16" s="24" t="s">
        <v>28</v>
      </c>
      <c r="C16" s="11"/>
      <c r="D16" s="11"/>
    </row>
    <row r="17" spans="1:4">
      <c r="A17" s="35" t="s">
        <v>40</v>
      </c>
      <c r="C17" s="11"/>
      <c r="D17" s="11"/>
    </row>
  </sheetData>
  <phoneticPr fontId="0" type="noConversion"/>
  <printOptions horizontalCentered="1"/>
  <pageMargins left="0.75" right="0.75" top="0.39370078740157483" bottom="1" header="0" footer="0"/>
  <pageSetup paperSize="9" scale="97" orientation="landscape" verticalDpi="1200" r:id="rId1"/>
  <headerFooter alignWithMargins="0">
    <oddFooter xml:space="preserve">&amp;R
</oddFooter>
  </headerFooter>
  <ignoredErrors>
    <ignoredError sqref="B13:D13" formulaRange="1"/>
    <ignoredError sqref="E6:F6 I6:J6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K32"/>
  <sheetViews>
    <sheetView showGridLines="0" zoomScaleNormal="100" workbookViewId="0">
      <pane xSplit="1" ySplit="6" topLeftCell="B7" activePane="bottomRight" state="frozen"/>
      <selection activeCell="I32" sqref="I32"/>
      <selection pane="topRight" activeCell="I32" sqref="I32"/>
      <selection pane="bottomLeft" activeCell="I32" sqref="I32"/>
      <selection pane="bottomRight" activeCell="A15" sqref="A15:XFD15"/>
    </sheetView>
  </sheetViews>
  <sheetFormatPr baseColWidth="10" defaultColWidth="11.42578125" defaultRowHeight="12.75"/>
  <cols>
    <col min="1" max="1" width="48.5703125" style="11" customWidth="1"/>
    <col min="2" max="11" width="9.7109375" style="10" customWidth="1"/>
    <col min="12" max="16384" width="11.42578125" style="10"/>
  </cols>
  <sheetData>
    <row r="1" spans="1:11" ht="24.95" customHeight="1">
      <c r="A1" s="58" t="s">
        <v>83</v>
      </c>
    </row>
    <row r="2" spans="1:11" ht="24.95" customHeight="1">
      <c r="A2" s="58" t="s">
        <v>84</v>
      </c>
    </row>
    <row r="3" spans="1:11" ht="24.95" customHeight="1">
      <c r="A3" s="10"/>
    </row>
    <row r="4" spans="1:11" ht="20.100000000000001" customHeight="1">
      <c r="A4" s="32" t="s">
        <v>998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15.75" thickBot="1">
      <c r="A5" s="33" t="s">
        <v>0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12" customFormat="1" ht="23.25" customHeight="1" thickBot="1">
      <c r="A6" s="34" t="s">
        <v>54</v>
      </c>
      <c r="B6" s="53">
        <v>2014</v>
      </c>
      <c r="C6" s="53">
        <v>2015</v>
      </c>
      <c r="D6" s="53">
        <v>2016</v>
      </c>
      <c r="E6" s="62" t="s">
        <v>87</v>
      </c>
      <c r="F6" s="62" t="s">
        <v>88</v>
      </c>
      <c r="G6" s="62" t="s">
        <v>113</v>
      </c>
      <c r="H6" s="62" t="s">
        <v>114</v>
      </c>
      <c r="I6" s="62" t="s">
        <v>118</v>
      </c>
      <c r="J6" s="62" t="s">
        <v>146</v>
      </c>
      <c r="K6" s="62" t="s">
        <v>977</v>
      </c>
    </row>
    <row r="7" spans="1:11" s="14" customFormat="1" ht="20.100000000000001" customHeight="1">
      <c r="A7" s="30" t="s">
        <v>86</v>
      </c>
      <c r="B7" s="25">
        <v>1098.3602700000001</v>
      </c>
      <c r="C7" s="25">
        <v>1684.58872</v>
      </c>
      <c r="D7" s="25">
        <v>1184.6874800000001</v>
      </c>
      <c r="E7" s="25">
        <v>1195.8912700000001</v>
      </c>
      <c r="F7" s="25">
        <v>631.32577000000003</v>
      </c>
      <c r="G7" s="25">
        <v>826.86748</v>
      </c>
      <c r="H7" s="25">
        <v>826.86748</v>
      </c>
      <c r="I7" s="25">
        <v>11458.21283</v>
      </c>
      <c r="J7" s="25">
        <v>7849.8892999999998</v>
      </c>
      <c r="K7" s="25">
        <v>9291.4436499999993</v>
      </c>
    </row>
    <row r="8" spans="1:11" s="14" customFormat="1" ht="20.100000000000001" customHeight="1">
      <c r="A8" s="30" t="s">
        <v>66</v>
      </c>
      <c r="B8" s="25">
        <v>1562.31726</v>
      </c>
      <c r="C8" s="25">
        <v>1813.1396599999998</v>
      </c>
      <c r="D8" s="25">
        <v>1710.74919</v>
      </c>
      <c r="E8" s="25">
        <v>1881.23648</v>
      </c>
      <c r="F8" s="25">
        <v>2323.25558</v>
      </c>
      <c r="G8" s="25">
        <v>2323.25558</v>
      </c>
      <c r="H8" s="25">
        <v>2323.25558</v>
      </c>
      <c r="I8" s="25">
        <v>7150.6370399999996</v>
      </c>
      <c r="J8" s="25">
        <v>10526.803819999999</v>
      </c>
      <c r="K8" s="25">
        <v>9487.1179800000009</v>
      </c>
    </row>
    <row r="9" spans="1:11" s="14" customFormat="1" ht="20.100000000000001" customHeight="1">
      <c r="A9" s="30" t="s">
        <v>117</v>
      </c>
      <c r="B9" s="25">
        <v>88.639309999999995</v>
      </c>
      <c r="C9" s="25">
        <v>113.14595</v>
      </c>
      <c r="D9" s="25">
        <v>111.06058</v>
      </c>
      <c r="E9" s="25">
        <v>90.637699999999995</v>
      </c>
      <c r="F9" s="25">
        <v>128.53867</v>
      </c>
      <c r="G9" s="25">
        <v>128.53867</v>
      </c>
      <c r="H9" s="25">
        <v>128.53867</v>
      </c>
      <c r="I9" s="25">
        <v>1342.7706699999999</v>
      </c>
      <c r="J9" s="25">
        <v>2149.84908</v>
      </c>
      <c r="K9" s="25">
        <v>1750.5468499999999</v>
      </c>
    </row>
    <row r="10" spans="1:11" s="14" customFormat="1" ht="20.100000000000001" customHeight="1">
      <c r="A10" s="30" t="s">
        <v>68</v>
      </c>
      <c r="B10" s="25">
        <v>5874.94121</v>
      </c>
      <c r="C10" s="25">
        <v>6746.3580099999999</v>
      </c>
      <c r="D10" s="25">
        <v>5245.4127500000004</v>
      </c>
      <c r="E10" s="25">
        <v>5195.4726799999999</v>
      </c>
      <c r="F10" s="25">
        <v>5184.70921</v>
      </c>
      <c r="G10" s="25">
        <v>5184.70921</v>
      </c>
      <c r="H10" s="25">
        <v>5184.70921</v>
      </c>
      <c r="I10" s="25">
        <v>8092.9716100000005</v>
      </c>
      <c r="J10" s="25">
        <v>10717.97653</v>
      </c>
      <c r="K10" s="25">
        <v>10223.18194</v>
      </c>
    </row>
    <row r="11" spans="1:11" s="14" customFormat="1" ht="20.100000000000001" customHeight="1">
      <c r="A11" s="30" t="s">
        <v>77</v>
      </c>
      <c r="B11" s="25">
        <v>897.87707999999998</v>
      </c>
      <c r="C11" s="25">
        <v>495.92959000000002</v>
      </c>
      <c r="D11" s="25">
        <v>587.88006000000007</v>
      </c>
      <c r="E11" s="25">
        <v>477.44653</v>
      </c>
      <c r="F11" s="25">
        <v>485.06246999999996</v>
      </c>
      <c r="G11" s="25">
        <v>485.06246999999996</v>
      </c>
      <c r="H11" s="25">
        <v>485.06246999999996</v>
      </c>
      <c r="I11" s="25">
        <v>645.98691000000008</v>
      </c>
      <c r="J11" s="25">
        <v>628.06967999999995</v>
      </c>
      <c r="K11" s="25">
        <v>569.24698000000001</v>
      </c>
    </row>
    <row r="12" spans="1:11" s="14" customFormat="1" ht="20.100000000000001" customHeight="1">
      <c r="A12" s="30" t="s">
        <v>70</v>
      </c>
      <c r="B12" s="25">
        <v>464.00511999999998</v>
      </c>
      <c r="C12" s="25">
        <v>491.71949000000001</v>
      </c>
      <c r="D12" s="25">
        <v>522.64670999999998</v>
      </c>
      <c r="E12" s="25">
        <v>557.37422000000004</v>
      </c>
      <c r="F12" s="25">
        <v>673.95015000000001</v>
      </c>
      <c r="G12" s="25">
        <v>471.14015000000001</v>
      </c>
      <c r="H12" s="25">
        <v>471.14015000000001</v>
      </c>
      <c r="I12" s="25">
        <v>428.40848</v>
      </c>
      <c r="J12" s="25">
        <v>313.67574000000002</v>
      </c>
      <c r="K12" s="25">
        <v>260.81247999999999</v>
      </c>
    </row>
    <row r="13" spans="1:11" s="22" customFormat="1" ht="23.1" customHeight="1">
      <c r="A13" s="29" t="s">
        <v>71</v>
      </c>
      <c r="B13" s="28">
        <f t="shared" ref="B13:C13" si="0">SUM(B7:B12)</f>
        <v>9986.1402500000004</v>
      </c>
      <c r="C13" s="28">
        <f t="shared" si="0"/>
        <v>11344.881419999998</v>
      </c>
      <c r="D13" s="28">
        <f t="shared" ref="D13:I13" si="1">SUM(D7:D12)</f>
        <v>9362.4367700000003</v>
      </c>
      <c r="E13" s="28">
        <f t="shared" si="1"/>
        <v>9398.0588799999987</v>
      </c>
      <c r="F13" s="28">
        <f t="shared" si="1"/>
        <v>9426.8418500000007</v>
      </c>
      <c r="G13" s="28">
        <f t="shared" si="1"/>
        <v>9419.5735600000007</v>
      </c>
      <c r="H13" s="28">
        <f t="shared" si="1"/>
        <v>9419.5735600000007</v>
      </c>
      <c r="I13" s="28">
        <f t="shared" si="1"/>
        <v>29118.987539999995</v>
      </c>
      <c r="J13" s="28">
        <f t="shared" ref="J13:K13" si="2">SUM(J7:J12)</f>
        <v>32186.264149999999</v>
      </c>
      <c r="K13" s="28">
        <f t="shared" si="2"/>
        <v>31582.349879999998</v>
      </c>
    </row>
    <row r="14" spans="1:11" s="22" customFormat="1" ht="20.100000000000001" customHeight="1">
      <c r="A14" s="69"/>
      <c r="B14" s="55"/>
      <c r="C14" s="55"/>
      <c r="D14" s="55"/>
      <c r="E14" s="55"/>
      <c r="F14" s="55"/>
      <c r="G14" s="55"/>
      <c r="H14" s="38"/>
      <c r="I14" s="38"/>
      <c r="J14" s="38"/>
      <c r="K14" s="38"/>
    </row>
    <row r="15" spans="1:11" s="4" customFormat="1" ht="17.25" customHeight="1">
      <c r="A15" s="66"/>
      <c r="B15" s="67"/>
      <c r="C15" s="67"/>
      <c r="D15" s="67"/>
      <c r="E15" s="67"/>
      <c r="F15" s="67"/>
      <c r="G15" s="67"/>
    </row>
    <row r="16" spans="1:11">
      <c r="A16" s="24" t="s">
        <v>28</v>
      </c>
      <c r="B16" s="52"/>
      <c r="C16" s="11"/>
      <c r="D16" s="11"/>
    </row>
    <row r="17" spans="1:4">
      <c r="A17" s="35" t="s">
        <v>40</v>
      </c>
      <c r="B17" s="52"/>
      <c r="C17" s="11"/>
      <c r="D17" s="11"/>
    </row>
    <row r="18" spans="1:4">
      <c r="A18" s="35"/>
      <c r="B18" s="11"/>
      <c r="C18" s="11"/>
      <c r="D18" s="11"/>
    </row>
    <row r="19" spans="1:4">
      <c r="A19" s="35"/>
    </row>
    <row r="20" spans="1:4" ht="15" hidden="1">
      <c r="A20" s="39" t="s">
        <v>34</v>
      </c>
    </row>
    <row r="21" spans="1:4" s="12" customFormat="1" ht="23.25" hidden="1" customHeight="1">
      <c r="A21" s="40" t="s">
        <v>54</v>
      </c>
    </row>
    <row r="22" spans="1:4" s="14" customFormat="1" ht="20.100000000000001" hidden="1" customHeight="1">
      <c r="A22" s="30" t="s">
        <v>64</v>
      </c>
    </row>
    <row r="23" spans="1:4" s="14" customFormat="1" ht="20.100000000000001" hidden="1" customHeight="1">
      <c r="A23" s="30" t="s">
        <v>65</v>
      </c>
    </row>
    <row r="24" spans="1:4" s="14" customFormat="1" ht="20.100000000000001" hidden="1" customHeight="1">
      <c r="A24" s="30" t="s">
        <v>66</v>
      </c>
    </row>
    <row r="25" spans="1:4" s="14" customFormat="1" ht="20.100000000000001" hidden="1" customHeight="1">
      <c r="A25" s="30" t="s">
        <v>67</v>
      </c>
    </row>
    <row r="26" spans="1:4" s="14" customFormat="1" ht="20.100000000000001" hidden="1" customHeight="1">
      <c r="A26" s="30" t="s">
        <v>68</v>
      </c>
    </row>
    <row r="27" spans="1:4" s="14" customFormat="1" ht="20.100000000000001" hidden="1" customHeight="1">
      <c r="A27" s="30" t="s">
        <v>69</v>
      </c>
    </row>
    <row r="28" spans="1:4" s="14" customFormat="1" ht="20.100000000000001" hidden="1" customHeight="1">
      <c r="A28" s="30" t="s">
        <v>70</v>
      </c>
    </row>
    <row r="29" spans="1:4" s="22" customFormat="1" ht="23.1" hidden="1" customHeight="1">
      <c r="A29" s="29" t="s">
        <v>71</v>
      </c>
    </row>
    <row r="30" spans="1:4">
      <c r="A30" s="23"/>
    </row>
    <row r="31" spans="1:4">
      <c r="A31" s="24"/>
    </row>
    <row r="32" spans="1:4">
      <c r="A32" s="35"/>
    </row>
  </sheetData>
  <phoneticPr fontId="0" type="noConversion"/>
  <printOptions horizontalCentered="1"/>
  <pageMargins left="0.75" right="0.75" top="0.39370078740157483" bottom="1" header="0" footer="0"/>
  <pageSetup paperSize="9" scale="97" orientation="landscape" verticalDpi="1200" r:id="rId1"/>
  <headerFooter alignWithMargins="0">
    <oddFooter xml:space="preserve">&amp;R
</oddFooter>
  </headerFooter>
  <ignoredErrors>
    <ignoredError sqref="E6:F6 I6:J6" numberStoredAsText="1"/>
    <ignoredError sqref="B13:D13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K15"/>
  <sheetViews>
    <sheetView showGridLines="0" zoomScaleNormal="100" workbookViewId="0">
      <pane xSplit="1" ySplit="6" topLeftCell="B7" activePane="bottomRight" state="frozen"/>
      <selection activeCell="I32" sqref="I32"/>
      <selection pane="topRight" activeCell="I32" sqref="I32"/>
      <selection pane="bottomLeft" activeCell="I32" sqref="I32"/>
      <selection pane="bottomRight" activeCell="C1" sqref="C1"/>
    </sheetView>
  </sheetViews>
  <sheetFormatPr baseColWidth="10" defaultColWidth="11.42578125" defaultRowHeight="12.75"/>
  <cols>
    <col min="1" max="1" width="51.140625" style="11" customWidth="1"/>
    <col min="2" max="11" width="9.7109375" style="10" customWidth="1"/>
    <col min="12" max="16384" width="11.42578125" style="10"/>
  </cols>
  <sheetData>
    <row r="1" spans="1:11" ht="24.95" customHeight="1">
      <c r="A1" s="58" t="s">
        <v>83</v>
      </c>
    </row>
    <row r="2" spans="1:11" ht="24.95" customHeight="1">
      <c r="A2" s="58" t="s">
        <v>84</v>
      </c>
    </row>
    <row r="3" spans="1:11" ht="24.95" customHeight="1">
      <c r="A3" s="10"/>
    </row>
    <row r="4" spans="1:11" ht="20.100000000000001" customHeight="1">
      <c r="A4" s="32" t="s">
        <v>73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15.75" thickBot="1">
      <c r="A5" s="33" t="s">
        <v>13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12" customFormat="1" ht="23.25" customHeight="1" thickBot="1">
      <c r="A6" s="34" t="s">
        <v>29</v>
      </c>
      <c r="B6" s="53">
        <v>2014</v>
      </c>
      <c r="C6" s="53">
        <v>2015</v>
      </c>
      <c r="D6" s="53">
        <v>2016</v>
      </c>
      <c r="E6" s="62" t="s">
        <v>87</v>
      </c>
      <c r="F6" s="62" t="s">
        <v>88</v>
      </c>
      <c r="G6" s="62" t="s">
        <v>113</v>
      </c>
      <c r="H6" s="62" t="s">
        <v>114</v>
      </c>
      <c r="I6" s="62" t="s">
        <v>118</v>
      </c>
      <c r="J6" s="62" t="s">
        <v>146</v>
      </c>
      <c r="K6" s="62" t="s">
        <v>977</v>
      </c>
    </row>
    <row r="7" spans="1:11" s="14" customFormat="1" ht="20.100000000000001" customHeight="1">
      <c r="A7" s="13" t="s">
        <v>30</v>
      </c>
      <c r="B7" s="159">
        <v>42.4</v>
      </c>
      <c r="C7" s="159">
        <v>41.2</v>
      </c>
      <c r="D7" s="159">
        <v>41.811861155912908</v>
      </c>
      <c r="E7" s="160">
        <f>130132.131/318443.7*100</f>
        <v>40.865035483509324</v>
      </c>
      <c r="F7" s="160">
        <v>40.9</v>
      </c>
      <c r="G7" s="160">
        <v>40.799999999999997</v>
      </c>
      <c r="H7" s="160">
        <v>40.799999999999997</v>
      </c>
      <c r="I7" s="160">
        <v>45.5</v>
      </c>
      <c r="J7" s="160">
        <v>49.1</v>
      </c>
      <c r="K7" s="160">
        <v>43.73</v>
      </c>
    </row>
    <row r="8" spans="1:11" s="14" customFormat="1" ht="20.100000000000001" customHeight="1">
      <c r="A8" s="15" t="s">
        <v>31</v>
      </c>
      <c r="B8" s="159">
        <v>41.2</v>
      </c>
      <c r="C8" s="159">
        <v>42</v>
      </c>
      <c r="D8" s="159">
        <v>43.455691226619706</v>
      </c>
      <c r="E8" s="159">
        <f>142471.47202/318443.7*100</f>
        <v>44.739924834436977</v>
      </c>
      <c r="F8" s="159">
        <v>45.1</v>
      </c>
      <c r="G8" s="159">
        <v>45.2</v>
      </c>
      <c r="H8" s="160">
        <v>45.2</v>
      </c>
      <c r="I8" s="160">
        <v>41.2</v>
      </c>
      <c r="J8" s="160">
        <v>38.9</v>
      </c>
      <c r="K8" s="160">
        <v>44.11</v>
      </c>
    </row>
    <row r="9" spans="1:11" s="14" customFormat="1" ht="20.100000000000001" customHeight="1">
      <c r="A9" s="15" t="s">
        <v>32</v>
      </c>
      <c r="B9" s="159">
        <v>15.6</v>
      </c>
      <c r="C9" s="159">
        <v>14.6</v>
      </c>
      <c r="D9" s="159">
        <v>12.621846717225671</v>
      </c>
      <c r="E9" s="159">
        <f>38634.2787/318443.7*100</f>
        <v>12.132216369801005</v>
      </c>
      <c r="F9" s="159">
        <v>11.7</v>
      </c>
      <c r="G9" s="159">
        <v>11.7</v>
      </c>
      <c r="H9" s="160">
        <v>11.7</v>
      </c>
      <c r="I9" s="160">
        <v>11.4</v>
      </c>
      <c r="J9" s="160">
        <v>10</v>
      </c>
      <c r="K9" s="160">
        <v>10.07</v>
      </c>
    </row>
    <row r="10" spans="1:11" s="14" customFormat="1" ht="19.5" customHeight="1">
      <c r="A10" s="65" t="s">
        <v>112</v>
      </c>
      <c r="B10" s="159">
        <v>0.8</v>
      </c>
      <c r="C10" s="159">
        <v>2.2000000000000002</v>
      </c>
      <c r="D10" s="159">
        <v>2.1106009002417134</v>
      </c>
      <c r="E10" s="159">
        <f>7205.81946/318443.7*100</f>
        <v>2.2628236828048411</v>
      </c>
      <c r="F10" s="159">
        <v>2.2999999999999998</v>
      </c>
      <c r="G10" s="159">
        <v>2.2999999999999998</v>
      </c>
      <c r="H10" s="160">
        <v>2.2999999999999998</v>
      </c>
      <c r="I10" s="160">
        <v>1.9</v>
      </c>
      <c r="J10" s="160">
        <v>2</v>
      </c>
      <c r="K10" s="160">
        <v>2.08</v>
      </c>
    </row>
    <row r="11" spans="1:11" s="22" customFormat="1" ht="23.1" customHeight="1">
      <c r="A11" s="21" t="s">
        <v>33</v>
      </c>
      <c r="B11" s="161">
        <f t="shared" ref="B11:D11" si="0">SUM(B7:B10)</f>
        <v>99.999999999999986</v>
      </c>
      <c r="C11" s="161">
        <f t="shared" si="0"/>
        <v>100</v>
      </c>
      <c r="D11" s="161">
        <f t="shared" si="0"/>
        <v>99.999999999999986</v>
      </c>
      <c r="E11" s="161">
        <f t="shared" ref="E11:F11" si="1">SUM(E7:E10)</f>
        <v>100.00000037055214</v>
      </c>
      <c r="F11" s="161">
        <f t="shared" si="1"/>
        <v>100</v>
      </c>
      <c r="G11" s="161">
        <f t="shared" ref="G11:H11" si="2">SUM(G7:G10)</f>
        <v>100</v>
      </c>
      <c r="H11" s="161">
        <f t="shared" si="2"/>
        <v>100</v>
      </c>
      <c r="I11" s="161">
        <f t="shared" ref="I11:J11" si="3">SUM(I7:I10)</f>
        <v>100.00000000000001</v>
      </c>
      <c r="J11" s="161">
        <f t="shared" si="3"/>
        <v>100</v>
      </c>
      <c r="K11" s="161">
        <f t="shared" ref="K11" si="4">SUM(K7:K10)</f>
        <v>99.99</v>
      </c>
    </row>
    <row r="12" spans="1:11" ht="19.5" customHeight="1">
      <c r="A12" s="13"/>
    </row>
    <row r="13" spans="1:11">
      <c r="A13" s="23"/>
    </row>
    <row r="14" spans="1:11">
      <c r="A14" s="24" t="s">
        <v>28</v>
      </c>
    </row>
    <row r="15" spans="1:11">
      <c r="A15" s="35" t="s">
        <v>40</v>
      </c>
    </row>
  </sheetData>
  <phoneticPr fontId="0" type="noConversion"/>
  <printOptions horizontalCentered="1"/>
  <pageMargins left="0.75" right="0.75" top="0.39370078740157483" bottom="1" header="0" footer="0"/>
  <pageSetup paperSize="9" scale="90" orientation="landscape" verticalDpi="1200" r:id="rId1"/>
  <headerFooter alignWithMargins="0"/>
  <ignoredErrors>
    <ignoredError sqref="E6:F6 I6:J6" numberStoredAsText="1"/>
    <ignoredError sqref="B11:D1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K52"/>
  <sheetViews>
    <sheetView showGridLines="0" zoomScaleNormal="100" workbookViewId="0">
      <pane xSplit="1" ySplit="6" topLeftCell="B7" activePane="bottomRight" state="frozen"/>
      <selection activeCell="I32" sqref="I32"/>
      <selection pane="topRight" activeCell="I32" sqref="I32"/>
      <selection pane="bottomLeft" activeCell="I32" sqref="I32"/>
      <selection pane="bottomRight" activeCell="I32" sqref="I32"/>
    </sheetView>
  </sheetViews>
  <sheetFormatPr baseColWidth="10" defaultColWidth="11.42578125" defaultRowHeight="12.75"/>
  <cols>
    <col min="1" max="1" width="56.42578125" style="2" customWidth="1"/>
    <col min="2" max="11" width="9.7109375" style="1" customWidth="1"/>
    <col min="12" max="16384" width="11.42578125" style="1"/>
  </cols>
  <sheetData>
    <row r="1" spans="1:11" ht="21.75" customHeight="1">
      <c r="A1" s="58" t="s">
        <v>83</v>
      </c>
    </row>
    <row r="2" spans="1:11" ht="27.75" customHeight="1">
      <c r="A2" s="58" t="s">
        <v>84</v>
      </c>
    </row>
    <row r="3" spans="1:11" ht="27.75" customHeight="1">
      <c r="A3" s="58"/>
    </row>
    <row r="4" spans="1:11" ht="20.100000000000001" customHeight="1">
      <c r="A4" s="32" t="s">
        <v>82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15.75" thickBot="1">
      <c r="A5" s="33" t="s">
        <v>0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7" customFormat="1" ht="23.25" customHeight="1" thickBot="1">
      <c r="A6" s="34" t="s">
        <v>2</v>
      </c>
      <c r="B6" s="53">
        <v>2014</v>
      </c>
      <c r="C6" s="53">
        <v>2015</v>
      </c>
      <c r="D6" s="53">
        <v>2016</v>
      </c>
      <c r="E6" s="62" t="s">
        <v>87</v>
      </c>
      <c r="F6" s="62" t="s">
        <v>88</v>
      </c>
      <c r="G6" s="62" t="s">
        <v>113</v>
      </c>
      <c r="H6" s="62" t="s">
        <v>114</v>
      </c>
      <c r="I6" s="62" t="s">
        <v>118</v>
      </c>
      <c r="J6" s="62" t="s">
        <v>146</v>
      </c>
      <c r="K6" s="62" t="s">
        <v>977</v>
      </c>
    </row>
    <row r="7" spans="1:11" s="3" customFormat="1" ht="15.95" customHeight="1">
      <c r="A7" s="59" t="s">
        <v>4</v>
      </c>
      <c r="B7" s="60">
        <v>1500.75404</v>
      </c>
      <c r="C7" s="60">
        <v>1508.15445</v>
      </c>
      <c r="D7" s="60">
        <v>1604.31179</v>
      </c>
      <c r="E7" s="60">
        <v>1726.19093</v>
      </c>
      <c r="F7" s="60">
        <v>1780.74441</v>
      </c>
      <c r="G7" s="60">
        <v>1779.72937</v>
      </c>
      <c r="H7" s="60">
        <v>1779.72937</v>
      </c>
      <c r="I7" s="60">
        <v>2048.1308600000002</v>
      </c>
      <c r="J7" s="60">
        <v>2283.5493999999999</v>
      </c>
      <c r="K7" s="60">
        <v>2291.3184799999999</v>
      </c>
    </row>
    <row r="8" spans="1:11" s="44" customFormat="1" ht="15.95" customHeight="1">
      <c r="A8" s="42" t="s">
        <v>5</v>
      </c>
      <c r="B8" s="43">
        <v>5654.4543899999999</v>
      </c>
      <c r="C8" s="43">
        <v>5711.6874200000002</v>
      </c>
      <c r="D8" s="43">
        <v>5734.2919099999999</v>
      </c>
      <c r="E8" s="43">
        <v>7575.5928700000004</v>
      </c>
      <c r="F8" s="43">
        <v>8400.5615399999988</v>
      </c>
      <c r="G8" s="43">
        <v>8400.5615399999988</v>
      </c>
      <c r="H8" s="43">
        <v>8400.5615399999988</v>
      </c>
      <c r="I8" s="43">
        <v>9072.01433</v>
      </c>
      <c r="J8" s="43">
        <v>9790.8115099999995</v>
      </c>
      <c r="K8" s="43">
        <v>12316.82907</v>
      </c>
    </row>
    <row r="9" spans="1:11" s="44" customFormat="1" ht="15.95" customHeight="1">
      <c r="A9" s="42" t="s">
        <v>119</v>
      </c>
      <c r="B9" s="43">
        <v>7880.9532600000002</v>
      </c>
      <c r="C9" s="43">
        <v>7843.1293399999995</v>
      </c>
      <c r="D9" s="43">
        <v>7903.6175999999996</v>
      </c>
      <c r="E9" s="43">
        <v>7912.3304900000003</v>
      </c>
      <c r="F9" s="43">
        <v>8418.1387100000011</v>
      </c>
      <c r="G9" s="43">
        <v>8418.0873200000005</v>
      </c>
      <c r="H9" s="43">
        <v>8418.0873200000005</v>
      </c>
      <c r="I9" s="43">
        <v>9694.4149600000001</v>
      </c>
      <c r="J9" s="43">
        <v>10148.79292</v>
      </c>
      <c r="K9" s="43">
        <v>10719.204599999999</v>
      </c>
    </row>
    <row r="10" spans="1:11" s="44" customFormat="1" ht="15.95" customHeight="1">
      <c r="A10" s="42" t="s">
        <v>133</v>
      </c>
      <c r="B10" s="43">
        <v>1395.1690900000001</v>
      </c>
      <c r="C10" s="43">
        <v>1422.4261299999998</v>
      </c>
      <c r="D10" s="43">
        <v>1477.9398500000002</v>
      </c>
      <c r="E10" s="43">
        <v>1521.6985</v>
      </c>
      <c r="F10" s="43">
        <v>1581.4435000000001</v>
      </c>
      <c r="G10" s="43">
        <v>1581.4435000000001</v>
      </c>
      <c r="H10" s="43">
        <v>1581.4435000000001</v>
      </c>
      <c r="I10" s="43">
        <v>1882.0076999999999</v>
      </c>
      <c r="J10" s="43">
        <v>2253.51982</v>
      </c>
      <c r="K10" s="43">
        <v>2425.5060400000002</v>
      </c>
    </row>
    <row r="11" spans="1:11" s="44" customFormat="1" ht="15.95" customHeight="1">
      <c r="A11" s="42" t="s">
        <v>6</v>
      </c>
      <c r="B11" s="43">
        <v>127483.83335</v>
      </c>
      <c r="C11" s="43">
        <v>131658.53137000001</v>
      </c>
      <c r="D11" s="43">
        <v>135448.92578999998</v>
      </c>
      <c r="E11" s="43">
        <v>139646.72308</v>
      </c>
      <c r="F11" s="43">
        <v>144834.30565999998</v>
      </c>
      <c r="G11" s="43">
        <v>144834.30565999998</v>
      </c>
      <c r="H11" s="43">
        <v>144834.30565999998</v>
      </c>
      <c r="I11" s="43">
        <v>163296.58072999999</v>
      </c>
      <c r="J11" s="43">
        <v>171139.65330999999</v>
      </c>
      <c r="K11" s="43">
        <v>190687.24614999999</v>
      </c>
    </row>
    <row r="12" spans="1:11" s="44" customFormat="1" ht="15.95" customHeight="1">
      <c r="A12" s="42" t="s">
        <v>41</v>
      </c>
      <c r="B12" s="43">
        <v>11603.830599999999</v>
      </c>
      <c r="C12" s="43">
        <v>10943.652910000001</v>
      </c>
      <c r="D12" s="43">
        <v>11685.709210000001</v>
      </c>
      <c r="E12" s="43">
        <v>13511.898230000001</v>
      </c>
      <c r="F12" s="43">
        <v>14388.365949999999</v>
      </c>
      <c r="G12" s="43">
        <v>14385.074949999998</v>
      </c>
      <c r="H12" s="43">
        <v>14385.074949999998</v>
      </c>
      <c r="I12" s="43">
        <v>20622.903690000003</v>
      </c>
      <c r="J12" s="43">
        <v>20974.48387</v>
      </c>
      <c r="K12" s="43">
        <v>22299.76643</v>
      </c>
    </row>
    <row r="13" spans="1:11" s="44" customFormat="1" ht="15.95" customHeight="1">
      <c r="A13" s="42" t="s">
        <v>42</v>
      </c>
      <c r="B13" s="43">
        <v>1809.90696</v>
      </c>
      <c r="C13" s="43">
        <v>1944.2873500000001</v>
      </c>
      <c r="D13" s="43">
        <v>2296.2225199999998</v>
      </c>
      <c r="E13" s="43">
        <v>2408.2932700000001</v>
      </c>
      <c r="F13" s="43">
        <v>2630.3365600000002</v>
      </c>
      <c r="G13" s="43">
        <v>2630.8498399999999</v>
      </c>
      <c r="H13" s="43">
        <v>2630.8498399999999</v>
      </c>
      <c r="I13" s="43">
        <v>5201.1789400000007</v>
      </c>
      <c r="J13" s="43">
        <v>6179.0870700000005</v>
      </c>
      <c r="K13" s="43">
        <v>7116.8215799999998</v>
      </c>
    </row>
    <row r="14" spans="1:11" s="44" customFormat="1" ht="15.95" customHeight="1">
      <c r="A14" s="42" t="s">
        <v>7</v>
      </c>
      <c r="B14" s="43">
        <v>4073.5210999999999</v>
      </c>
      <c r="C14" s="43">
        <v>4746.3614100000004</v>
      </c>
      <c r="D14" s="43">
        <v>5214.9159400000008</v>
      </c>
      <c r="E14" s="43">
        <v>5499.2547500000001</v>
      </c>
      <c r="F14" s="43">
        <v>5716.1433499999994</v>
      </c>
      <c r="G14" s="43">
        <v>5715.9599100000005</v>
      </c>
      <c r="H14" s="43">
        <v>5715.9599100000005</v>
      </c>
      <c r="I14" s="43">
        <v>7404.8087300000007</v>
      </c>
      <c r="J14" s="43">
        <v>7647.9270400000005</v>
      </c>
      <c r="K14" s="43">
        <v>8028.78539</v>
      </c>
    </row>
    <row r="15" spans="1:11" s="44" customFormat="1" ht="15.95" customHeight="1">
      <c r="A15" s="42" t="s">
        <v>10</v>
      </c>
      <c r="B15" s="43">
        <v>29727.53427</v>
      </c>
      <c r="C15" s="43">
        <v>25300.04046</v>
      </c>
      <c r="D15" s="43">
        <v>19620.938899999997</v>
      </c>
      <c r="E15" s="43">
        <v>18318.31265</v>
      </c>
      <c r="F15" s="43">
        <v>17702.180620000003</v>
      </c>
      <c r="G15" s="43">
        <v>17702.180620000003</v>
      </c>
      <c r="H15" s="43">
        <v>17702.180620000003</v>
      </c>
      <c r="I15" s="43">
        <v>25011.796589999998</v>
      </c>
      <c r="J15" s="43">
        <v>22457.09722</v>
      </c>
      <c r="K15" s="43">
        <v>21278.01988</v>
      </c>
    </row>
    <row r="16" spans="1:11" s="44" customFormat="1" ht="15.95" customHeight="1">
      <c r="A16" s="42" t="s">
        <v>43</v>
      </c>
      <c r="B16" s="43">
        <v>799.72407999999996</v>
      </c>
      <c r="C16" s="43">
        <v>587.10908999999992</v>
      </c>
      <c r="D16" s="43">
        <v>587.10908999999992</v>
      </c>
      <c r="E16" s="43">
        <v>474.24203</v>
      </c>
      <c r="F16" s="43">
        <v>481.24238000000003</v>
      </c>
      <c r="G16" s="43">
        <v>481.24238000000003</v>
      </c>
      <c r="H16" s="43">
        <v>481.24238000000003</v>
      </c>
      <c r="I16" s="43">
        <v>2253.0953799999997</v>
      </c>
      <c r="J16" s="43">
        <v>3295.19506</v>
      </c>
      <c r="K16" s="43">
        <v>3476.83565</v>
      </c>
    </row>
    <row r="17" spans="1:11" s="44" customFormat="1" ht="15.95" customHeight="1">
      <c r="A17" s="45" t="s">
        <v>120</v>
      </c>
      <c r="B17" s="46">
        <v>4377.4035800000001</v>
      </c>
      <c r="C17" s="46">
        <v>5344.13814</v>
      </c>
      <c r="D17" s="46">
        <v>5990.1234999999997</v>
      </c>
      <c r="E17" s="46">
        <v>14287.73122</v>
      </c>
      <c r="F17" s="46">
        <v>17296.740170000001</v>
      </c>
      <c r="G17" s="46">
        <v>17296.740170000001</v>
      </c>
      <c r="H17" s="46">
        <v>17296.740170000001</v>
      </c>
      <c r="I17" s="46">
        <v>104.15044</v>
      </c>
      <c r="J17" s="46">
        <v>142.93977999999998</v>
      </c>
      <c r="K17" s="46">
        <v>193.46848</v>
      </c>
    </row>
    <row r="18" spans="1:11" s="44" customFormat="1" ht="15.95" customHeight="1">
      <c r="A18" s="72" t="s">
        <v>121</v>
      </c>
      <c r="B18" s="73"/>
      <c r="C18" s="73"/>
      <c r="D18" s="73"/>
      <c r="E18" s="73"/>
      <c r="F18" s="73"/>
      <c r="G18" s="73"/>
      <c r="H18" s="73"/>
      <c r="I18" s="73">
        <v>2499.12021</v>
      </c>
      <c r="J18" s="73">
        <v>3336.30863</v>
      </c>
      <c r="K18" s="73">
        <v>7162.2312499999998</v>
      </c>
    </row>
    <row r="19" spans="1:11" s="44" customFormat="1" ht="15.95" customHeight="1">
      <c r="A19" s="45" t="s">
        <v>8</v>
      </c>
      <c r="B19" s="46">
        <v>3839.7559500000002</v>
      </c>
      <c r="C19" s="46">
        <v>3863.8319799999999</v>
      </c>
      <c r="D19" s="46">
        <v>4000.1176499999997</v>
      </c>
      <c r="E19" s="46">
        <v>4093.4778299999998</v>
      </c>
      <c r="F19" s="46">
        <v>4253.2518600000003</v>
      </c>
      <c r="G19" s="46">
        <v>4251.3370100000002</v>
      </c>
      <c r="H19" s="46">
        <v>4251.3370100000002</v>
      </c>
      <c r="I19" s="46">
        <v>7329.6837800000003</v>
      </c>
      <c r="J19" s="46">
        <v>6606.0499400000008</v>
      </c>
      <c r="K19" s="46">
        <v>7049.0827600000002</v>
      </c>
    </row>
    <row r="20" spans="1:11" s="44" customFormat="1" ht="15.95" customHeight="1">
      <c r="A20" s="45" t="s">
        <v>9</v>
      </c>
      <c r="B20" s="46">
        <v>2174.99611</v>
      </c>
      <c r="C20" s="46">
        <v>2272.8628799999997</v>
      </c>
      <c r="D20" s="46">
        <v>2484.2808100000002</v>
      </c>
      <c r="E20" s="46">
        <v>2523.8162000000002</v>
      </c>
      <c r="F20" s="46">
        <v>2581.9047300000002</v>
      </c>
      <c r="G20" s="46">
        <v>2540.6827999999996</v>
      </c>
      <c r="H20" s="46">
        <v>2540.6827999999996</v>
      </c>
      <c r="I20" s="46">
        <v>4893.4561299999996</v>
      </c>
      <c r="J20" s="46">
        <v>5022.78388</v>
      </c>
      <c r="K20" s="46">
        <v>5354.9733500000002</v>
      </c>
    </row>
    <row r="21" spans="1:11" s="44" customFormat="1" ht="15.95" customHeight="1">
      <c r="A21" s="45" t="s">
        <v>44</v>
      </c>
      <c r="B21" s="46">
        <v>717.97102000000007</v>
      </c>
      <c r="C21" s="46">
        <v>749.05750999999998</v>
      </c>
      <c r="D21" s="46">
        <v>806.75933999999995</v>
      </c>
      <c r="E21" s="46">
        <v>802.59203000000002</v>
      </c>
      <c r="F21" s="46">
        <v>856.15214000000003</v>
      </c>
      <c r="G21" s="46">
        <v>886.99343999999996</v>
      </c>
      <c r="H21" s="46">
        <v>886.99343999999996</v>
      </c>
      <c r="I21" s="46">
        <v>1148.0638300000001</v>
      </c>
      <c r="J21" s="46">
        <v>1589.3321899999999</v>
      </c>
      <c r="K21" s="46">
        <v>1803.6898200000001</v>
      </c>
    </row>
    <row r="22" spans="1:11" s="44" customFormat="1" ht="15.95" customHeight="1">
      <c r="A22" s="42" t="s">
        <v>45</v>
      </c>
      <c r="B22" s="43">
        <v>7720.5280899999998</v>
      </c>
      <c r="C22" s="43">
        <v>8579.9177200000013</v>
      </c>
      <c r="D22" s="43">
        <v>7403.2523000000001</v>
      </c>
      <c r="E22" s="43">
        <v>7412.5002899999999</v>
      </c>
      <c r="F22" s="43">
        <v>7500.1808300000002</v>
      </c>
      <c r="G22" s="43">
        <v>7706.9416500000007</v>
      </c>
      <c r="H22" s="43">
        <v>7706.9416500000007</v>
      </c>
      <c r="I22" s="43">
        <v>8405.0777100000014</v>
      </c>
      <c r="J22" s="43">
        <v>8845.2497199999998</v>
      </c>
      <c r="K22" s="43">
        <v>8868.4826499999999</v>
      </c>
    </row>
    <row r="23" spans="1:11" s="44" customFormat="1" ht="15.95" customHeight="1">
      <c r="A23" s="42" t="s">
        <v>11</v>
      </c>
      <c r="B23" s="43">
        <v>5777.7619500000001</v>
      </c>
      <c r="C23" s="43">
        <v>6027.7619599999998</v>
      </c>
      <c r="D23" s="43">
        <v>5457.0194599999995</v>
      </c>
      <c r="E23" s="43">
        <v>5432.1710899999998</v>
      </c>
      <c r="F23" s="43">
        <v>5768.8279199999997</v>
      </c>
      <c r="G23" s="43">
        <v>5770.5358900000001</v>
      </c>
      <c r="H23" s="43">
        <v>5770.5358900000001</v>
      </c>
      <c r="I23" s="43">
        <v>11176.46219</v>
      </c>
      <c r="J23" s="43">
        <v>11313.634810000001</v>
      </c>
      <c r="K23" s="43">
        <v>10154.33315</v>
      </c>
    </row>
    <row r="24" spans="1:11" s="44" customFormat="1" ht="15.95" customHeight="1">
      <c r="A24" s="42" t="s">
        <v>134</v>
      </c>
      <c r="B24" s="43">
        <v>936.19506999999999</v>
      </c>
      <c r="C24" s="43">
        <v>963.30186000000003</v>
      </c>
      <c r="D24" s="43">
        <v>982.61881000000005</v>
      </c>
      <c r="E24" s="43">
        <v>875.38705000000004</v>
      </c>
      <c r="F24" s="43">
        <v>896.20275000000004</v>
      </c>
      <c r="G24" s="43">
        <v>896.20275000000004</v>
      </c>
      <c r="H24" s="43">
        <v>896.20275000000004</v>
      </c>
      <c r="I24" s="43">
        <v>2220.0081800000003</v>
      </c>
      <c r="J24" s="43">
        <v>2932.0023700000002</v>
      </c>
      <c r="K24" s="43">
        <v>3096.0780500000001</v>
      </c>
    </row>
    <row r="25" spans="1:11" s="44" customFormat="1" ht="15.95" customHeight="1">
      <c r="A25" s="42" t="s">
        <v>46</v>
      </c>
      <c r="B25" s="43">
        <v>1615.15535</v>
      </c>
      <c r="C25" s="43">
        <v>1340.4692600000001</v>
      </c>
      <c r="D25" s="43">
        <v>1424.0677599999999</v>
      </c>
      <c r="E25" s="43">
        <v>1421.0258899999999</v>
      </c>
      <c r="F25" s="43">
        <v>2148.7620899999997</v>
      </c>
      <c r="G25" s="43">
        <v>2138.71009</v>
      </c>
      <c r="H25" s="43">
        <v>2138.71009</v>
      </c>
      <c r="I25" s="43">
        <v>2618.2915400000002</v>
      </c>
      <c r="J25" s="43">
        <v>2720.5954900000002</v>
      </c>
      <c r="K25" s="43">
        <v>3447.6803</v>
      </c>
    </row>
    <row r="26" spans="1:11" s="44" customFormat="1" ht="15.95" customHeight="1">
      <c r="A26" s="42" t="s">
        <v>122</v>
      </c>
      <c r="B26" s="43">
        <v>5453.5526900000004</v>
      </c>
      <c r="C26" s="43">
        <v>6150.0152300000009</v>
      </c>
      <c r="D26" s="43">
        <v>6048.9719599999999</v>
      </c>
      <c r="E26" s="43">
        <v>5453.1443099999997</v>
      </c>
      <c r="F26" s="43">
        <v>5656.5084400000005</v>
      </c>
      <c r="G26" s="43">
        <v>5436.9278899999999</v>
      </c>
      <c r="H26" s="43">
        <v>5436.9278899999999</v>
      </c>
      <c r="I26" s="43">
        <v>11473.421400000001</v>
      </c>
      <c r="J26" s="43">
        <v>11842.66013</v>
      </c>
      <c r="K26" s="43">
        <v>12609.08958</v>
      </c>
    </row>
    <row r="27" spans="1:11" s="44" customFormat="1" ht="15.95" customHeight="1">
      <c r="A27" s="42" t="s">
        <v>47</v>
      </c>
      <c r="B27" s="54">
        <f>6139.84864-B28</f>
        <v>5632.8486400000002</v>
      </c>
      <c r="C27" s="54">
        <f>6395.15074-C28</f>
        <v>5668.3927400000002</v>
      </c>
      <c r="D27" s="61">
        <f>6425.16227-D28</f>
        <v>5793.3062899999995</v>
      </c>
      <c r="E27" s="61">
        <f>6502.62063-E28</f>
        <v>6041.1735900000003</v>
      </c>
      <c r="F27" s="54">
        <f>7050.07476-F28</f>
        <v>6370.8672800000004</v>
      </c>
      <c r="G27" s="43">
        <f>7057.77429-G28</f>
        <v>6379.1868100000002</v>
      </c>
      <c r="H27" s="43">
        <f>7057.77429-H28</f>
        <v>6379.1868100000002</v>
      </c>
      <c r="I27" s="43">
        <f>12344.56674-I28</f>
        <v>11483.42835</v>
      </c>
      <c r="J27" s="54">
        <v>12359.825919999999</v>
      </c>
      <c r="K27" s="54">
        <f>17766.98503-1833.25162</f>
        <v>15933.733410000001</v>
      </c>
    </row>
    <row r="28" spans="1:11" s="44" customFormat="1" ht="15.95" customHeight="1">
      <c r="A28" s="42" t="s">
        <v>78</v>
      </c>
      <c r="B28" s="43">
        <v>507</v>
      </c>
      <c r="C28" s="43">
        <v>726.75800000000004</v>
      </c>
      <c r="D28" s="43">
        <v>631.85598000000005</v>
      </c>
      <c r="E28" s="54">
        <v>461.44704000000002</v>
      </c>
      <c r="F28" s="54">
        <v>679.20748000000003</v>
      </c>
      <c r="G28" s="54">
        <f>679.20748-0.62</f>
        <v>678.58748000000003</v>
      </c>
      <c r="H28" s="54">
        <f>678.58748</f>
        <v>678.58748000000003</v>
      </c>
      <c r="I28" s="54">
        <v>861.13838999999996</v>
      </c>
      <c r="J28" s="54">
        <v>938.56096000000002</v>
      </c>
      <c r="K28" s="54">
        <v>1833.25162</v>
      </c>
    </row>
    <row r="29" spans="1:11" s="44" customFormat="1" ht="15.95" customHeight="1">
      <c r="A29" s="42" t="s">
        <v>48</v>
      </c>
      <c r="B29" s="43">
        <v>1160.0663</v>
      </c>
      <c r="C29" s="43">
        <v>927.48959000000002</v>
      </c>
      <c r="D29" s="43">
        <v>665.35264000000006</v>
      </c>
      <c r="E29" s="43">
        <v>555.55667000000005</v>
      </c>
      <c r="F29" s="43">
        <v>639.47498999999993</v>
      </c>
      <c r="G29" s="43">
        <v>639.47370000000001</v>
      </c>
      <c r="H29" s="43">
        <v>639.47370000000001</v>
      </c>
      <c r="I29" s="43">
        <v>1107.8859399999999</v>
      </c>
      <c r="J29" s="43">
        <v>1393.1685600000001</v>
      </c>
      <c r="K29" s="43">
        <v>1450.76623</v>
      </c>
    </row>
    <row r="30" spans="1:11" s="44" customFormat="1" ht="15.95" customHeight="1">
      <c r="A30" s="42" t="s">
        <v>89</v>
      </c>
      <c r="B30" s="46">
        <v>593.78543000000002</v>
      </c>
      <c r="C30" s="46">
        <v>612.82351000000006</v>
      </c>
      <c r="D30" s="46">
        <v>633.57088999999996</v>
      </c>
      <c r="E30" s="43">
        <v>652.41492000000005</v>
      </c>
      <c r="F30" s="43">
        <v>681.46259999999995</v>
      </c>
      <c r="G30" s="43">
        <v>681.03332999999998</v>
      </c>
      <c r="H30" s="43">
        <v>681.03332999999998</v>
      </c>
      <c r="I30" s="43">
        <v>752.09047999999996</v>
      </c>
      <c r="J30" s="43">
        <v>789.13454999999999</v>
      </c>
      <c r="K30" s="43">
        <v>933.29039999999998</v>
      </c>
    </row>
    <row r="31" spans="1:11" s="44" customFormat="1" ht="15.95" customHeight="1">
      <c r="A31" s="42" t="s">
        <v>49</v>
      </c>
      <c r="B31" s="43">
        <v>29905.72263</v>
      </c>
      <c r="C31" s="43">
        <v>28417.446840000001</v>
      </c>
      <c r="D31" s="43">
        <v>33998.157189999998</v>
      </c>
      <c r="E31" s="46">
        <v>24728.302830000001</v>
      </c>
      <c r="F31" s="46">
        <v>24658.607359999998</v>
      </c>
      <c r="G31" s="46">
        <v>24642.567709999999</v>
      </c>
      <c r="H31" s="46">
        <v>24642.567709999999</v>
      </c>
      <c r="I31" s="46">
        <v>39705</v>
      </c>
      <c r="J31" s="46">
        <v>30452.795899999997</v>
      </c>
      <c r="K31" s="46">
        <v>25969.48761</v>
      </c>
    </row>
    <row r="32" spans="1:11" s="44" customFormat="1" ht="15.95" customHeight="1">
      <c r="A32" s="42" t="s">
        <v>50</v>
      </c>
      <c r="B32" s="43">
        <v>9704.863800000001</v>
      </c>
      <c r="C32" s="43">
        <v>1877.8041000000001</v>
      </c>
      <c r="D32" s="43">
        <v>1656.81513</v>
      </c>
      <c r="E32" s="43">
        <v>1382.3903800000001</v>
      </c>
      <c r="F32" s="43">
        <v>1389.5288500000001</v>
      </c>
      <c r="G32" s="43">
        <v>1389.5288500000001</v>
      </c>
      <c r="H32" s="43">
        <v>1389.5288500000001</v>
      </c>
      <c r="I32" s="43">
        <v>1564.0876799999999</v>
      </c>
      <c r="J32" s="43">
        <v>1611.3853999999999</v>
      </c>
      <c r="K32" s="43">
        <v>1753.4857099999999</v>
      </c>
    </row>
    <row r="33" spans="1:11" s="44" customFormat="1" ht="15.95" customHeight="1">
      <c r="A33" s="42" t="s">
        <v>51</v>
      </c>
      <c r="B33" s="43">
        <v>45988.789429999997</v>
      </c>
      <c r="C33" s="43">
        <v>47165.889600000002</v>
      </c>
      <c r="D33" s="43">
        <v>48816.042450000001</v>
      </c>
      <c r="E33" s="43">
        <v>48222.51107</v>
      </c>
      <c r="F33" s="43">
        <v>49510.401920000004</v>
      </c>
      <c r="G33" s="43">
        <v>49510.401920000004</v>
      </c>
      <c r="H33" s="43">
        <v>49510.401920000004</v>
      </c>
      <c r="I33" s="43">
        <v>70570</v>
      </c>
      <c r="J33" s="43">
        <v>70727.918049999993</v>
      </c>
      <c r="K33" s="43">
        <v>66457.250490000006</v>
      </c>
    </row>
    <row r="34" spans="1:11" s="44" customFormat="1" ht="15.95" customHeight="1">
      <c r="A34" s="42" t="s">
        <v>52</v>
      </c>
      <c r="B34" s="43">
        <v>36590</v>
      </c>
      <c r="C34" s="43">
        <v>35490</v>
      </c>
      <c r="D34" s="43">
        <v>33490</v>
      </c>
      <c r="E34" s="43">
        <v>32171</v>
      </c>
      <c r="F34" s="43">
        <v>31547.483769999999</v>
      </c>
      <c r="G34" s="43">
        <v>31547.483769999999</v>
      </c>
      <c r="H34" s="43">
        <v>31547.483769999999</v>
      </c>
      <c r="I34" s="43">
        <v>31675.104090000001</v>
      </c>
      <c r="J34" s="43">
        <v>30175.104090000001</v>
      </c>
      <c r="K34" s="43">
        <v>31275.104090000001</v>
      </c>
    </row>
    <row r="35" spans="1:11" s="4" customFormat="1" ht="22.5" customHeight="1">
      <c r="A35" s="94" t="s">
        <v>3</v>
      </c>
      <c r="B35" s="95">
        <f t="shared" ref="B35:G35" si="0">SUM(B7:B34)</f>
        <v>354626.07717999996</v>
      </c>
      <c r="C35" s="95">
        <f t="shared" si="0"/>
        <v>347843.34085000004</v>
      </c>
      <c r="D35" s="95">
        <f t="shared" si="0"/>
        <v>351856.29476000002</v>
      </c>
      <c r="E35" s="95">
        <f t="shared" si="0"/>
        <v>355111.17920999991</v>
      </c>
      <c r="F35" s="95">
        <f t="shared" si="0"/>
        <v>368369.02785999997</v>
      </c>
      <c r="G35" s="95">
        <f t="shared" si="0"/>
        <v>368322.77034999995</v>
      </c>
      <c r="H35" s="95">
        <f t="shared" ref="H35:I35" si="1">SUM(H7:H34)</f>
        <v>368322.77034999995</v>
      </c>
      <c r="I35" s="95">
        <f t="shared" si="1"/>
        <v>456073.40224999993</v>
      </c>
      <c r="J35" s="95">
        <f t="shared" ref="J35:K35" si="2">SUM(J7:J34)</f>
        <v>458969.56758999993</v>
      </c>
      <c r="K35" s="95">
        <f t="shared" si="2"/>
        <v>485985.81222000002</v>
      </c>
    </row>
    <row r="36" spans="1:11" s="4" customFormat="1" ht="17.25" customHeight="1"/>
    <row r="37" spans="1:11" ht="15">
      <c r="D37" s="63"/>
      <c r="E37" s="4"/>
      <c r="F37" s="4"/>
      <c r="G37" s="4"/>
      <c r="H37" s="4"/>
      <c r="I37" s="4"/>
      <c r="J37" s="4"/>
      <c r="K37" s="4"/>
    </row>
    <row r="38" spans="1:11">
      <c r="A38" s="6" t="s">
        <v>1</v>
      </c>
      <c r="E38" s="57"/>
      <c r="F38" s="57"/>
      <c r="G38" s="57"/>
      <c r="H38" s="57"/>
      <c r="I38" s="57"/>
      <c r="J38" s="57"/>
      <c r="K38" s="57"/>
    </row>
    <row r="39" spans="1:11" ht="15.75" customHeight="1">
      <c r="A39" s="8" t="s">
        <v>40</v>
      </c>
    </row>
    <row r="41" spans="1:11" hidden="1">
      <c r="A41" s="37" t="s">
        <v>53</v>
      </c>
    </row>
    <row r="42" spans="1:11" hidden="1">
      <c r="A42" s="2" t="s">
        <v>4</v>
      </c>
    </row>
    <row r="43" spans="1:11" hidden="1">
      <c r="A43" s="2" t="s">
        <v>8</v>
      </c>
    </row>
    <row r="44" spans="1:11" hidden="1">
      <c r="A44" s="2" t="s">
        <v>9</v>
      </c>
    </row>
    <row r="45" spans="1:11" hidden="1"/>
    <row r="46" spans="1:11" s="48" customFormat="1" hidden="1">
      <c r="A46" s="47" t="s">
        <v>47</v>
      </c>
      <c r="E46" s="1"/>
      <c r="F46" s="1"/>
      <c r="G46" s="1"/>
      <c r="H46" s="1"/>
      <c r="I46" s="1"/>
      <c r="J46" s="1"/>
      <c r="K46" s="1"/>
    </row>
    <row r="47" spans="1:11" hidden="1">
      <c r="A47" s="2" t="s">
        <v>74</v>
      </c>
      <c r="E47" s="48"/>
      <c r="F47" s="48"/>
      <c r="G47" s="48"/>
      <c r="H47" s="48"/>
      <c r="I47" s="48"/>
      <c r="J47" s="48"/>
      <c r="K47" s="48"/>
    </row>
    <row r="48" spans="1:11" hidden="1">
      <c r="A48" s="41" t="s">
        <v>75</v>
      </c>
    </row>
    <row r="52" spans="1:1">
      <c r="A52" s="5" t="s">
        <v>90</v>
      </c>
    </row>
  </sheetData>
  <phoneticPr fontId="0" type="noConversion"/>
  <printOptions horizontalCentered="1"/>
  <pageMargins left="0.39370078740157483" right="0.39370078740157483" top="0.39370078740157483" bottom="0.39370078740157483" header="0" footer="0"/>
  <pageSetup paperSize="9" scale="82" orientation="landscape" verticalDpi="1200" r:id="rId1"/>
  <headerFooter alignWithMargins="0">
    <oddFooter xml:space="preserve">&amp;R
</oddFooter>
  </headerFooter>
  <rowBreaks count="1" manualBreakCount="1">
    <brk id="36" max="10" man="1"/>
  </rowBreaks>
  <ignoredErrors>
    <ignoredError sqref="E6:J6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K22"/>
  <sheetViews>
    <sheetView showGridLines="0" tabSelected="1" zoomScaleNormal="100" workbookViewId="0">
      <pane xSplit="1" ySplit="6" topLeftCell="B7" activePane="bottomRight" state="frozen"/>
      <selection activeCell="I32" sqref="I32"/>
      <selection pane="topRight" activeCell="I32" sqref="I32"/>
      <selection pane="bottomLeft" activeCell="I32" sqref="I32"/>
      <selection pane="bottomRight" activeCell="E23" sqref="E23"/>
    </sheetView>
  </sheetViews>
  <sheetFormatPr baseColWidth="10" defaultColWidth="11.42578125" defaultRowHeight="12.75"/>
  <cols>
    <col min="1" max="1" width="36.5703125" style="11" customWidth="1"/>
    <col min="2" max="11" width="9.7109375" style="10" customWidth="1"/>
    <col min="12" max="16384" width="11.42578125" style="10"/>
  </cols>
  <sheetData>
    <row r="1" spans="1:11" ht="24.95" customHeight="1">
      <c r="A1" s="58" t="s">
        <v>83</v>
      </c>
    </row>
    <row r="2" spans="1:11" ht="24.95" customHeight="1">
      <c r="A2" s="58" t="s">
        <v>84</v>
      </c>
    </row>
    <row r="3" spans="1:11" ht="24.95" customHeight="1">
      <c r="A3" s="10"/>
    </row>
    <row r="4" spans="1:11" ht="20.100000000000001" customHeight="1">
      <c r="A4" s="32" t="s">
        <v>81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15.75" thickBot="1">
      <c r="A5" s="33" t="s">
        <v>0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12" customFormat="1" ht="23.25" customHeight="1" thickBot="1">
      <c r="A6" s="34" t="s">
        <v>14</v>
      </c>
      <c r="B6" s="53">
        <v>2014</v>
      </c>
      <c r="C6" s="53">
        <v>2015</v>
      </c>
      <c r="D6" s="53">
        <v>2016</v>
      </c>
      <c r="E6" s="62" t="s">
        <v>87</v>
      </c>
      <c r="F6" s="62" t="s">
        <v>88</v>
      </c>
      <c r="G6" s="62" t="s">
        <v>113</v>
      </c>
      <c r="H6" s="62" t="s">
        <v>114</v>
      </c>
      <c r="I6" s="62" t="s">
        <v>118</v>
      </c>
      <c r="J6" s="62" t="s">
        <v>146</v>
      </c>
      <c r="K6" s="62" t="s">
        <v>977</v>
      </c>
    </row>
    <row r="7" spans="1:11" s="14" customFormat="1" ht="20.100000000000001" customHeight="1">
      <c r="A7" s="13" t="s">
        <v>35</v>
      </c>
      <c r="B7" s="25">
        <v>192669.02280000001</v>
      </c>
      <c r="C7" s="25">
        <v>200270.92207</v>
      </c>
      <c r="D7" s="25">
        <v>209880.89937999999</v>
      </c>
      <c r="E7" s="25">
        <v>202722.57978999999</v>
      </c>
      <c r="F7" s="25">
        <v>210024.87087000001</v>
      </c>
      <c r="G7" s="25">
        <v>210024.87087000001</v>
      </c>
      <c r="H7" s="25">
        <v>210020.24038</v>
      </c>
      <c r="I7" s="25">
        <v>221946</v>
      </c>
      <c r="J7" s="25">
        <v>244043.38961000001</v>
      </c>
      <c r="K7" s="25">
        <v>269000.30434999999</v>
      </c>
    </row>
    <row r="8" spans="1:11" s="14" customFormat="1" ht="20.100000000000001" customHeight="1">
      <c r="A8" s="15" t="s">
        <v>36</v>
      </c>
      <c r="B8" s="25">
        <v>37687.563999999998</v>
      </c>
      <c r="C8" s="25">
        <v>44156</v>
      </c>
      <c r="D8" s="25">
        <v>43476</v>
      </c>
      <c r="E8" s="25">
        <v>44532</v>
      </c>
      <c r="F8" s="25">
        <v>47191</v>
      </c>
      <c r="G8" s="25">
        <v>47191</v>
      </c>
      <c r="H8" s="25">
        <v>47191</v>
      </c>
      <c r="I8" s="25">
        <v>51480</v>
      </c>
      <c r="J8" s="25">
        <v>57879.547689999999</v>
      </c>
      <c r="K8" s="25">
        <v>57809.239509999999</v>
      </c>
    </row>
    <row r="9" spans="1:11" s="14" customFormat="1" ht="20.100000000000001" customHeight="1">
      <c r="A9" s="15" t="s">
        <v>76</v>
      </c>
      <c r="B9" s="25">
        <v>7085.2001499999997</v>
      </c>
      <c r="C9" s="25">
        <v>7049.0679899999996</v>
      </c>
      <c r="D9" s="25">
        <v>10158.16243</v>
      </c>
      <c r="E9" s="25">
        <v>11922.65256</v>
      </c>
      <c r="F9" s="25">
        <v>14643.860929999999</v>
      </c>
      <c r="G9" s="25">
        <v>14643.860929999999</v>
      </c>
      <c r="H9" s="25">
        <v>14643.860929999999</v>
      </c>
      <c r="I9" s="25">
        <v>14255</v>
      </c>
      <c r="J9" s="25">
        <v>13578.146640000001</v>
      </c>
      <c r="K9" s="25">
        <v>14470.948</v>
      </c>
    </row>
    <row r="10" spans="1:11" s="14" customFormat="1" ht="20.100000000000001" customHeight="1">
      <c r="A10" s="15" t="s">
        <v>18</v>
      </c>
      <c r="B10" s="25">
        <v>16031.883589999999</v>
      </c>
      <c r="C10" s="25">
        <v>16356.649670000001</v>
      </c>
      <c r="D10" s="25">
        <v>14191.76434</v>
      </c>
      <c r="E10" s="25">
        <v>11716.80773</v>
      </c>
      <c r="F10" s="25">
        <v>12223.1023</v>
      </c>
      <c r="G10" s="25">
        <v>12223.1023</v>
      </c>
      <c r="H10" s="25">
        <v>12223.1023</v>
      </c>
      <c r="I10" s="25">
        <v>15423</v>
      </c>
      <c r="J10" s="25">
        <v>19127.65625</v>
      </c>
      <c r="K10" s="25">
        <v>19014.42614</v>
      </c>
    </row>
    <row r="11" spans="1:11" s="14" customFormat="1" ht="20.100000000000001" customHeight="1">
      <c r="A11" s="16" t="s">
        <v>37</v>
      </c>
      <c r="B11" s="25">
        <v>9876.5653700000003</v>
      </c>
      <c r="C11" s="25">
        <v>8689.5220200000003</v>
      </c>
      <c r="D11" s="25">
        <v>6941.0916100000004</v>
      </c>
      <c r="E11" s="25">
        <v>6272.5106999999998</v>
      </c>
      <c r="F11" s="25">
        <v>5965.7570099999994</v>
      </c>
      <c r="G11" s="25">
        <v>5965.7570099999994</v>
      </c>
      <c r="H11" s="25">
        <v>5965.7570099999994</v>
      </c>
      <c r="I11" s="25">
        <v>8401</v>
      </c>
      <c r="J11" s="25">
        <v>6629.0612599999995</v>
      </c>
      <c r="K11" s="25">
        <v>6338.4479799999999</v>
      </c>
    </row>
    <row r="12" spans="1:11" s="14" customFormat="1" ht="20.100000000000001" customHeight="1">
      <c r="A12" s="17" t="s">
        <v>19</v>
      </c>
      <c r="B12" s="26">
        <f t="shared" ref="B12:F12" si="0">SUM(B7:B11)</f>
        <v>263350.23590999999</v>
      </c>
      <c r="C12" s="26">
        <f t="shared" si="0"/>
        <v>276522.16174999997</v>
      </c>
      <c r="D12" s="26">
        <f t="shared" si="0"/>
        <v>284647.91775999998</v>
      </c>
      <c r="E12" s="26">
        <f t="shared" si="0"/>
        <v>277166.55077999993</v>
      </c>
      <c r="F12" s="26">
        <f t="shared" si="0"/>
        <v>290048.59111000004</v>
      </c>
      <c r="G12" s="26">
        <f t="shared" ref="G12:H12" si="1">SUM(G7:G11)</f>
        <v>290048.59111000004</v>
      </c>
      <c r="H12" s="26">
        <f t="shared" si="1"/>
        <v>290043.96062000003</v>
      </c>
      <c r="I12" s="26">
        <f t="shared" ref="I12:J12" si="2">SUM(I7:I11)</f>
        <v>311505</v>
      </c>
      <c r="J12" s="26">
        <f t="shared" si="2"/>
        <v>341257.80144999997</v>
      </c>
      <c r="K12" s="26">
        <f t="shared" ref="K12" si="3">SUM(K7:K11)</f>
        <v>366633.36597999994</v>
      </c>
    </row>
    <row r="13" spans="1:11" s="14" customFormat="1" ht="20.100000000000001" customHeight="1">
      <c r="A13" s="13" t="s">
        <v>38</v>
      </c>
      <c r="B13" s="25">
        <v>470.9418</v>
      </c>
      <c r="C13" s="25">
        <v>294.25725</v>
      </c>
      <c r="D13" s="25">
        <v>363.57428999999996</v>
      </c>
      <c r="E13" s="25">
        <v>337.63164999999998</v>
      </c>
      <c r="F13" s="25">
        <v>231.67953</v>
      </c>
      <c r="G13" s="25">
        <v>231.67953</v>
      </c>
      <c r="H13" s="25">
        <v>231.67953</v>
      </c>
      <c r="I13" s="25">
        <v>643</v>
      </c>
      <c r="J13" s="25">
        <v>287.26693</v>
      </c>
      <c r="K13" s="25">
        <v>350.05259999999998</v>
      </c>
    </row>
    <row r="14" spans="1:11" s="14" customFormat="1" ht="20.100000000000001" customHeight="1">
      <c r="A14" s="15" t="s">
        <v>21</v>
      </c>
      <c r="B14" s="25">
        <v>2328.9430400000001</v>
      </c>
      <c r="C14" s="25">
        <v>2925.7242799999999</v>
      </c>
      <c r="D14" s="25">
        <v>2620.95651</v>
      </c>
      <c r="E14" s="25">
        <v>2707.58896</v>
      </c>
      <c r="F14" s="25">
        <v>2917.98884</v>
      </c>
      <c r="G14" s="25">
        <v>2917.98884</v>
      </c>
      <c r="H14" s="25">
        <v>2917.98884</v>
      </c>
      <c r="I14" s="25">
        <v>8082</v>
      </c>
      <c r="J14" s="25">
        <v>19464.75491</v>
      </c>
      <c r="K14" s="25">
        <v>16187.761699999999</v>
      </c>
    </row>
    <row r="15" spans="1:11" s="14" customFormat="1" ht="20.100000000000001" customHeight="1">
      <c r="A15" s="18" t="s">
        <v>22</v>
      </c>
      <c r="B15" s="26">
        <f t="shared" ref="B15:F15" si="4">SUM(B13:B14)</f>
        <v>2799.8848400000002</v>
      </c>
      <c r="C15" s="26">
        <f t="shared" si="4"/>
        <v>3219.98153</v>
      </c>
      <c r="D15" s="26">
        <f t="shared" si="4"/>
        <v>2984.5308</v>
      </c>
      <c r="E15" s="26">
        <f t="shared" si="4"/>
        <v>3045.2206099999999</v>
      </c>
      <c r="F15" s="26">
        <f t="shared" si="4"/>
        <v>3149.6683699999999</v>
      </c>
      <c r="G15" s="26">
        <f t="shared" ref="G15:H15" si="5">SUM(G13:G14)</f>
        <v>3149.6683699999999</v>
      </c>
      <c r="H15" s="26">
        <f t="shared" si="5"/>
        <v>3149.6683699999999</v>
      </c>
      <c r="I15" s="26">
        <f t="shared" ref="I15:J15" si="6">SUM(I13:I14)</f>
        <v>8725</v>
      </c>
      <c r="J15" s="26">
        <f t="shared" si="6"/>
        <v>19752.021840000001</v>
      </c>
      <c r="K15" s="26">
        <f t="shared" ref="K15" si="7">SUM(K13:K14)</f>
        <v>16537.814299999998</v>
      </c>
    </row>
    <row r="16" spans="1:11" s="20" customFormat="1" ht="20.100000000000001" customHeight="1">
      <c r="A16" s="19" t="s">
        <v>23</v>
      </c>
      <c r="B16" s="27">
        <f t="shared" ref="B16:F16" si="8">SUM(B15,B12)</f>
        <v>266150.12075</v>
      </c>
      <c r="C16" s="27">
        <f t="shared" si="8"/>
        <v>279742.14327999996</v>
      </c>
      <c r="D16" s="27">
        <f t="shared" si="8"/>
        <v>287632.44855999999</v>
      </c>
      <c r="E16" s="27">
        <f t="shared" si="8"/>
        <v>280211.77138999995</v>
      </c>
      <c r="F16" s="27">
        <f t="shared" si="8"/>
        <v>293198.25948000007</v>
      </c>
      <c r="G16" s="27">
        <f t="shared" ref="G16:H16" si="9">SUM(G15,G12)</f>
        <v>293198.25948000007</v>
      </c>
      <c r="H16" s="27">
        <f t="shared" si="9"/>
        <v>293193.62899000006</v>
      </c>
      <c r="I16" s="27">
        <f t="shared" ref="I16:J16" si="10">SUM(I15,I12)</f>
        <v>320230</v>
      </c>
      <c r="J16" s="27">
        <f t="shared" si="10"/>
        <v>361009.82328999997</v>
      </c>
      <c r="K16" s="27">
        <f t="shared" ref="K16" si="11">SUM(K15,K12)</f>
        <v>383171.18027999997</v>
      </c>
    </row>
    <row r="17" spans="1:11" s="14" customFormat="1" ht="20.100000000000001" customHeight="1">
      <c r="A17" s="15" t="s">
        <v>24</v>
      </c>
      <c r="B17" s="25">
        <v>15528.28968</v>
      </c>
      <c r="C17" s="25">
        <v>18577.107350000002</v>
      </c>
      <c r="D17" s="25">
        <v>11399.8964</v>
      </c>
      <c r="E17" s="25">
        <v>11879.09064</v>
      </c>
      <c r="F17" s="25">
        <v>7704.9516800000001</v>
      </c>
      <c r="G17" s="25">
        <v>7704.9516800000001</v>
      </c>
      <c r="H17" s="25">
        <v>7686.8724199999997</v>
      </c>
      <c r="I17" s="25">
        <v>3767</v>
      </c>
      <c r="J17" s="25">
        <v>15986.851929999999</v>
      </c>
      <c r="K17" s="25">
        <v>6756.3141900000001</v>
      </c>
    </row>
    <row r="18" spans="1:11" s="22" customFormat="1" ht="23.1" customHeight="1">
      <c r="A18" s="93" t="s">
        <v>39</v>
      </c>
      <c r="B18" s="28">
        <f t="shared" ref="B18:F18" si="12">+B16+B17</f>
        <v>281678.41042999999</v>
      </c>
      <c r="C18" s="28">
        <f t="shared" si="12"/>
        <v>298319.25062999997</v>
      </c>
      <c r="D18" s="28">
        <f t="shared" si="12"/>
        <v>299032.34496000002</v>
      </c>
      <c r="E18" s="28">
        <f t="shared" si="12"/>
        <v>292090.86202999996</v>
      </c>
      <c r="F18" s="28">
        <f t="shared" si="12"/>
        <v>300903.21116000006</v>
      </c>
      <c r="G18" s="28">
        <f t="shared" ref="G18:H18" si="13">+G16+G17</f>
        <v>300903.21116000006</v>
      </c>
      <c r="H18" s="28">
        <f t="shared" si="13"/>
        <v>300880.50141000003</v>
      </c>
      <c r="I18" s="28">
        <f t="shared" ref="I18:J18" si="14">+I16+I17</f>
        <v>323997</v>
      </c>
      <c r="J18" s="28">
        <f t="shared" si="14"/>
        <v>376996.67521999998</v>
      </c>
      <c r="K18" s="28">
        <f t="shared" ref="K18" si="15">+K16+K17</f>
        <v>389927.49446999998</v>
      </c>
    </row>
    <row r="19" spans="1:11" s="22" customFormat="1" ht="23.1" customHeight="1">
      <c r="A19" s="13"/>
    </row>
    <row r="20" spans="1:11">
      <c r="A20" s="23"/>
    </row>
    <row r="21" spans="1:11">
      <c r="A21" s="24" t="s">
        <v>28</v>
      </c>
      <c r="E21" s="31"/>
      <c r="F21" s="31"/>
      <c r="G21" s="31"/>
      <c r="H21" s="31"/>
      <c r="I21" s="31"/>
      <c r="J21" s="31"/>
      <c r="K21" s="31"/>
    </row>
    <row r="22" spans="1:11">
      <c r="A22" s="35" t="s">
        <v>40</v>
      </c>
    </row>
  </sheetData>
  <phoneticPr fontId="0" type="noConversion"/>
  <printOptions horizontalCentered="1"/>
  <pageMargins left="0.75" right="0.75" top="0.39370078740157483" bottom="1" header="0" footer="0"/>
  <pageSetup paperSize="9" scale="98" orientation="landscape" verticalDpi="1200" r:id="rId1"/>
  <headerFooter alignWithMargins="0"/>
  <ignoredErrors>
    <ignoredError sqref="E6:J6" numberStoredAsText="1"/>
    <ignoredError sqref="B12:D12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98"/>
  <sheetViews>
    <sheetView showGridLines="0" zoomScaleNormal="100" zoomScaleSheetLayoutView="115" workbookViewId="0">
      <pane ySplit="6" topLeftCell="A345" activePane="bottomLeft" state="frozen"/>
      <selection activeCell="I32" sqref="I32"/>
      <selection pane="bottomLeft" activeCell="G252" sqref="G252"/>
    </sheetView>
  </sheetViews>
  <sheetFormatPr baseColWidth="10" defaultColWidth="11.42578125" defaultRowHeight="12.75"/>
  <cols>
    <col min="1" max="1" width="6" style="92" customWidth="1"/>
    <col min="2" max="2" width="64.140625" style="92" customWidth="1"/>
    <col min="3" max="12" width="10.7109375" style="88" customWidth="1"/>
    <col min="13" max="13" width="11.42578125" style="88"/>
    <col min="14" max="14" width="16" style="103" customWidth="1"/>
    <col min="15" max="15" width="12.42578125" style="103" bestFit="1" customWidth="1"/>
    <col min="16" max="16384" width="11.42578125" style="88"/>
  </cols>
  <sheetData>
    <row r="1" spans="1:15" s="75" customFormat="1" ht="24.95" customHeight="1">
      <c r="A1" s="122" t="s">
        <v>976</v>
      </c>
      <c r="B1" s="74"/>
      <c r="N1" s="112"/>
      <c r="O1" s="112"/>
    </row>
    <row r="2" spans="1:15" s="75" customFormat="1" ht="24.95" customHeight="1">
      <c r="A2" s="122" t="s">
        <v>84</v>
      </c>
      <c r="B2" s="74"/>
      <c r="N2" s="112"/>
      <c r="O2" s="112"/>
    </row>
    <row r="3" spans="1:15" s="75" customFormat="1" ht="24.95" customHeight="1">
      <c r="A3" s="76"/>
      <c r="B3" s="76"/>
      <c r="H3" s="114"/>
      <c r="N3" s="112"/>
      <c r="O3" s="112"/>
    </row>
    <row r="4" spans="1:15" s="78" customFormat="1" ht="20.100000000000001" customHeight="1">
      <c r="A4" s="77" t="s">
        <v>110</v>
      </c>
      <c r="B4" s="77"/>
      <c r="C4" s="77"/>
      <c r="D4" s="77"/>
      <c r="E4" s="77"/>
      <c r="F4" s="77"/>
      <c r="G4" s="77"/>
      <c r="H4" s="79"/>
      <c r="I4" s="77"/>
      <c r="J4" s="77"/>
      <c r="K4" s="77"/>
      <c r="L4" s="77"/>
      <c r="N4" s="111"/>
      <c r="O4" s="111"/>
    </row>
    <row r="5" spans="1:15" s="78" customFormat="1" ht="15.75" thickBot="1">
      <c r="A5" s="79" t="s">
        <v>0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N5" s="111"/>
      <c r="O5" s="111"/>
    </row>
    <row r="6" spans="1:15" s="83" customFormat="1" ht="23.25" customHeight="1" thickBot="1">
      <c r="A6" s="80" t="s">
        <v>109</v>
      </c>
      <c r="B6" s="80"/>
      <c r="C6" s="81">
        <v>2014</v>
      </c>
      <c r="D6" s="81">
        <v>2015</v>
      </c>
      <c r="E6" s="81">
        <v>2016</v>
      </c>
      <c r="F6" s="82" t="s">
        <v>87</v>
      </c>
      <c r="G6" s="82" t="s">
        <v>88</v>
      </c>
      <c r="H6" s="82" t="s">
        <v>113</v>
      </c>
      <c r="I6" s="82" t="s">
        <v>114</v>
      </c>
      <c r="J6" s="82" t="s">
        <v>118</v>
      </c>
      <c r="K6" s="82" t="s">
        <v>146</v>
      </c>
      <c r="L6" s="82" t="s">
        <v>977</v>
      </c>
      <c r="N6" s="110"/>
      <c r="O6" s="110"/>
    </row>
    <row r="7" spans="1:15" s="83" customFormat="1" ht="24">
      <c r="A7" s="121" t="s">
        <v>975</v>
      </c>
      <c r="B7" s="121" t="s">
        <v>974</v>
      </c>
      <c r="C7" s="130" t="s">
        <v>973</v>
      </c>
      <c r="D7" s="130" t="s">
        <v>973</v>
      </c>
      <c r="E7" s="130" t="s">
        <v>973</v>
      </c>
      <c r="F7" s="130" t="s">
        <v>973</v>
      </c>
      <c r="G7" s="130" t="s">
        <v>973</v>
      </c>
      <c r="H7" s="130" t="s">
        <v>973</v>
      </c>
      <c r="I7" s="130" t="s">
        <v>973</v>
      </c>
      <c r="J7" s="131">
        <v>27.740770000000001</v>
      </c>
      <c r="K7" s="131">
        <v>209.77</v>
      </c>
      <c r="L7" s="131">
        <v>57.503740000000001</v>
      </c>
      <c r="M7" s="107"/>
      <c r="N7" s="109"/>
      <c r="O7" s="109"/>
    </row>
    <row r="8" spans="1:15" s="84" customFormat="1" ht="15.75">
      <c r="A8" s="123" t="s">
        <v>972</v>
      </c>
      <c r="B8" s="123" t="s">
        <v>971</v>
      </c>
      <c r="C8" s="132">
        <v>31.91</v>
      </c>
      <c r="D8" s="132">
        <v>31.185459999999999</v>
      </c>
      <c r="E8" s="132">
        <v>31.672750000000001</v>
      </c>
      <c r="F8" s="132">
        <v>32.144750000000002</v>
      </c>
      <c r="G8" s="132">
        <v>33.60716</v>
      </c>
      <c r="H8" s="132">
        <v>33.60716</v>
      </c>
      <c r="I8" s="132">
        <v>33.60716</v>
      </c>
      <c r="J8" s="133">
        <v>39.124940000000002</v>
      </c>
      <c r="K8" s="133">
        <v>40.08502</v>
      </c>
      <c r="L8" s="133">
        <v>43.258249999999997</v>
      </c>
      <c r="M8" s="107"/>
      <c r="N8" s="104"/>
      <c r="O8" s="104"/>
    </row>
    <row r="9" spans="1:15" s="84" customFormat="1" ht="15.75">
      <c r="A9" s="121" t="s">
        <v>970</v>
      </c>
      <c r="B9" s="121" t="s">
        <v>969</v>
      </c>
      <c r="C9" s="134">
        <v>50.21</v>
      </c>
      <c r="D9" s="134">
        <v>46.691809999999997</v>
      </c>
      <c r="E9" s="134">
        <v>45.240199999999994</v>
      </c>
      <c r="F9" s="134">
        <v>48.416730000000001</v>
      </c>
      <c r="G9" s="134">
        <v>50.23704</v>
      </c>
      <c r="H9" s="134">
        <v>50.23704</v>
      </c>
      <c r="I9" s="134">
        <v>50.23704</v>
      </c>
      <c r="J9" s="131">
        <v>75.718759999999989</v>
      </c>
      <c r="K9" s="131">
        <v>108.68839</v>
      </c>
      <c r="L9" s="131">
        <v>135.35633999999999</v>
      </c>
      <c r="M9" s="107"/>
      <c r="N9" s="104"/>
      <c r="O9" s="104"/>
    </row>
    <row r="10" spans="1:15" s="84" customFormat="1" ht="15.75">
      <c r="A10" s="123" t="s">
        <v>968</v>
      </c>
      <c r="B10" s="123" t="s">
        <v>967</v>
      </c>
      <c r="C10" s="132">
        <v>17.690000000000001</v>
      </c>
      <c r="D10" s="132">
        <v>15.37241</v>
      </c>
      <c r="E10" s="132">
        <v>14.54744</v>
      </c>
      <c r="F10" s="132">
        <v>15.24844</v>
      </c>
      <c r="G10" s="132">
        <v>15.23034</v>
      </c>
      <c r="H10" s="132">
        <v>15.23034</v>
      </c>
      <c r="I10" s="132">
        <v>15.23034</v>
      </c>
      <c r="J10" s="133">
        <v>23.298650000000002</v>
      </c>
      <c r="K10" s="133">
        <v>25.378790000000002</v>
      </c>
      <c r="L10" s="133">
        <v>24.135739999999998</v>
      </c>
      <c r="M10" s="107"/>
      <c r="N10" s="104"/>
      <c r="O10" s="104"/>
    </row>
    <row r="11" spans="1:15" s="84" customFormat="1" ht="15.75">
      <c r="A11" s="121" t="s">
        <v>966</v>
      </c>
      <c r="B11" s="121" t="s">
        <v>965</v>
      </c>
      <c r="C11" s="134">
        <v>8.35</v>
      </c>
      <c r="D11" s="134">
        <v>8.3256899999999998</v>
      </c>
      <c r="E11" s="134">
        <v>8.6633700000000005</v>
      </c>
      <c r="F11" s="134">
        <v>8.8814799999999998</v>
      </c>
      <c r="G11" s="134">
        <v>9.2886399999999991</v>
      </c>
      <c r="H11" s="134">
        <v>9.2886399999999991</v>
      </c>
      <c r="I11" s="134">
        <v>9.2886399999999991</v>
      </c>
      <c r="J11" s="131">
        <v>10.59023</v>
      </c>
      <c r="K11" s="131">
        <v>10.601760000000001</v>
      </c>
      <c r="L11" s="131">
        <v>10.93981</v>
      </c>
      <c r="M11" s="107"/>
      <c r="N11" s="104"/>
      <c r="O11" s="104"/>
    </row>
    <row r="12" spans="1:15" s="84" customFormat="1" ht="15.75">
      <c r="A12" s="123" t="s">
        <v>964</v>
      </c>
      <c r="B12" s="123" t="s">
        <v>963</v>
      </c>
      <c r="C12" s="132">
        <v>6.52</v>
      </c>
      <c r="D12" s="132">
        <v>6.8123100000000001</v>
      </c>
      <c r="E12" s="132">
        <v>9.25014</v>
      </c>
      <c r="F12" s="132">
        <v>8.3074399999999997</v>
      </c>
      <c r="G12" s="132">
        <v>7.6013700000000002</v>
      </c>
      <c r="H12" s="132">
        <v>7.6013700000000002</v>
      </c>
      <c r="I12" s="132">
        <v>7.6013700000000002</v>
      </c>
      <c r="J12" s="133">
        <v>8.0020000000000007</v>
      </c>
      <c r="K12" s="133">
        <v>8.3758199999999992</v>
      </c>
      <c r="L12" s="133">
        <v>10.15497</v>
      </c>
      <c r="M12" s="107"/>
      <c r="N12" s="104"/>
      <c r="O12" s="104"/>
    </row>
    <row r="13" spans="1:15" s="84" customFormat="1" ht="15.75">
      <c r="A13" s="121" t="s">
        <v>962</v>
      </c>
      <c r="B13" s="121" t="s">
        <v>961</v>
      </c>
      <c r="C13" s="134">
        <v>2.2400000000000002</v>
      </c>
      <c r="D13" s="134">
        <v>3.6841200000000001</v>
      </c>
      <c r="E13" s="134">
        <v>3.0980100000000004</v>
      </c>
      <c r="F13" s="134">
        <v>2.9472399999999999</v>
      </c>
      <c r="G13" s="134">
        <v>2.4474</v>
      </c>
      <c r="H13" s="134">
        <v>2.4474</v>
      </c>
      <c r="I13" s="134">
        <v>2.4474</v>
      </c>
      <c r="J13" s="131">
        <v>4.1891699999999998</v>
      </c>
      <c r="K13" s="131">
        <v>6.2713900000000002</v>
      </c>
      <c r="L13" s="131">
        <v>10.11218</v>
      </c>
      <c r="M13" s="107"/>
      <c r="N13" s="104"/>
      <c r="O13" s="104"/>
    </row>
    <row r="14" spans="1:15" s="84" customFormat="1" ht="15.75">
      <c r="A14" s="123" t="s">
        <v>960</v>
      </c>
      <c r="B14" s="123" t="s">
        <v>959</v>
      </c>
      <c r="C14" s="135">
        <v>1359.38</v>
      </c>
      <c r="D14" s="135">
        <v>1371.6269</v>
      </c>
      <c r="E14" s="135">
        <v>1465.0241299999998</v>
      </c>
      <c r="F14" s="135">
        <v>1580.1838299999999</v>
      </c>
      <c r="G14" s="135">
        <v>1628.2016799999999</v>
      </c>
      <c r="H14" s="135">
        <v>1628.2016799999999</v>
      </c>
      <c r="I14" s="135">
        <v>1628.2016799999999</v>
      </c>
      <c r="J14" s="133">
        <v>1824.6438799999999</v>
      </c>
      <c r="K14" s="133">
        <v>1838.8361399999999</v>
      </c>
      <c r="L14" s="133">
        <v>1963.1884399999999</v>
      </c>
      <c r="M14" s="107"/>
      <c r="N14" s="104"/>
      <c r="O14" s="104"/>
    </row>
    <row r="15" spans="1:15" s="85" customFormat="1" ht="16.5" thickBot="1">
      <c r="A15" s="124" t="s">
        <v>958</v>
      </c>
      <c r="B15" s="124" t="s">
        <v>957</v>
      </c>
      <c r="C15" s="134">
        <v>24.46</v>
      </c>
      <c r="D15" s="134">
        <v>24.455749999999998</v>
      </c>
      <c r="E15" s="134">
        <v>26.815750000000001</v>
      </c>
      <c r="F15" s="134">
        <v>30.061019999999999</v>
      </c>
      <c r="G15" s="134">
        <v>34.130780000000001</v>
      </c>
      <c r="H15" s="134">
        <v>33.115739999999995</v>
      </c>
      <c r="I15" s="134">
        <v>33.115739999999995</v>
      </c>
      <c r="J15" s="131">
        <v>34.82246</v>
      </c>
      <c r="K15" s="131">
        <v>35.542089999999995</v>
      </c>
      <c r="L15" s="131">
        <v>36.66901</v>
      </c>
      <c r="M15" s="107"/>
      <c r="N15" s="104"/>
      <c r="O15" s="104"/>
    </row>
    <row r="16" spans="1:15" s="84" customFormat="1" ht="16.5" thickBot="1">
      <c r="A16" s="106"/>
      <c r="B16" s="136" t="s">
        <v>108</v>
      </c>
      <c r="C16" s="137">
        <f t="shared" ref="C16:I16" si="0">SUM(C8:C15)</f>
        <v>1500.7600000000002</v>
      </c>
      <c r="D16" s="137">
        <f t="shared" si="0"/>
        <v>1508.15445</v>
      </c>
      <c r="E16" s="137">
        <f t="shared" si="0"/>
        <v>1604.3117899999997</v>
      </c>
      <c r="F16" s="137">
        <f t="shared" si="0"/>
        <v>1726.19093</v>
      </c>
      <c r="G16" s="137">
        <f t="shared" si="0"/>
        <v>1780.7444099999998</v>
      </c>
      <c r="H16" s="137">
        <f t="shared" si="0"/>
        <v>1779.7293699999998</v>
      </c>
      <c r="I16" s="137">
        <f t="shared" si="0"/>
        <v>1779.7293699999998</v>
      </c>
      <c r="J16" s="137">
        <f>SUM(J7:J15)</f>
        <v>2048.1308599999998</v>
      </c>
      <c r="K16" s="137">
        <f>SUM(K7:K15)</f>
        <v>2283.5493999999999</v>
      </c>
      <c r="L16" s="137">
        <f>SUM(L7:L15)</f>
        <v>2291.3184799999999</v>
      </c>
      <c r="M16" s="107"/>
      <c r="N16" s="104"/>
      <c r="O16" s="104"/>
    </row>
    <row r="17" spans="1:15" s="84" customFormat="1" ht="24">
      <c r="A17" s="121" t="s">
        <v>956</v>
      </c>
      <c r="B17" s="121" t="s">
        <v>955</v>
      </c>
      <c r="C17" s="138"/>
      <c r="D17" s="138"/>
      <c r="E17" s="138"/>
      <c r="F17" s="138"/>
      <c r="G17" s="138"/>
      <c r="H17" s="138"/>
      <c r="I17" s="138"/>
      <c r="J17" s="138">
        <v>25</v>
      </c>
      <c r="K17" s="138">
        <v>25</v>
      </c>
      <c r="L17" s="138">
        <v>0</v>
      </c>
      <c r="M17" s="107"/>
      <c r="N17" s="104"/>
      <c r="O17" s="104"/>
    </row>
    <row r="18" spans="1:15" s="84" customFormat="1" ht="15.75">
      <c r="A18" s="123" t="s">
        <v>954</v>
      </c>
      <c r="B18" s="123" t="s">
        <v>953</v>
      </c>
      <c r="C18" s="135"/>
      <c r="D18" s="135"/>
      <c r="E18" s="135"/>
      <c r="F18" s="135"/>
      <c r="G18" s="135"/>
      <c r="H18" s="135"/>
      <c r="I18" s="135"/>
      <c r="J18" s="135">
        <v>0</v>
      </c>
      <c r="K18" s="135">
        <v>3</v>
      </c>
      <c r="L18" s="135">
        <v>11</v>
      </c>
      <c r="M18" s="107"/>
      <c r="N18" s="104"/>
      <c r="O18" s="104"/>
    </row>
    <row r="19" spans="1:15" s="84" customFormat="1" ht="15.75">
      <c r="A19" s="121" t="s">
        <v>952</v>
      </c>
      <c r="B19" s="121" t="s">
        <v>951</v>
      </c>
      <c r="C19" s="139">
        <v>1088.03</v>
      </c>
      <c r="D19" s="139">
        <v>1133.9831200000001</v>
      </c>
      <c r="E19" s="139">
        <v>1167.94884</v>
      </c>
      <c r="F19" s="139">
        <v>1244.1768</v>
      </c>
      <c r="G19" s="139">
        <v>1187.44083</v>
      </c>
      <c r="H19" s="139">
        <v>1187.44083</v>
      </c>
      <c r="I19" s="139">
        <v>1187.44083</v>
      </c>
      <c r="J19" s="139">
        <v>1550.85274</v>
      </c>
      <c r="K19" s="139">
        <v>2239.18694</v>
      </c>
      <c r="L19" s="139">
        <v>2536.90904</v>
      </c>
      <c r="M19" s="107"/>
      <c r="N19" s="104"/>
      <c r="O19" s="104"/>
    </row>
    <row r="20" spans="1:15" s="84" customFormat="1" ht="15.75">
      <c r="A20" s="123" t="s">
        <v>950</v>
      </c>
      <c r="B20" s="123" t="s">
        <v>949</v>
      </c>
      <c r="C20" s="140">
        <v>373.28</v>
      </c>
      <c r="D20" s="140">
        <v>374.17669999999998</v>
      </c>
      <c r="E20" s="140">
        <v>384.90694000000002</v>
      </c>
      <c r="F20" s="140">
        <v>400.24362000000002</v>
      </c>
      <c r="G20" s="140">
        <v>413.08514000000002</v>
      </c>
      <c r="H20" s="140">
        <v>413.08514000000002</v>
      </c>
      <c r="I20" s="140">
        <v>413.08514000000002</v>
      </c>
      <c r="J20" s="140">
        <v>439.69102000000004</v>
      </c>
      <c r="K20" s="140">
        <v>452.73159999999996</v>
      </c>
      <c r="L20" s="140">
        <v>494.32814999999999</v>
      </c>
      <c r="M20" s="107"/>
      <c r="N20" s="104"/>
      <c r="O20" s="104"/>
    </row>
    <row r="21" spans="1:15" s="85" customFormat="1" ht="15.75">
      <c r="A21" s="121" t="s">
        <v>948</v>
      </c>
      <c r="B21" s="121" t="s">
        <v>947</v>
      </c>
      <c r="C21" s="139">
        <v>532.63</v>
      </c>
      <c r="D21" s="139">
        <v>513.42304999999999</v>
      </c>
      <c r="E21" s="139">
        <v>524.13018</v>
      </c>
      <c r="F21" s="139">
        <v>567.72658999999999</v>
      </c>
      <c r="G21" s="139">
        <v>526.21365000000003</v>
      </c>
      <c r="H21" s="139">
        <v>526.21365000000003</v>
      </c>
      <c r="I21" s="139">
        <v>526.21365000000003</v>
      </c>
      <c r="J21" s="139">
        <v>556.92854</v>
      </c>
      <c r="K21" s="139">
        <v>572.00641000000007</v>
      </c>
      <c r="L21" s="139">
        <v>579.99937</v>
      </c>
      <c r="M21" s="107"/>
      <c r="N21" s="104"/>
      <c r="O21" s="104"/>
    </row>
    <row r="22" spans="1:15" s="84" customFormat="1" ht="15.75">
      <c r="A22" s="123" t="s">
        <v>946</v>
      </c>
      <c r="B22" s="123" t="s">
        <v>945</v>
      </c>
      <c r="C22" s="140">
        <v>160.55000000000001</v>
      </c>
      <c r="D22" s="140">
        <v>192.53899999999999</v>
      </c>
      <c r="E22" s="140">
        <v>202.05366000000001</v>
      </c>
      <c r="F22" s="140">
        <v>146.05285000000001</v>
      </c>
      <c r="G22" s="140">
        <v>159.72317000000001</v>
      </c>
      <c r="H22" s="140">
        <v>159.72317000000001</v>
      </c>
      <c r="I22" s="140">
        <v>159.72317000000001</v>
      </c>
      <c r="J22" s="140">
        <v>335.52087999999998</v>
      </c>
      <c r="K22" s="140">
        <v>398.27583000000004</v>
      </c>
      <c r="L22" s="140">
        <v>459.20370000000003</v>
      </c>
      <c r="M22" s="107"/>
      <c r="N22" s="104"/>
      <c r="O22" s="104"/>
    </row>
    <row r="23" spans="1:15" s="84" customFormat="1" ht="15.75">
      <c r="A23" s="121" t="s">
        <v>944</v>
      </c>
      <c r="B23" s="121" t="s">
        <v>943</v>
      </c>
      <c r="C23" s="138">
        <v>6.84</v>
      </c>
      <c r="D23" s="138">
        <v>6.8425000000000002</v>
      </c>
      <c r="E23" s="138">
        <v>6.8425000000000002</v>
      </c>
      <c r="F23" s="138">
        <v>1824.4770000000001</v>
      </c>
      <c r="G23" s="138">
        <v>2164.4769999999999</v>
      </c>
      <c r="H23" s="138">
        <v>2164.4769999999999</v>
      </c>
      <c r="I23" s="138">
        <v>2164.4769999999999</v>
      </c>
      <c r="J23" s="138">
        <v>2341.5893300000002</v>
      </c>
      <c r="K23" s="139">
        <v>2848.00758</v>
      </c>
      <c r="L23" s="139">
        <v>4901.7163</v>
      </c>
      <c r="M23" s="107"/>
      <c r="N23" s="104"/>
      <c r="O23" s="104"/>
    </row>
    <row r="24" spans="1:15" s="84" customFormat="1" ht="15.75">
      <c r="A24" s="123" t="s">
        <v>942</v>
      </c>
      <c r="B24" s="123" t="s">
        <v>941</v>
      </c>
      <c r="C24" s="140">
        <v>2160.77</v>
      </c>
      <c r="D24" s="140">
        <v>2190.0864900000001</v>
      </c>
      <c r="E24" s="140">
        <v>2197.4229500000001</v>
      </c>
      <c r="F24" s="140">
        <v>2155.1884599999998</v>
      </c>
      <c r="G24" s="140">
        <v>2629.4130800000003</v>
      </c>
      <c r="H24" s="140">
        <v>2629.4130800000003</v>
      </c>
      <c r="I24" s="140">
        <v>2629.4130800000003</v>
      </c>
      <c r="J24" s="140">
        <v>2696.51235</v>
      </c>
      <c r="K24" s="140">
        <v>2254.9335899999996</v>
      </c>
      <c r="L24" s="140">
        <v>2305.5634</v>
      </c>
      <c r="M24" s="107"/>
      <c r="N24" s="104"/>
      <c r="O24" s="104"/>
    </row>
    <row r="25" spans="1:15" s="84" customFormat="1" ht="16.5" thickBot="1">
      <c r="A25" s="124" t="s">
        <v>940</v>
      </c>
      <c r="B25" s="124" t="s">
        <v>939</v>
      </c>
      <c r="C25" s="141">
        <v>1332.36</v>
      </c>
      <c r="D25" s="141">
        <v>1300.6365599999999</v>
      </c>
      <c r="E25" s="141">
        <v>1250.98684</v>
      </c>
      <c r="F25" s="141">
        <v>1237.7275500000001</v>
      </c>
      <c r="G25" s="141">
        <v>1320.20867</v>
      </c>
      <c r="H25" s="141">
        <v>1320.20867</v>
      </c>
      <c r="I25" s="141">
        <v>1320.20867</v>
      </c>
      <c r="J25" s="141">
        <v>1125.91947</v>
      </c>
      <c r="K25" s="141">
        <v>997.66956000000005</v>
      </c>
      <c r="L25" s="141">
        <v>1028.1091100000001</v>
      </c>
      <c r="M25" s="107"/>
      <c r="N25" s="104"/>
      <c r="O25" s="104"/>
    </row>
    <row r="26" spans="1:15" s="84" customFormat="1" ht="16.5" thickBot="1">
      <c r="A26" s="106"/>
      <c r="B26" s="136" t="s">
        <v>107</v>
      </c>
      <c r="C26" s="137">
        <f t="shared" ref="C26:I26" si="1">SUM(C19:C25)</f>
        <v>5654.46</v>
      </c>
      <c r="D26" s="137">
        <f t="shared" si="1"/>
        <v>5711.6874200000002</v>
      </c>
      <c r="E26" s="137">
        <f t="shared" si="1"/>
        <v>5734.2919099999999</v>
      </c>
      <c r="F26" s="137">
        <f t="shared" si="1"/>
        <v>7575.5928699999986</v>
      </c>
      <c r="G26" s="137">
        <f t="shared" si="1"/>
        <v>8400.5615400000006</v>
      </c>
      <c r="H26" s="137">
        <f t="shared" si="1"/>
        <v>8400.5615400000006</v>
      </c>
      <c r="I26" s="137">
        <f t="shared" si="1"/>
        <v>8400.5615400000006</v>
      </c>
      <c r="J26" s="137">
        <f>SUM(J17:J25)</f>
        <v>9072.01433</v>
      </c>
      <c r="K26" s="137">
        <f>SUM(K17:K25)</f>
        <v>9790.8115100000014</v>
      </c>
      <c r="L26" s="137">
        <f>SUM(L17:L25)</f>
        <v>12316.829069999998</v>
      </c>
      <c r="M26" s="107"/>
      <c r="N26" s="104"/>
      <c r="O26" s="104"/>
    </row>
    <row r="27" spans="1:15" s="84" customFormat="1" ht="24">
      <c r="A27" s="121" t="s">
        <v>938</v>
      </c>
      <c r="B27" s="121" t="s">
        <v>937</v>
      </c>
      <c r="C27" s="142"/>
      <c r="D27" s="142"/>
      <c r="E27" s="142"/>
      <c r="F27" s="142"/>
      <c r="G27" s="142"/>
      <c r="H27" s="142"/>
      <c r="I27" s="142"/>
      <c r="J27" s="131">
        <v>6.25</v>
      </c>
      <c r="K27" s="131">
        <v>21.25</v>
      </c>
      <c r="L27" s="131">
        <v>22.5</v>
      </c>
      <c r="M27" s="107"/>
      <c r="N27" s="104"/>
      <c r="O27" s="104"/>
    </row>
    <row r="28" spans="1:15" s="84" customFormat="1" ht="24">
      <c r="A28" s="123" t="s">
        <v>936</v>
      </c>
      <c r="B28" s="123" t="s">
        <v>935</v>
      </c>
      <c r="C28" s="143"/>
      <c r="D28" s="143"/>
      <c r="E28" s="143"/>
      <c r="F28" s="143"/>
      <c r="G28" s="143"/>
      <c r="H28" s="143"/>
      <c r="I28" s="143"/>
      <c r="J28" s="133">
        <v>0</v>
      </c>
      <c r="K28" s="133">
        <v>19</v>
      </c>
      <c r="L28" s="133">
        <v>11</v>
      </c>
      <c r="M28" s="107"/>
      <c r="N28" s="104"/>
      <c r="O28" s="104"/>
    </row>
    <row r="29" spans="1:15" s="84" customFormat="1" ht="15.75">
      <c r="A29" s="121" t="s">
        <v>934</v>
      </c>
      <c r="B29" s="121" t="s">
        <v>933</v>
      </c>
      <c r="C29" s="139">
        <v>67.31</v>
      </c>
      <c r="D29" s="139">
        <v>70.412040000000005</v>
      </c>
      <c r="E29" s="139">
        <v>68.013179999999991</v>
      </c>
      <c r="F29" s="139">
        <v>62.6798</v>
      </c>
      <c r="G29" s="139">
        <v>66.45129</v>
      </c>
      <c r="H29" s="139">
        <v>66.45129</v>
      </c>
      <c r="I29" s="139">
        <v>66.45129</v>
      </c>
      <c r="J29" s="131">
        <v>182.23785000000001</v>
      </c>
      <c r="K29" s="131">
        <v>210.67439999999999</v>
      </c>
      <c r="L29" s="131">
        <v>442.58355</v>
      </c>
      <c r="M29" s="107"/>
      <c r="N29" s="104"/>
      <c r="O29" s="104"/>
    </row>
    <row r="30" spans="1:15" s="84" customFormat="1" ht="15.75">
      <c r="A30" s="123" t="s">
        <v>932</v>
      </c>
      <c r="B30" s="123" t="s">
        <v>931</v>
      </c>
      <c r="C30" s="140">
        <v>75.64</v>
      </c>
      <c r="D30" s="140">
        <v>79.170900000000003</v>
      </c>
      <c r="E30" s="140">
        <v>94.917760000000001</v>
      </c>
      <c r="F30" s="140">
        <v>124.34809</v>
      </c>
      <c r="G30" s="140">
        <v>141.34688</v>
      </c>
      <c r="H30" s="140">
        <v>141.33707000000001</v>
      </c>
      <c r="I30" s="140">
        <v>141.33707000000001</v>
      </c>
      <c r="J30" s="133">
        <v>174.05673000000002</v>
      </c>
      <c r="K30" s="133">
        <v>181.30310999999998</v>
      </c>
      <c r="L30" s="133">
        <v>178.90867</v>
      </c>
      <c r="M30" s="107"/>
      <c r="N30" s="104"/>
      <c r="O30" s="104"/>
    </row>
    <row r="31" spans="1:15" s="85" customFormat="1" ht="15.75">
      <c r="A31" s="121" t="s">
        <v>930</v>
      </c>
      <c r="B31" s="121" t="s">
        <v>929</v>
      </c>
      <c r="C31" s="139">
        <v>527.49</v>
      </c>
      <c r="D31" s="139">
        <v>448.82643000000002</v>
      </c>
      <c r="E31" s="139">
        <v>426.64893000000001</v>
      </c>
      <c r="F31" s="139">
        <v>404.06380999999999</v>
      </c>
      <c r="G31" s="139">
        <v>382.44069999999999</v>
      </c>
      <c r="H31" s="139">
        <v>382.44069999999999</v>
      </c>
      <c r="I31" s="139">
        <v>382.44069999999999</v>
      </c>
      <c r="J31" s="131">
        <v>335.50803000000002</v>
      </c>
      <c r="K31" s="131">
        <v>336.71628999999996</v>
      </c>
      <c r="L31" s="131">
        <v>304.72014999999999</v>
      </c>
      <c r="M31" s="107"/>
      <c r="N31" s="104"/>
      <c r="O31" s="104"/>
    </row>
    <row r="32" spans="1:15" s="84" customFormat="1" ht="15.75">
      <c r="A32" s="123" t="s">
        <v>928</v>
      </c>
      <c r="B32" s="123" t="s">
        <v>927</v>
      </c>
      <c r="C32" s="140">
        <v>3.07</v>
      </c>
      <c r="D32" s="140">
        <v>3.0207099999999998</v>
      </c>
      <c r="E32" s="140">
        <v>6.2009999999999996</v>
      </c>
      <c r="F32" s="140">
        <v>6.3057100000000004</v>
      </c>
      <c r="G32" s="140">
        <v>6.4045299999999994</v>
      </c>
      <c r="H32" s="140">
        <v>6.4045299999999994</v>
      </c>
      <c r="I32" s="140">
        <v>6.4045299999999994</v>
      </c>
      <c r="J32" s="133">
        <v>12.728669999999999</v>
      </c>
      <c r="K32" s="133">
        <v>16.126709999999999</v>
      </c>
      <c r="L32" s="133">
        <v>16.202480000000001</v>
      </c>
      <c r="M32" s="107"/>
      <c r="N32" s="104"/>
      <c r="O32" s="104"/>
    </row>
    <row r="33" spans="1:15" s="84" customFormat="1" ht="15.75">
      <c r="A33" s="121" t="s">
        <v>926</v>
      </c>
      <c r="B33" s="121" t="s">
        <v>925</v>
      </c>
      <c r="C33" s="139">
        <v>5264.03</v>
      </c>
      <c r="D33" s="139">
        <v>5275.6899899999999</v>
      </c>
      <c r="E33" s="139">
        <v>5299.1464400000004</v>
      </c>
      <c r="F33" s="139">
        <v>5325.7974700000004</v>
      </c>
      <c r="G33" s="139">
        <v>5789.7573300000004</v>
      </c>
      <c r="H33" s="139">
        <v>5789.7157500000003</v>
      </c>
      <c r="I33" s="139">
        <v>5789.7157500000003</v>
      </c>
      <c r="J33" s="131">
        <v>6793.20154</v>
      </c>
      <c r="K33" s="131">
        <v>7116.8824400000003</v>
      </c>
      <c r="L33" s="131">
        <v>7429.66597</v>
      </c>
      <c r="M33" s="107"/>
      <c r="N33" s="104"/>
      <c r="O33" s="104"/>
    </row>
    <row r="34" spans="1:15" s="84" customFormat="1" ht="15.75">
      <c r="A34" s="123" t="s">
        <v>924</v>
      </c>
      <c r="B34" s="123" t="s">
        <v>923</v>
      </c>
      <c r="C34" s="140">
        <v>711.35</v>
      </c>
      <c r="D34" s="140">
        <v>734.07695999999999</v>
      </c>
      <c r="E34" s="140">
        <v>754.51780000000008</v>
      </c>
      <c r="F34" s="140">
        <v>740.03800000000001</v>
      </c>
      <c r="G34" s="140">
        <v>766.45538999999997</v>
      </c>
      <c r="H34" s="140">
        <v>766.45538999999997</v>
      </c>
      <c r="I34" s="140">
        <v>766.45538999999997</v>
      </c>
      <c r="J34" s="133">
        <v>822.21381000000008</v>
      </c>
      <c r="K34" s="133">
        <v>838.66566</v>
      </c>
      <c r="L34" s="133">
        <v>843.72664999999995</v>
      </c>
      <c r="M34" s="107"/>
      <c r="N34" s="104"/>
      <c r="O34" s="104"/>
    </row>
    <row r="35" spans="1:15" s="84" customFormat="1" ht="15.75">
      <c r="A35" s="121" t="s">
        <v>922</v>
      </c>
      <c r="B35" s="121" t="s">
        <v>921</v>
      </c>
      <c r="C35" s="139">
        <v>82.21</v>
      </c>
      <c r="D35" s="139">
        <v>79.062110000000004</v>
      </c>
      <c r="E35" s="139">
        <v>76.540580000000006</v>
      </c>
      <c r="F35" s="139">
        <v>76.304249999999996</v>
      </c>
      <c r="G35" s="139">
        <v>76.349429999999998</v>
      </c>
      <c r="H35" s="139">
        <v>76.349429999999998</v>
      </c>
      <c r="I35" s="139">
        <v>76.349429999999998</v>
      </c>
      <c r="J35" s="131">
        <v>96.373850000000004</v>
      </c>
      <c r="K35" s="131">
        <v>102.40749000000001</v>
      </c>
      <c r="L35" s="131">
        <v>108.46889</v>
      </c>
      <c r="M35" s="107"/>
      <c r="N35" s="104"/>
      <c r="O35" s="104"/>
    </row>
    <row r="36" spans="1:15" s="84" customFormat="1" ht="15.75">
      <c r="A36" s="123" t="s">
        <v>920</v>
      </c>
      <c r="B36" s="123" t="s">
        <v>919</v>
      </c>
      <c r="C36" s="140">
        <v>1122.0999999999999</v>
      </c>
      <c r="D36" s="140">
        <v>1124.6639500000001</v>
      </c>
      <c r="E36" s="140">
        <v>1149.71363</v>
      </c>
      <c r="F36" s="140">
        <v>1144.9951599999999</v>
      </c>
      <c r="G36" s="140">
        <v>1160.4269399999998</v>
      </c>
      <c r="H36" s="140">
        <v>1160.4269399999998</v>
      </c>
      <c r="I36" s="140">
        <v>1160.4269399999998</v>
      </c>
      <c r="J36" s="133">
        <v>1241.58979</v>
      </c>
      <c r="K36" s="133">
        <v>1272.2623799999999</v>
      </c>
      <c r="L36" s="133">
        <v>1326.2577900000001</v>
      </c>
      <c r="M36" s="107"/>
      <c r="N36" s="104"/>
      <c r="O36" s="104"/>
    </row>
    <row r="37" spans="1:15" s="84" customFormat="1" ht="15.75">
      <c r="A37" s="121" t="s">
        <v>918</v>
      </c>
      <c r="B37" s="121" t="s">
        <v>917</v>
      </c>
      <c r="C37" s="139"/>
      <c r="D37" s="139"/>
      <c r="E37" s="139"/>
      <c r="F37" s="139"/>
      <c r="G37" s="139"/>
      <c r="H37" s="139"/>
      <c r="I37" s="139"/>
      <c r="J37" s="131"/>
      <c r="K37" s="131"/>
      <c r="L37" s="131"/>
      <c r="M37" s="107"/>
      <c r="N37" s="104"/>
      <c r="O37" s="104"/>
    </row>
    <row r="38" spans="1:15" s="85" customFormat="1" ht="15.75">
      <c r="A38" s="123" t="s">
        <v>916</v>
      </c>
      <c r="B38" s="123" t="s">
        <v>915</v>
      </c>
      <c r="C38" s="140">
        <v>14.3</v>
      </c>
      <c r="D38" s="140">
        <v>14.11548</v>
      </c>
      <c r="E38" s="140">
        <v>14.085150000000001</v>
      </c>
      <c r="F38" s="140">
        <v>13.965070000000001</v>
      </c>
      <c r="G38" s="140">
        <v>14.54548</v>
      </c>
      <c r="H38" s="140">
        <v>14.54548</v>
      </c>
      <c r="I38" s="140">
        <v>14.54548</v>
      </c>
      <c r="J38" s="133">
        <v>14.946709999999999</v>
      </c>
      <c r="K38" s="133">
        <v>16.95026</v>
      </c>
      <c r="L38" s="133">
        <v>16.74971</v>
      </c>
      <c r="M38" s="107"/>
      <c r="N38" s="104"/>
      <c r="O38" s="104"/>
    </row>
    <row r="39" spans="1:15" s="84" customFormat="1" ht="16.5" thickBot="1">
      <c r="A39" s="124" t="s">
        <v>914</v>
      </c>
      <c r="B39" s="124" t="s">
        <v>913</v>
      </c>
      <c r="C39" s="141">
        <v>13.47</v>
      </c>
      <c r="D39" s="141">
        <v>14.090769999999999</v>
      </c>
      <c r="E39" s="141">
        <v>13.833129999999999</v>
      </c>
      <c r="F39" s="141">
        <v>13.833130000000001</v>
      </c>
      <c r="G39" s="141">
        <v>13.960739999999999</v>
      </c>
      <c r="H39" s="141">
        <v>13.960739999999999</v>
      </c>
      <c r="I39" s="141">
        <v>13.960739999999999</v>
      </c>
      <c r="J39" s="144">
        <v>15.307979999999999</v>
      </c>
      <c r="K39" s="144">
        <v>16.554179999999999</v>
      </c>
      <c r="L39" s="144">
        <v>18.420739999999999</v>
      </c>
      <c r="M39" s="107"/>
      <c r="N39" s="104"/>
      <c r="O39" s="104"/>
    </row>
    <row r="40" spans="1:15" s="84" customFormat="1" ht="16.5" thickBot="1">
      <c r="A40" s="106"/>
      <c r="B40" s="136" t="s">
        <v>127</v>
      </c>
      <c r="C40" s="137">
        <f t="shared" ref="C40:I40" si="2">SUM(C29:C39)</f>
        <v>7880.9700000000012</v>
      </c>
      <c r="D40" s="137">
        <f t="shared" si="2"/>
        <v>7843.1293400000004</v>
      </c>
      <c r="E40" s="137">
        <f t="shared" si="2"/>
        <v>7903.6176000000005</v>
      </c>
      <c r="F40" s="137">
        <f t="shared" si="2"/>
        <v>7912.3304899999994</v>
      </c>
      <c r="G40" s="137">
        <f t="shared" si="2"/>
        <v>8418.1387100000011</v>
      </c>
      <c r="H40" s="137">
        <f t="shared" si="2"/>
        <v>8418.0873200000024</v>
      </c>
      <c r="I40" s="137">
        <f t="shared" si="2"/>
        <v>8418.0873200000024</v>
      </c>
      <c r="J40" s="137">
        <f>SUM(J27:J39)</f>
        <v>9694.4149600000001</v>
      </c>
      <c r="K40" s="137">
        <f>SUM(K27:K39)</f>
        <v>10148.792919999998</v>
      </c>
      <c r="L40" s="137">
        <f>SUM(L27:L39)</f>
        <v>10719.204599999999</v>
      </c>
      <c r="M40" s="107"/>
      <c r="N40" s="104"/>
      <c r="O40" s="104"/>
    </row>
    <row r="41" spans="1:15" s="84" customFormat="1" ht="24">
      <c r="A41" s="121" t="s">
        <v>912</v>
      </c>
      <c r="B41" s="121" t="s">
        <v>911</v>
      </c>
      <c r="C41" s="139"/>
      <c r="D41" s="139"/>
      <c r="E41" s="139"/>
      <c r="F41" s="139"/>
      <c r="G41" s="139"/>
      <c r="H41" s="139"/>
      <c r="I41" s="139"/>
      <c r="J41" s="139">
        <v>87.947570000000013</v>
      </c>
      <c r="K41" s="139">
        <v>22.751000000000001</v>
      </c>
      <c r="L41" s="139">
        <v>25.119</v>
      </c>
      <c r="M41" s="107"/>
      <c r="N41" s="104"/>
      <c r="O41" s="104"/>
    </row>
    <row r="42" spans="1:15" s="84" customFormat="1" ht="15.75">
      <c r="A42" s="123" t="s">
        <v>910</v>
      </c>
      <c r="B42" s="123" t="s">
        <v>909</v>
      </c>
      <c r="C42" s="140"/>
      <c r="D42" s="140"/>
      <c r="E42" s="140"/>
      <c r="F42" s="140"/>
      <c r="G42" s="140"/>
      <c r="H42" s="140"/>
      <c r="I42" s="140"/>
      <c r="J42" s="140">
        <v>39.67</v>
      </c>
      <c r="K42" s="140">
        <v>26</v>
      </c>
      <c r="L42" s="140">
        <v>24.14</v>
      </c>
      <c r="M42" s="107"/>
      <c r="N42" s="104"/>
      <c r="O42" s="104"/>
    </row>
    <row r="43" spans="1:15" s="84" customFormat="1" ht="15.75">
      <c r="A43" s="121" t="s">
        <v>908</v>
      </c>
      <c r="B43" s="121" t="s">
        <v>907</v>
      </c>
      <c r="C43" s="139"/>
      <c r="D43" s="139"/>
      <c r="E43" s="139"/>
      <c r="F43" s="139"/>
      <c r="G43" s="139"/>
      <c r="H43" s="139"/>
      <c r="I43" s="139"/>
      <c r="J43" s="139">
        <v>0.56983000000000006</v>
      </c>
      <c r="K43" s="139">
        <v>0.43406</v>
      </c>
      <c r="L43" s="139">
        <v>0.32411000000000001</v>
      </c>
      <c r="M43" s="107"/>
      <c r="N43" s="104"/>
      <c r="O43" s="104"/>
    </row>
    <row r="44" spans="1:15" s="85" customFormat="1" ht="24">
      <c r="A44" s="123" t="s">
        <v>906</v>
      </c>
      <c r="B44" s="123" t="s">
        <v>905</v>
      </c>
      <c r="C44" s="140"/>
      <c r="D44" s="140"/>
      <c r="E44" s="140"/>
      <c r="F44" s="140"/>
      <c r="G44" s="140"/>
      <c r="H44" s="140"/>
      <c r="I44" s="140"/>
      <c r="J44" s="140">
        <v>2.97</v>
      </c>
      <c r="K44" s="140">
        <v>3.66</v>
      </c>
      <c r="L44" s="140">
        <v>1</v>
      </c>
      <c r="M44" s="107"/>
      <c r="N44" s="104"/>
      <c r="O44" s="104"/>
    </row>
    <row r="45" spans="1:15" s="84" customFormat="1" ht="24">
      <c r="A45" s="121" t="s">
        <v>904</v>
      </c>
      <c r="B45" s="121" t="s">
        <v>903</v>
      </c>
      <c r="C45" s="139"/>
      <c r="D45" s="139"/>
      <c r="E45" s="139"/>
      <c r="F45" s="139"/>
      <c r="G45" s="139"/>
      <c r="H45" s="139"/>
      <c r="I45" s="139"/>
      <c r="J45" s="139">
        <v>2</v>
      </c>
      <c r="K45" s="139">
        <v>0</v>
      </c>
      <c r="L45" s="139">
        <v>0</v>
      </c>
      <c r="M45" s="107"/>
      <c r="N45" s="104"/>
      <c r="O45" s="104"/>
    </row>
    <row r="46" spans="1:15" s="84" customFormat="1" ht="24">
      <c r="A46" s="123" t="s">
        <v>902</v>
      </c>
      <c r="B46" s="123" t="s">
        <v>901</v>
      </c>
      <c r="C46" s="140"/>
      <c r="D46" s="140"/>
      <c r="E46" s="140"/>
      <c r="F46" s="140"/>
      <c r="G46" s="140"/>
      <c r="H46" s="140"/>
      <c r="I46" s="140"/>
      <c r="J46" s="140">
        <v>1.08</v>
      </c>
      <c r="K46" s="140">
        <v>5</v>
      </c>
      <c r="L46" s="140">
        <v>5</v>
      </c>
      <c r="M46" s="107"/>
      <c r="N46" s="104"/>
      <c r="O46" s="104"/>
    </row>
    <row r="47" spans="1:15" s="84" customFormat="1" ht="24">
      <c r="A47" s="121" t="s">
        <v>900</v>
      </c>
      <c r="B47" s="121" t="s">
        <v>899</v>
      </c>
      <c r="C47" s="139">
        <v>76</v>
      </c>
      <c r="D47" s="139">
        <v>67.708489999999998</v>
      </c>
      <c r="E47" s="139">
        <v>64.429419999999993</v>
      </c>
      <c r="F47" s="139">
        <v>63.488909999999997</v>
      </c>
      <c r="G47" s="139">
        <v>64.411379999999994</v>
      </c>
      <c r="H47" s="139">
        <v>64.411379999999994</v>
      </c>
      <c r="I47" s="139">
        <v>64.411379999999994</v>
      </c>
      <c r="J47" s="139">
        <v>82.88897</v>
      </c>
      <c r="K47" s="139">
        <v>77.665210000000002</v>
      </c>
      <c r="L47" s="139">
        <v>96.370909999999995</v>
      </c>
      <c r="M47" s="107"/>
      <c r="N47" s="104"/>
      <c r="O47" s="104"/>
    </row>
    <row r="48" spans="1:15" s="84" customFormat="1" ht="15.75">
      <c r="A48" s="123" t="s">
        <v>898</v>
      </c>
      <c r="B48" s="123" t="s">
        <v>897</v>
      </c>
      <c r="C48" s="140">
        <v>669.85</v>
      </c>
      <c r="D48" s="140">
        <v>676.50564999999995</v>
      </c>
      <c r="E48" s="140">
        <v>736.53893999999991</v>
      </c>
      <c r="F48" s="140">
        <v>780.43382999999994</v>
      </c>
      <c r="G48" s="140">
        <v>790.91678999999999</v>
      </c>
      <c r="H48" s="140">
        <v>790.91678999999999</v>
      </c>
      <c r="I48" s="140">
        <v>790.91678999999999</v>
      </c>
      <c r="J48" s="140">
        <v>816.83441000000005</v>
      </c>
      <c r="K48" s="140">
        <v>853.99502000000007</v>
      </c>
      <c r="L48" s="140">
        <v>868.27701000000002</v>
      </c>
      <c r="M48" s="107"/>
      <c r="N48" s="104"/>
      <c r="O48" s="104"/>
    </row>
    <row r="49" spans="1:15" s="85" customFormat="1" ht="15.75">
      <c r="A49" s="121" t="s">
        <v>896</v>
      </c>
      <c r="B49" s="121" t="s">
        <v>895</v>
      </c>
      <c r="C49" s="139">
        <v>21.25</v>
      </c>
      <c r="D49" s="139">
        <v>21.301359999999999</v>
      </c>
      <c r="E49" s="139">
        <v>21.248729999999998</v>
      </c>
      <c r="F49" s="139">
        <v>20.302769999999999</v>
      </c>
      <c r="G49" s="139">
        <v>21.244019999999999</v>
      </c>
      <c r="H49" s="139">
        <v>21.244019999999999</v>
      </c>
      <c r="I49" s="139">
        <v>21.244019999999999</v>
      </c>
      <c r="J49" s="139">
        <v>21.412890000000001</v>
      </c>
      <c r="K49" s="139">
        <v>26.219200000000001</v>
      </c>
      <c r="L49" s="139">
        <v>29.384730000000001</v>
      </c>
      <c r="M49" s="107"/>
      <c r="N49" s="104"/>
      <c r="O49" s="104"/>
    </row>
    <row r="50" spans="1:15" s="84" customFormat="1" ht="15.75">
      <c r="A50" s="123" t="s">
        <v>894</v>
      </c>
      <c r="B50" s="123" t="s">
        <v>893</v>
      </c>
      <c r="C50" s="140">
        <v>496.99</v>
      </c>
      <c r="D50" s="140">
        <v>519.34303999999997</v>
      </c>
      <c r="E50" s="140">
        <v>517.71533999999997</v>
      </c>
      <c r="F50" s="140">
        <v>512.58297000000005</v>
      </c>
      <c r="G50" s="140">
        <v>554.74193000000002</v>
      </c>
      <c r="H50" s="140">
        <v>554.74193000000002</v>
      </c>
      <c r="I50" s="140">
        <v>554.74193000000002</v>
      </c>
      <c r="J50" s="140">
        <v>673.19881000000009</v>
      </c>
      <c r="K50" s="140">
        <v>1075.50946</v>
      </c>
      <c r="L50" s="140">
        <v>1203.7071699999999</v>
      </c>
      <c r="M50" s="107"/>
      <c r="N50" s="104"/>
      <c r="O50" s="104"/>
    </row>
    <row r="51" spans="1:15" s="84" customFormat="1" ht="15.75">
      <c r="A51" s="121" t="s">
        <v>892</v>
      </c>
      <c r="B51" s="121" t="s">
        <v>891</v>
      </c>
      <c r="C51" s="139">
        <v>131.08000000000001</v>
      </c>
      <c r="D51" s="139">
        <v>134.99722</v>
      </c>
      <c r="E51" s="139">
        <v>128.00809000000001</v>
      </c>
      <c r="F51" s="139">
        <v>132.94450000000001</v>
      </c>
      <c r="G51" s="139">
        <v>136.81225000000001</v>
      </c>
      <c r="H51" s="139">
        <v>136.81225000000001</v>
      </c>
      <c r="I51" s="139">
        <v>136.81225000000001</v>
      </c>
      <c r="J51" s="139">
        <v>140.16595000000001</v>
      </c>
      <c r="K51" s="139">
        <v>149.05510000000001</v>
      </c>
      <c r="L51" s="139">
        <v>158.84039999999999</v>
      </c>
      <c r="M51" s="107"/>
      <c r="N51" s="104"/>
      <c r="O51" s="104"/>
    </row>
    <row r="52" spans="1:15" s="84" customFormat="1" ht="16.5" thickBot="1">
      <c r="A52" s="125" t="s">
        <v>890</v>
      </c>
      <c r="B52" s="125" t="s">
        <v>889</v>
      </c>
      <c r="C52" s="145"/>
      <c r="D52" s="145">
        <v>2.57037</v>
      </c>
      <c r="E52" s="145">
        <v>9.9993300000000005</v>
      </c>
      <c r="F52" s="145">
        <v>11.94552</v>
      </c>
      <c r="G52" s="145">
        <v>13.317129999999999</v>
      </c>
      <c r="H52" s="145">
        <v>13.317129999999999</v>
      </c>
      <c r="I52" s="145">
        <v>13.317129999999999</v>
      </c>
      <c r="J52" s="145">
        <v>13.269270000000001</v>
      </c>
      <c r="K52" s="145">
        <v>13.23077</v>
      </c>
      <c r="L52" s="145">
        <v>13.342689999999999</v>
      </c>
      <c r="M52" s="107"/>
      <c r="N52" s="104"/>
      <c r="O52" s="104"/>
    </row>
    <row r="53" spans="1:15" s="84" customFormat="1" ht="16.5" thickBot="1">
      <c r="A53" s="106"/>
      <c r="B53" s="136" t="s">
        <v>131</v>
      </c>
      <c r="C53" s="137">
        <f t="shared" ref="C53:I53" si="3">SUM(C47:C52)</f>
        <v>1395.17</v>
      </c>
      <c r="D53" s="137">
        <f t="shared" si="3"/>
        <v>1422.4261299999998</v>
      </c>
      <c r="E53" s="137">
        <f t="shared" si="3"/>
        <v>1477.93985</v>
      </c>
      <c r="F53" s="137">
        <f t="shared" si="3"/>
        <v>1521.6985000000002</v>
      </c>
      <c r="G53" s="137">
        <f t="shared" si="3"/>
        <v>1581.4434999999999</v>
      </c>
      <c r="H53" s="137">
        <f t="shared" si="3"/>
        <v>1581.4434999999999</v>
      </c>
      <c r="I53" s="137">
        <f t="shared" si="3"/>
        <v>1581.4434999999999</v>
      </c>
      <c r="J53" s="137">
        <f>SUM(J41:J52)</f>
        <v>1882.0077000000003</v>
      </c>
      <c r="K53" s="137">
        <f>SUM(K41:K52)</f>
        <v>2253.51982</v>
      </c>
      <c r="L53" s="137">
        <f>SUM(L41:L52)</f>
        <v>2425.5060200000003</v>
      </c>
      <c r="M53" s="107"/>
      <c r="N53" s="104"/>
      <c r="O53" s="104"/>
    </row>
    <row r="54" spans="1:15" s="84" customFormat="1" ht="15.75">
      <c r="A54" s="121" t="s">
        <v>984</v>
      </c>
      <c r="B54" s="121" t="s">
        <v>888</v>
      </c>
      <c r="C54" s="139">
        <v>104627.83</v>
      </c>
      <c r="D54" s="139">
        <v>108265.20570000001</v>
      </c>
      <c r="E54" s="139">
        <v>111691.30956000001</v>
      </c>
      <c r="F54" s="139">
        <v>115757.03238</v>
      </c>
      <c r="G54" s="139">
        <v>119940.02655</v>
      </c>
      <c r="H54" s="139">
        <v>119940.02655</v>
      </c>
      <c r="I54" s="139">
        <v>119940.02655</v>
      </c>
      <c r="J54" s="131">
        <v>136127.11236000003</v>
      </c>
      <c r="K54" s="131">
        <v>143090.48884000001</v>
      </c>
      <c r="L54" s="131">
        <v>159688.81585000001</v>
      </c>
      <c r="M54" s="107"/>
      <c r="N54" s="104"/>
      <c r="O54" s="104"/>
    </row>
    <row r="55" spans="1:15" s="84" customFormat="1" ht="15.75">
      <c r="A55" s="123" t="s">
        <v>985</v>
      </c>
      <c r="B55" s="123" t="s">
        <v>887</v>
      </c>
      <c r="C55" s="140">
        <v>12340.61</v>
      </c>
      <c r="D55" s="140">
        <v>12928.00648</v>
      </c>
      <c r="E55" s="140">
        <v>13419.284710000002</v>
      </c>
      <c r="F55" s="140">
        <v>13782.850490000001</v>
      </c>
      <c r="G55" s="140">
        <v>14589.889810000001</v>
      </c>
      <c r="H55" s="140">
        <v>14589.889810000001</v>
      </c>
      <c r="I55" s="140">
        <v>14589.889810000001</v>
      </c>
      <c r="J55" s="133">
        <v>16940.592649999999</v>
      </c>
      <c r="K55" s="133">
        <v>17869.225839999999</v>
      </c>
      <c r="L55" s="133">
        <v>20369.000889999999</v>
      </c>
      <c r="M55" s="107"/>
      <c r="N55" s="104"/>
      <c r="O55" s="104"/>
    </row>
    <row r="56" spans="1:15" s="84" customFormat="1" ht="15.75">
      <c r="A56" s="121" t="s">
        <v>986</v>
      </c>
      <c r="B56" s="121" t="s">
        <v>886</v>
      </c>
      <c r="C56" s="139">
        <v>42.64</v>
      </c>
      <c r="D56" s="139">
        <v>41.99268</v>
      </c>
      <c r="E56" s="139">
        <v>41.326329999999999</v>
      </c>
      <c r="F56" s="139">
        <v>40.905360000000002</v>
      </c>
      <c r="G56" s="139">
        <v>42.274370000000005</v>
      </c>
      <c r="H56" s="139">
        <v>42.274370000000005</v>
      </c>
      <c r="I56" s="139">
        <v>42.274370000000005</v>
      </c>
      <c r="J56" s="131">
        <v>38.396089999999994</v>
      </c>
      <c r="K56" s="131">
        <v>41.882460000000002</v>
      </c>
      <c r="L56" s="131">
        <v>49.447740000000003</v>
      </c>
      <c r="M56" s="107"/>
      <c r="N56" s="104"/>
      <c r="O56" s="104"/>
    </row>
    <row r="57" spans="1:15" s="84" customFormat="1" ht="15.75">
      <c r="A57" s="123" t="s">
        <v>987</v>
      </c>
      <c r="B57" s="123" t="s">
        <v>885</v>
      </c>
      <c r="C57" s="140">
        <v>2182.89</v>
      </c>
      <c r="D57" s="140">
        <v>2253.8404999999998</v>
      </c>
      <c r="E57" s="140">
        <v>2301.3911400000002</v>
      </c>
      <c r="F57" s="140">
        <v>2329.6880000000001</v>
      </c>
      <c r="G57" s="140">
        <v>2388.5655200000001</v>
      </c>
      <c r="H57" s="140">
        <v>2388.5655200000001</v>
      </c>
      <c r="I57" s="140">
        <v>2388.5655200000001</v>
      </c>
      <c r="J57" s="133">
        <v>2573.0353599999999</v>
      </c>
      <c r="K57" s="133">
        <v>2592.0708100000002</v>
      </c>
      <c r="L57" s="133">
        <v>2808.0455999999999</v>
      </c>
      <c r="M57" s="107"/>
      <c r="N57" s="104"/>
      <c r="O57" s="104"/>
    </row>
    <row r="58" spans="1:15" s="84" customFormat="1" ht="15.75">
      <c r="A58" s="121" t="s">
        <v>988</v>
      </c>
      <c r="B58" s="121" t="s">
        <v>884</v>
      </c>
      <c r="C58" s="139">
        <v>259.74</v>
      </c>
      <c r="D58" s="139">
        <v>214.88669999999999</v>
      </c>
      <c r="E58" s="139">
        <v>190.57160999999999</v>
      </c>
      <c r="F58" s="139">
        <v>170.22617</v>
      </c>
      <c r="G58" s="139">
        <v>158.81783999999999</v>
      </c>
      <c r="H58" s="139">
        <v>158.81783999999999</v>
      </c>
      <c r="I58" s="139">
        <v>158.81783999999999</v>
      </c>
      <c r="J58" s="131">
        <v>104.10128</v>
      </c>
      <c r="K58" s="131">
        <v>83.934850000000012</v>
      </c>
      <c r="L58" s="131">
        <v>81.09393</v>
      </c>
      <c r="M58" s="107"/>
      <c r="N58" s="104"/>
      <c r="O58" s="104"/>
    </row>
    <row r="59" spans="1:15" s="84" customFormat="1" ht="15.75">
      <c r="A59" s="123" t="s">
        <v>989</v>
      </c>
      <c r="B59" s="123" t="s">
        <v>990</v>
      </c>
      <c r="C59" s="140">
        <v>7633.02</v>
      </c>
      <c r="D59" s="140">
        <v>7563.02</v>
      </c>
      <c r="E59" s="140">
        <v>7409.9362000000001</v>
      </c>
      <c r="F59" s="140">
        <v>7179.5949099999998</v>
      </c>
      <c r="G59" s="140">
        <v>7329.1162000000004</v>
      </c>
      <c r="H59" s="140">
        <v>7329.1162000000004</v>
      </c>
      <c r="I59" s="140">
        <v>7329.1162000000004</v>
      </c>
      <c r="J59" s="133">
        <v>7075.0199499999999</v>
      </c>
      <c r="K59" s="133">
        <v>7050.02</v>
      </c>
      <c r="L59" s="133">
        <v>7261.17</v>
      </c>
      <c r="M59" s="107"/>
      <c r="N59" s="104"/>
      <c r="O59" s="104"/>
    </row>
    <row r="60" spans="1:15" s="84" customFormat="1" ht="15.75">
      <c r="A60" s="121" t="s">
        <v>883</v>
      </c>
      <c r="B60" s="121" t="s">
        <v>882</v>
      </c>
      <c r="C60" s="139">
        <v>389.55</v>
      </c>
      <c r="D60" s="139">
        <v>384.92151000000001</v>
      </c>
      <c r="E60" s="139">
        <v>388.86584000000005</v>
      </c>
      <c r="F60" s="139">
        <v>380.57384999999999</v>
      </c>
      <c r="G60" s="139">
        <v>379.80655000000002</v>
      </c>
      <c r="H60" s="139">
        <v>379.80655000000002</v>
      </c>
      <c r="I60" s="139">
        <v>379.80655000000002</v>
      </c>
      <c r="J60" s="131">
        <v>433.44765999999998</v>
      </c>
      <c r="K60" s="131">
        <v>407.13121000000001</v>
      </c>
      <c r="L60" s="131">
        <v>424.70510000000002</v>
      </c>
      <c r="M60" s="107"/>
      <c r="N60" s="104"/>
      <c r="O60" s="104"/>
    </row>
    <row r="61" spans="1:15" s="84" customFormat="1" ht="16.5" thickBot="1">
      <c r="A61" s="125" t="s">
        <v>881</v>
      </c>
      <c r="B61" s="125" t="s">
        <v>880</v>
      </c>
      <c r="C61" s="145">
        <v>7.56</v>
      </c>
      <c r="D61" s="145">
        <v>6.6577799999999998</v>
      </c>
      <c r="E61" s="145">
        <v>6.2403999999999993</v>
      </c>
      <c r="F61" s="145">
        <v>5.8519199999999998</v>
      </c>
      <c r="G61" s="145">
        <v>5.8088199999999999</v>
      </c>
      <c r="H61" s="145">
        <v>5.8088199999999999</v>
      </c>
      <c r="I61" s="145">
        <v>5.8088199999999999</v>
      </c>
      <c r="J61" s="146">
        <v>4.8753799999999998</v>
      </c>
      <c r="K61" s="146">
        <v>4.8993000000000002</v>
      </c>
      <c r="L61" s="146">
        <v>4.9670399999999999</v>
      </c>
      <c r="M61" s="107"/>
      <c r="N61" s="104"/>
      <c r="O61" s="104"/>
    </row>
    <row r="62" spans="1:15" s="84" customFormat="1" ht="16.5" thickBot="1">
      <c r="A62" s="106"/>
      <c r="B62" s="136" t="s">
        <v>106</v>
      </c>
      <c r="C62" s="137">
        <f t="shared" ref="C62:K62" si="4">SUM(C54:C61)</f>
        <v>127483.84000000001</v>
      </c>
      <c r="D62" s="137">
        <f t="shared" si="4"/>
        <v>131658.53135</v>
      </c>
      <c r="E62" s="137">
        <f t="shared" si="4"/>
        <v>135448.92579000004</v>
      </c>
      <c r="F62" s="137">
        <f t="shared" si="4"/>
        <v>139646.72307999997</v>
      </c>
      <c r="G62" s="137">
        <f t="shared" si="4"/>
        <v>144834.30566000001</v>
      </c>
      <c r="H62" s="137">
        <f t="shared" si="4"/>
        <v>144834.30566000001</v>
      </c>
      <c r="I62" s="137">
        <f t="shared" si="4"/>
        <v>144834.30566000001</v>
      </c>
      <c r="J62" s="137">
        <f t="shared" si="4"/>
        <v>163296.58073000005</v>
      </c>
      <c r="K62" s="137">
        <f t="shared" si="4"/>
        <v>171139.65330999997</v>
      </c>
      <c r="L62" s="137">
        <f t="shared" ref="L62" si="5">SUM(L54:L61)</f>
        <v>190687.24615000002</v>
      </c>
      <c r="M62" s="107"/>
      <c r="N62" s="104"/>
      <c r="O62" s="104"/>
    </row>
    <row r="63" spans="1:15" s="84" customFormat="1" ht="24">
      <c r="A63" s="121" t="s">
        <v>879</v>
      </c>
      <c r="B63" s="121" t="s">
        <v>878</v>
      </c>
      <c r="C63" s="139"/>
      <c r="D63" s="139"/>
      <c r="E63" s="139"/>
      <c r="F63" s="139"/>
      <c r="G63" s="139"/>
      <c r="H63" s="139"/>
      <c r="I63" s="139"/>
      <c r="J63" s="131">
        <v>2.17</v>
      </c>
      <c r="K63" s="131">
        <v>0.61</v>
      </c>
      <c r="L63" s="131">
        <v>0.61</v>
      </c>
      <c r="M63" s="107"/>
      <c r="N63" s="104"/>
      <c r="O63" s="104"/>
    </row>
    <row r="64" spans="1:15" s="85" customFormat="1" ht="15.75">
      <c r="A64" s="123" t="s">
        <v>877</v>
      </c>
      <c r="B64" s="123" t="s">
        <v>876</v>
      </c>
      <c r="C64" s="140"/>
      <c r="D64" s="140"/>
      <c r="E64" s="140"/>
      <c r="F64" s="140"/>
      <c r="G64" s="140"/>
      <c r="H64" s="140"/>
      <c r="I64" s="140"/>
      <c r="J64" s="133">
        <v>0</v>
      </c>
      <c r="K64" s="133">
        <v>4435.9274400000004</v>
      </c>
      <c r="L64" s="133">
        <v>4193.1284299999998</v>
      </c>
      <c r="M64" s="107"/>
      <c r="N64" s="104"/>
      <c r="O64" s="104"/>
    </row>
    <row r="65" spans="1:15" s="84" customFormat="1" ht="24">
      <c r="A65" s="121" t="s">
        <v>991</v>
      </c>
      <c r="B65" s="121" t="s">
        <v>875</v>
      </c>
      <c r="C65" s="139">
        <v>9838.56</v>
      </c>
      <c r="D65" s="139">
        <v>9495.7628499999992</v>
      </c>
      <c r="E65" s="139">
        <v>10208.026380000001</v>
      </c>
      <c r="F65" s="139">
        <v>12020.627909999999</v>
      </c>
      <c r="G65" s="139">
        <v>13175.8434</v>
      </c>
      <c r="H65" s="139">
        <v>13175.8434</v>
      </c>
      <c r="I65" s="139">
        <v>13175.8434</v>
      </c>
      <c r="J65" s="131">
        <v>18672.121709999999</v>
      </c>
      <c r="K65" s="131">
        <v>15198.19932</v>
      </c>
      <c r="L65" s="131">
        <v>16792.938289999998</v>
      </c>
      <c r="M65" s="107"/>
      <c r="N65" s="104"/>
      <c r="O65" s="104"/>
    </row>
    <row r="66" spans="1:15" s="85" customFormat="1" ht="15.75">
      <c r="A66" s="123" t="s">
        <v>874</v>
      </c>
      <c r="B66" s="123" t="s">
        <v>873</v>
      </c>
      <c r="C66" s="140">
        <v>355.01</v>
      </c>
      <c r="D66" s="140">
        <v>352.93484999999998</v>
      </c>
      <c r="E66" s="140">
        <v>363.95491999999996</v>
      </c>
      <c r="F66" s="140">
        <v>382.79012999999998</v>
      </c>
      <c r="G66" s="140">
        <v>380.03190999999998</v>
      </c>
      <c r="H66" s="140">
        <v>376.74090999999999</v>
      </c>
      <c r="I66" s="140">
        <v>376.74090999999999</v>
      </c>
      <c r="J66" s="133">
        <v>404.52994999999999</v>
      </c>
      <c r="K66" s="133">
        <v>433.28742</v>
      </c>
      <c r="L66" s="133">
        <v>425.74155999999999</v>
      </c>
      <c r="M66" s="107"/>
      <c r="N66" s="104"/>
      <c r="O66" s="104"/>
    </row>
    <row r="67" spans="1:15" s="84" customFormat="1" ht="15.75">
      <c r="A67" s="121" t="s">
        <v>992</v>
      </c>
      <c r="B67" s="121" t="s">
        <v>872</v>
      </c>
      <c r="C67" s="139">
        <v>1375.65</v>
      </c>
      <c r="D67" s="139">
        <v>1064.0519300000001</v>
      </c>
      <c r="E67" s="139">
        <v>1087.1184699999999</v>
      </c>
      <c r="F67" s="139">
        <v>1072.1184699999999</v>
      </c>
      <c r="G67" s="139">
        <v>796.41104000000007</v>
      </c>
      <c r="H67" s="139">
        <v>796.41104000000007</v>
      </c>
      <c r="I67" s="139">
        <v>796.41104000000007</v>
      </c>
      <c r="J67" s="131">
        <v>829.28552000000002</v>
      </c>
      <c r="K67" s="131">
        <v>829.31968999999992</v>
      </c>
      <c r="L67" s="131">
        <v>830.10045000000002</v>
      </c>
      <c r="M67" s="107"/>
      <c r="N67" s="104"/>
      <c r="O67" s="104"/>
    </row>
    <row r="68" spans="1:15" s="85" customFormat="1" ht="16.5" thickBot="1">
      <c r="A68" s="125" t="s">
        <v>993</v>
      </c>
      <c r="B68" s="125" t="s">
        <v>871</v>
      </c>
      <c r="C68" s="145">
        <v>34.61</v>
      </c>
      <c r="D68" s="145">
        <v>30.903279999999999</v>
      </c>
      <c r="E68" s="145">
        <v>26.609439999999999</v>
      </c>
      <c r="F68" s="145">
        <v>36.361719999999998</v>
      </c>
      <c r="G68" s="145">
        <v>36.079599999999999</v>
      </c>
      <c r="H68" s="145">
        <v>36.079599999999999</v>
      </c>
      <c r="I68" s="145">
        <v>36.079599999999999</v>
      </c>
      <c r="J68" s="146">
        <v>714.79651000000001</v>
      </c>
      <c r="K68" s="146">
        <v>77.14</v>
      </c>
      <c r="L68" s="146">
        <v>57.247700000000002</v>
      </c>
      <c r="M68" s="107"/>
      <c r="N68" s="104"/>
      <c r="O68" s="104"/>
    </row>
    <row r="69" spans="1:15" s="84" customFormat="1" ht="16.5" thickBot="1">
      <c r="A69" s="106"/>
      <c r="B69" s="136" t="s">
        <v>105</v>
      </c>
      <c r="C69" s="137">
        <f t="shared" ref="C69:I69" si="6">SUM(C65:C68)</f>
        <v>11603.83</v>
      </c>
      <c r="D69" s="137">
        <f t="shared" si="6"/>
        <v>10943.652909999999</v>
      </c>
      <c r="E69" s="137">
        <f t="shared" si="6"/>
        <v>11685.709210000001</v>
      </c>
      <c r="F69" s="137">
        <f t="shared" si="6"/>
        <v>13511.898229999999</v>
      </c>
      <c r="G69" s="137">
        <f t="shared" si="6"/>
        <v>14388.365949999999</v>
      </c>
      <c r="H69" s="137">
        <f t="shared" si="6"/>
        <v>14385.07495</v>
      </c>
      <c r="I69" s="137">
        <f t="shared" si="6"/>
        <v>14385.07495</v>
      </c>
      <c r="J69" s="137">
        <f>SUM(J63:J68)</f>
        <v>20622.903689999999</v>
      </c>
      <c r="K69" s="137">
        <f>SUM(K63:K68)</f>
        <v>20974.48387</v>
      </c>
      <c r="L69" s="137">
        <f>SUM(L63:L68)</f>
        <v>22299.766429999996</v>
      </c>
      <c r="M69" s="107"/>
      <c r="N69" s="104"/>
      <c r="O69" s="104"/>
    </row>
    <row r="70" spans="1:15" s="84" customFormat="1" ht="24">
      <c r="A70" s="121" t="s">
        <v>870</v>
      </c>
      <c r="B70" s="121" t="s">
        <v>869</v>
      </c>
      <c r="C70" s="139"/>
      <c r="D70" s="139"/>
      <c r="E70" s="139"/>
      <c r="F70" s="139"/>
      <c r="G70" s="139"/>
      <c r="H70" s="139"/>
      <c r="I70" s="139"/>
      <c r="J70" s="131">
        <v>42.673999999999999</v>
      </c>
      <c r="K70" s="131">
        <v>0</v>
      </c>
      <c r="L70" s="131">
        <v>0</v>
      </c>
      <c r="M70" s="107"/>
      <c r="N70" s="104"/>
      <c r="O70" s="104"/>
    </row>
    <row r="71" spans="1:15" s="84" customFormat="1" ht="24">
      <c r="A71" s="123" t="s">
        <v>868</v>
      </c>
      <c r="B71" s="123" t="s">
        <v>867</v>
      </c>
      <c r="C71" s="140"/>
      <c r="D71" s="140"/>
      <c r="E71" s="140"/>
      <c r="F71" s="140"/>
      <c r="G71" s="140"/>
      <c r="H71" s="140"/>
      <c r="I71" s="140"/>
      <c r="J71" s="133">
        <v>4.3499999999999996</v>
      </c>
      <c r="K71" s="133">
        <v>4.3499999999999996</v>
      </c>
      <c r="L71" s="133">
        <v>0</v>
      </c>
      <c r="M71" s="107"/>
      <c r="N71" s="104"/>
      <c r="O71" s="104"/>
    </row>
    <row r="72" spans="1:15" s="85" customFormat="1" ht="24">
      <c r="A72" s="121" t="s">
        <v>866</v>
      </c>
      <c r="B72" s="121" t="s">
        <v>865</v>
      </c>
      <c r="C72" s="139"/>
      <c r="D72" s="139"/>
      <c r="E72" s="139"/>
      <c r="F72" s="139"/>
      <c r="G72" s="139"/>
      <c r="H72" s="139"/>
      <c r="I72" s="139"/>
      <c r="J72" s="131">
        <v>543.25567000000001</v>
      </c>
      <c r="K72" s="131">
        <v>725.9551899999999</v>
      </c>
      <c r="L72" s="131">
        <v>822.21585000000005</v>
      </c>
      <c r="M72" s="107"/>
      <c r="N72" s="104"/>
      <c r="O72" s="104"/>
    </row>
    <row r="73" spans="1:15" s="85" customFormat="1" ht="24">
      <c r="A73" s="123" t="s">
        <v>864</v>
      </c>
      <c r="B73" s="123" t="s">
        <v>863</v>
      </c>
      <c r="C73" s="140"/>
      <c r="D73" s="140"/>
      <c r="E73" s="140"/>
      <c r="F73" s="140"/>
      <c r="G73" s="140"/>
      <c r="H73" s="140"/>
      <c r="I73" s="140"/>
      <c r="J73" s="133">
        <v>291.75272999999999</v>
      </c>
      <c r="K73" s="133">
        <v>275.69195000000002</v>
      </c>
      <c r="L73" s="133">
        <v>279.84467999999998</v>
      </c>
      <c r="M73" s="107"/>
      <c r="N73" s="104"/>
      <c r="O73" s="104"/>
    </row>
    <row r="74" spans="1:15" s="84" customFormat="1" ht="15.75">
      <c r="A74" s="121" t="s">
        <v>862</v>
      </c>
      <c r="B74" s="121" t="s">
        <v>861</v>
      </c>
      <c r="C74" s="139"/>
      <c r="D74" s="139"/>
      <c r="E74" s="139"/>
      <c r="F74" s="139"/>
      <c r="G74" s="139"/>
      <c r="H74" s="139"/>
      <c r="I74" s="139"/>
      <c r="J74" s="131">
        <v>81.97760000000001</v>
      </c>
      <c r="K74" s="131">
        <v>58.795679999999997</v>
      </c>
      <c r="L74" s="131">
        <v>41.442799999999998</v>
      </c>
      <c r="M74" s="107"/>
      <c r="N74" s="104"/>
      <c r="O74" s="104"/>
    </row>
    <row r="75" spans="1:15" s="84" customFormat="1" ht="15.75">
      <c r="A75" s="123" t="s">
        <v>860</v>
      </c>
      <c r="B75" s="123" t="s">
        <v>859</v>
      </c>
      <c r="C75" s="140"/>
      <c r="D75" s="140"/>
      <c r="E75" s="140"/>
      <c r="F75" s="140"/>
      <c r="G75" s="140"/>
      <c r="H75" s="140"/>
      <c r="I75" s="140"/>
      <c r="J75" s="133">
        <v>48.453900000000004</v>
      </c>
      <c r="K75" s="133">
        <v>75.553850000000011</v>
      </c>
      <c r="L75" s="133">
        <v>59.353850000000001</v>
      </c>
      <c r="M75" s="107"/>
      <c r="N75" s="104"/>
      <c r="O75" s="104"/>
    </row>
    <row r="76" spans="1:15" s="84" customFormat="1" ht="24">
      <c r="A76" s="121" t="s">
        <v>858</v>
      </c>
      <c r="B76" s="121" t="s">
        <v>857</v>
      </c>
      <c r="C76" s="139"/>
      <c r="D76" s="139"/>
      <c r="E76" s="139"/>
      <c r="F76" s="139"/>
      <c r="G76" s="139"/>
      <c r="H76" s="139"/>
      <c r="I76" s="139"/>
      <c r="J76" s="131">
        <v>41</v>
      </c>
      <c r="K76" s="131">
        <v>61</v>
      </c>
      <c r="L76" s="131">
        <v>142.976</v>
      </c>
      <c r="M76" s="107"/>
      <c r="N76" s="104"/>
      <c r="O76" s="104"/>
    </row>
    <row r="77" spans="1:15" s="84" customFormat="1" ht="24">
      <c r="A77" s="123" t="s">
        <v>856</v>
      </c>
      <c r="B77" s="123" t="s">
        <v>855</v>
      </c>
      <c r="C77" s="140"/>
      <c r="D77" s="140"/>
      <c r="E77" s="140"/>
      <c r="F77" s="140"/>
      <c r="G77" s="140"/>
      <c r="H77" s="140"/>
      <c r="I77" s="140"/>
      <c r="J77" s="133">
        <v>0</v>
      </c>
      <c r="K77" s="133">
        <v>2.8353600000000001</v>
      </c>
      <c r="L77" s="133">
        <v>0</v>
      </c>
      <c r="M77" s="107"/>
      <c r="N77" s="104"/>
      <c r="O77" s="104"/>
    </row>
    <row r="78" spans="1:15" s="84" customFormat="1" ht="24">
      <c r="A78" s="121" t="s">
        <v>854</v>
      </c>
      <c r="B78" s="121" t="s">
        <v>853</v>
      </c>
      <c r="C78" s="139"/>
      <c r="D78" s="139"/>
      <c r="E78" s="139"/>
      <c r="F78" s="139"/>
      <c r="G78" s="139"/>
      <c r="H78" s="139"/>
      <c r="I78" s="139"/>
      <c r="J78" s="131">
        <v>100</v>
      </c>
      <c r="K78" s="131">
        <v>97.164640000000006</v>
      </c>
      <c r="L78" s="131">
        <v>27.724049999999998</v>
      </c>
      <c r="M78" s="107"/>
      <c r="N78" s="104"/>
      <c r="O78" s="104"/>
    </row>
    <row r="79" spans="1:15" s="84" customFormat="1" ht="24">
      <c r="A79" s="123" t="s">
        <v>852</v>
      </c>
      <c r="B79" s="123" t="s">
        <v>851</v>
      </c>
      <c r="C79" s="140"/>
      <c r="D79" s="140"/>
      <c r="E79" s="140"/>
      <c r="F79" s="140"/>
      <c r="G79" s="140"/>
      <c r="H79" s="140"/>
      <c r="I79" s="140"/>
      <c r="J79" s="133">
        <v>13.2</v>
      </c>
      <c r="K79" s="133">
        <v>0</v>
      </c>
      <c r="L79" s="133">
        <v>0</v>
      </c>
      <c r="M79" s="107"/>
      <c r="N79" s="104"/>
      <c r="O79" s="104"/>
    </row>
    <row r="80" spans="1:15" s="84" customFormat="1" ht="15.75">
      <c r="A80" s="121" t="s">
        <v>850</v>
      </c>
      <c r="B80" s="121" t="s">
        <v>849</v>
      </c>
      <c r="C80" s="139">
        <v>14.89</v>
      </c>
      <c r="D80" s="139">
        <v>14.681319999999999</v>
      </c>
      <c r="E80" s="139">
        <v>14.692440000000001</v>
      </c>
      <c r="F80" s="139">
        <v>14.7197</v>
      </c>
      <c r="G80" s="139">
        <v>14.868219999999999</v>
      </c>
      <c r="H80" s="139">
        <v>14.868219999999999</v>
      </c>
      <c r="I80" s="139">
        <v>14.868219999999999</v>
      </c>
      <c r="J80" s="131">
        <v>15.083950000000002</v>
      </c>
      <c r="K80" s="131">
        <v>15.107340000000001</v>
      </c>
      <c r="L80" s="131">
        <v>15.717040000000001</v>
      </c>
      <c r="M80" s="107"/>
      <c r="N80" s="104"/>
      <c r="O80" s="104"/>
    </row>
    <row r="81" spans="1:15" s="84" customFormat="1" ht="15.75">
      <c r="A81" s="123" t="s">
        <v>848</v>
      </c>
      <c r="B81" s="123" t="s">
        <v>847</v>
      </c>
      <c r="C81" s="140">
        <v>75.180000000000007</v>
      </c>
      <c r="D81" s="140">
        <v>70.471950000000007</v>
      </c>
      <c r="E81" s="140">
        <v>69.45823</v>
      </c>
      <c r="F81" s="140">
        <v>57.475679999999997</v>
      </c>
      <c r="G81" s="140">
        <v>59.367419999999996</v>
      </c>
      <c r="H81" s="140">
        <v>59.367419999999996</v>
      </c>
      <c r="I81" s="140">
        <v>59.367419999999996</v>
      </c>
      <c r="J81" s="133">
        <v>60.968449999999997</v>
      </c>
      <c r="K81" s="133">
        <v>60.502189999999999</v>
      </c>
      <c r="L81" s="133">
        <v>60.502189999999999</v>
      </c>
      <c r="M81" s="107"/>
      <c r="N81" s="104"/>
      <c r="O81" s="104"/>
    </row>
    <row r="82" spans="1:15" s="84" customFormat="1" ht="15.75">
      <c r="A82" s="121" t="s">
        <v>846</v>
      </c>
      <c r="B82" s="121" t="s">
        <v>845</v>
      </c>
      <c r="C82" s="139">
        <v>62.64</v>
      </c>
      <c r="D82" s="139">
        <v>58.773110000000003</v>
      </c>
      <c r="E82" s="139">
        <v>55.675530000000002</v>
      </c>
      <c r="F82" s="139">
        <v>53.27852</v>
      </c>
      <c r="G82" s="139">
        <v>52.70487</v>
      </c>
      <c r="H82" s="139">
        <v>52.70487</v>
      </c>
      <c r="I82" s="139">
        <v>52.70487</v>
      </c>
      <c r="J82" s="131">
        <v>46.739110000000004</v>
      </c>
      <c r="K82" s="131">
        <v>46.087789999999998</v>
      </c>
      <c r="L82" s="131">
        <v>44.558390000000003</v>
      </c>
      <c r="M82" s="107"/>
      <c r="N82" s="104"/>
      <c r="O82" s="104"/>
    </row>
    <row r="83" spans="1:15" s="84" customFormat="1" ht="15.75">
      <c r="A83" s="123" t="s">
        <v>844</v>
      </c>
      <c r="B83" s="123" t="s">
        <v>843</v>
      </c>
      <c r="C83" s="140">
        <v>117.22</v>
      </c>
      <c r="D83" s="140">
        <v>117.62832</v>
      </c>
      <c r="E83" s="140">
        <v>117.48944</v>
      </c>
      <c r="F83" s="140">
        <v>117.51258</v>
      </c>
      <c r="G83" s="140">
        <v>117.34060000000001</v>
      </c>
      <c r="H83" s="140">
        <v>117.34060000000001</v>
      </c>
      <c r="I83" s="140">
        <v>117.34060000000001</v>
      </c>
      <c r="J83" s="133">
        <v>118.23272</v>
      </c>
      <c r="K83" s="133">
        <v>118.06639</v>
      </c>
      <c r="L83" s="133">
        <v>123.21737</v>
      </c>
      <c r="M83" s="107"/>
      <c r="N83" s="104"/>
      <c r="O83" s="104"/>
    </row>
    <row r="84" spans="1:15" s="84" customFormat="1" ht="15.75">
      <c r="A84" s="121" t="s">
        <v>842</v>
      </c>
      <c r="B84" s="121" t="s">
        <v>841</v>
      </c>
      <c r="C84" s="139">
        <v>41</v>
      </c>
      <c r="D84" s="139">
        <v>40.642829999999996</v>
      </c>
      <c r="E84" s="139">
        <v>47.651290000000003</v>
      </c>
      <c r="F84" s="139">
        <v>46.923430000000003</v>
      </c>
      <c r="G84" s="139">
        <v>47.605160000000005</v>
      </c>
      <c r="H84" s="139">
        <v>47.605160000000005</v>
      </c>
      <c r="I84" s="139">
        <v>47.605160000000005</v>
      </c>
      <c r="J84" s="131">
        <v>49.519800000000004</v>
      </c>
      <c r="K84" s="131">
        <v>48.973010000000002</v>
      </c>
      <c r="L84" s="131">
        <v>49.808369999999996</v>
      </c>
      <c r="M84" s="107"/>
      <c r="N84" s="104"/>
      <c r="O84" s="104"/>
    </row>
    <row r="85" spans="1:15" s="84" customFormat="1" ht="15.75">
      <c r="A85" s="123" t="s">
        <v>840</v>
      </c>
      <c r="B85" s="123" t="s">
        <v>839</v>
      </c>
      <c r="C85" s="140">
        <v>157.26</v>
      </c>
      <c r="D85" s="140">
        <v>290.54228000000001</v>
      </c>
      <c r="E85" s="140">
        <v>312.6617</v>
      </c>
      <c r="F85" s="140">
        <v>328.96114</v>
      </c>
      <c r="G85" s="140">
        <v>349.41196000000002</v>
      </c>
      <c r="H85" s="140">
        <v>348.74115999999998</v>
      </c>
      <c r="I85" s="140">
        <v>348.74115999999998</v>
      </c>
      <c r="J85" s="133">
        <v>388.11829999999998</v>
      </c>
      <c r="K85" s="133">
        <v>457.70416</v>
      </c>
      <c r="L85" s="133">
        <v>461.31704000000002</v>
      </c>
      <c r="M85" s="107"/>
      <c r="N85" s="104"/>
      <c r="O85" s="104"/>
    </row>
    <row r="86" spans="1:15" s="84" customFormat="1" ht="15.75">
      <c r="A86" s="121" t="s">
        <v>838</v>
      </c>
      <c r="B86" s="121" t="s">
        <v>837</v>
      </c>
      <c r="C86" s="139">
        <v>5.87</v>
      </c>
      <c r="D86" s="139">
        <v>7.6883800000000004</v>
      </c>
      <c r="E86" s="139">
        <v>11.97049</v>
      </c>
      <c r="F86" s="139">
        <v>12.12914</v>
      </c>
      <c r="G86" s="139">
        <v>10.23878</v>
      </c>
      <c r="H86" s="139">
        <v>10.23878</v>
      </c>
      <c r="I86" s="139">
        <v>10.23878</v>
      </c>
      <c r="J86" s="131">
        <v>37.179130000000001</v>
      </c>
      <c r="K86" s="131">
        <v>44.112230000000004</v>
      </c>
      <c r="L86" s="131">
        <v>45.792439999999999</v>
      </c>
      <c r="M86" s="107"/>
      <c r="N86" s="104"/>
      <c r="O86" s="104"/>
    </row>
    <row r="87" spans="1:15" s="84" customFormat="1" ht="15.75">
      <c r="A87" s="123" t="s">
        <v>836</v>
      </c>
      <c r="B87" s="123" t="s">
        <v>835</v>
      </c>
      <c r="C87" s="140">
        <v>61.67</v>
      </c>
      <c r="D87" s="140">
        <v>66.383610000000004</v>
      </c>
      <c r="E87" s="140">
        <v>312.69632999999999</v>
      </c>
      <c r="F87" s="140">
        <v>312.80275999999998</v>
      </c>
      <c r="G87" s="140">
        <v>318.09534000000002</v>
      </c>
      <c r="H87" s="140">
        <v>318.09534000000002</v>
      </c>
      <c r="I87" s="140">
        <v>318.09534000000002</v>
      </c>
      <c r="J87" s="133">
        <v>424.19934000000001</v>
      </c>
      <c r="K87" s="133">
        <v>570.20169999999996</v>
      </c>
      <c r="L87" s="133">
        <v>750.62681999999995</v>
      </c>
      <c r="M87" s="107"/>
      <c r="N87" s="104"/>
      <c r="O87" s="104"/>
    </row>
    <row r="88" spans="1:15" s="85" customFormat="1" ht="15.75">
      <c r="A88" s="121" t="s">
        <v>834</v>
      </c>
      <c r="B88" s="121" t="s">
        <v>833</v>
      </c>
      <c r="C88" s="139">
        <v>1176.58</v>
      </c>
      <c r="D88" s="139">
        <v>1177.0377800000001</v>
      </c>
      <c r="E88" s="139">
        <v>1252.28919</v>
      </c>
      <c r="F88" s="139">
        <v>1354.8113800000001</v>
      </c>
      <c r="G88" s="139">
        <v>1401.0913</v>
      </c>
      <c r="H88" s="139">
        <v>1401.0913</v>
      </c>
      <c r="I88" s="139">
        <v>1401.0913</v>
      </c>
      <c r="J88" s="131">
        <v>2353.54331</v>
      </c>
      <c r="K88" s="131">
        <v>2902.03593</v>
      </c>
      <c r="L88" s="131">
        <v>3522.3007499999999</v>
      </c>
      <c r="M88" s="107"/>
      <c r="N88" s="104"/>
      <c r="O88" s="104"/>
    </row>
    <row r="89" spans="1:15" s="84" customFormat="1" ht="15.75">
      <c r="A89" s="123" t="s">
        <v>832</v>
      </c>
      <c r="B89" s="123" t="s">
        <v>831</v>
      </c>
      <c r="C89" s="140">
        <v>27.95</v>
      </c>
      <c r="D89" s="140">
        <v>27.94875</v>
      </c>
      <c r="E89" s="140">
        <v>28.95316</v>
      </c>
      <c r="F89" s="140">
        <v>30.93713</v>
      </c>
      <c r="G89" s="140">
        <v>32.961440000000003</v>
      </c>
      <c r="H89" s="140">
        <v>32.961440000000003</v>
      </c>
      <c r="I89" s="140">
        <v>32.961440000000003</v>
      </c>
      <c r="J89" s="133">
        <v>45.24812</v>
      </c>
      <c r="K89" s="133">
        <v>52.533250000000002</v>
      </c>
      <c r="L89" s="133">
        <v>54.931440000000002</v>
      </c>
      <c r="M89" s="107"/>
      <c r="N89" s="104"/>
      <c r="O89" s="104"/>
    </row>
    <row r="90" spans="1:15" s="84" customFormat="1" ht="15.75">
      <c r="A90" s="121" t="s">
        <v>830</v>
      </c>
      <c r="B90" s="121" t="s">
        <v>829</v>
      </c>
      <c r="C90" s="139">
        <v>19.07</v>
      </c>
      <c r="D90" s="139">
        <v>20.829239999999999</v>
      </c>
      <c r="E90" s="139">
        <v>19.74184</v>
      </c>
      <c r="F90" s="139">
        <v>19.74184</v>
      </c>
      <c r="G90" s="139">
        <v>19.838990000000003</v>
      </c>
      <c r="H90" s="139">
        <v>19.672499999999999</v>
      </c>
      <c r="I90" s="139">
        <v>19.672499999999999</v>
      </c>
      <c r="J90" s="131">
        <v>221.83776999999998</v>
      </c>
      <c r="K90" s="131">
        <v>224.83367999999999</v>
      </c>
      <c r="L90" s="131">
        <v>231.81147999999999</v>
      </c>
      <c r="M90" s="107"/>
      <c r="N90" s="104"/>
      <c r="O90" s="104"/>
    </row>
    <row r="91" spans="1:15" s="84" customFormat="1" ht="15.75">
      <c r="A91" s="123" t="s">
        <v>828</v>
      </c>
      <c r="B91" s="123" t="s">
        <v>827</v>
      </c>
      <c r="C91" s="140">
        <v>21.85</v>
      </c>
      <c r="D91" s="140">
        <v>23.728179999999998</v>
      </c>
      <c r="E91" s="140">
        <v>25.228180000000002</v>
      </c>
      <c r="F91" s="140">
        <v>31.728179999999998</v>
      </c>
      <c r="G91" s="140">
        <v>159.5061</v>
      </c>
      <c r="H91" s="140">
        <v>159.5085</v>
      </c>
      <c r="I91" s="140">
        <v>159.5085</v>
      </c>
      <c r="J91" s="133">
        <v>180.12106</v>
      </c>
      <c r="K91" s="133">
        <v>209.18257999999997</v>
      </c>
      <c r="L91" s="133">
        <v>259.74189000000001</v>
      </c>
      <c r="M91" s="107"/>
      <c r="N91" s="104"/>
      <c r="O91" s="104"/>
    </row>
    <row r="92" spans="1:15" s="84" customFormat="1" ht="15.75">
      <c r="A92" s="121" t="s">
        <v>826</v>
      </c>
      <c r="B92" s="121" t="s">
        <v>825</v>
      </c>
      <c r="C92" s="139"/>
      <c r="D92" s="139"/>
      <c r="E92" s="139"/>
      <c r="F92" s="139"/>
      <c r="G92" s="139"/>
      <c r="H92" s="139">
        <v>1.3481700000000001</v>
      </c>
      <c r="I92" s="139">
        <v>1.3481700000000001</v>
      </c>
      <c r="J92" s="131">
        <v>1.8200799999999999</v>
      </c>
      <c r="K92" s="131">
        <v>4.2360800000000003</v>
      </c>
      <c r="L92" s="131">
        <v>7.3456700000000001</v>
      </c>
      <c r="M92" s="107"/>
      <c r="N92" s="104"/>
      <c r="O92" s="104"/>
    </row>
    <row r="93" spans="1:15" s="84" customFormat="1" ht="15.75">
      <c r="A93" s="123" t="s">
        <v>824</v>
      </c>
      <c r="B93" s="123" t="s">
        <v>823</v>
      </c>
      <c r="C93" s="140"/>
      <c r="D93" s="140"/>
      <c r="E93" s="140"/>
      <c r="F93" s="140"/>
      <c r="G93" s="140"/>
      <c r="H93" s="140"/>
      <c r="I93" s="140"/>
      <c r="J93" s="133">
        <v>1.9197299999999999</v>
      </c>
      <c r="K93" s="133">
        <v>2.4838299999999998</v>
      </c>
      <c r="L93" s="133">
        <v>2.7518400000000001</v>
      </c>
      <c r="M93" s="107"/>
      <c r="N93" s="104"/>
      <c r="O93" s="104"/>
    </row>
    <row r="94" spans="1:15" s="84" customFormat="1" ht="15.75">
      <c r="A94" s="121" t="s">
        <v>822</v>
      </c>
      <c r="B94" s="121" t="s">
        <v>821</v>
      </c>
      <c r="C94" s="139"/>
      <c r="D94" s="139"/>
      <c r="E94" s="139"/>
      <c r="F94" s="139"/>
      <c r="G94" s="139"/>
      <c r="H94" s="139"/>
      <c r="I94" s="139"/>
      <c r="J94" s="131">
        <v>4.5976599999999994</v>
      </c>
      <c r="K94" s="131">
        <v>6.0806100000000001</v>
      </c>
      <c r="L94" s="131">
        <v>7.4817099999999996</v>
      </c>
      <c r="M94" s="107"/>
      <c r="N94" s="104"/>
      <c r="O94" s="104"/>
    </row>
    <row r="95" spans="1:15" s="84" customFormat="1" ht="15.75">
      <c r="A95" s="123" t="s">
        <v>820</v>
      </c>
      <c r="B95" s="123" t="s">
        <v>819</v>
      </c>
      <c r="C95" s="140"/>
      <c r="D95" s="140"/>
      <c r="E95" s="140"/>
      <c r="F95" s="140"/>
      <c r="G95" s="140"/>
      <c r="H95" s="140"/>
      <c r="I95" s="140"/>
      <c r="J95" s="133">
        <v>6.9632500000000004</v>
      </c>
      <c r="K95" s="133">
        <v>11.199450000000001</v>
      </c>
      <c r="L95" s="133">
        <v>14.770720000000001</v>
      </c>
      <c r="M95" s="107"/>
      <c r="N95" s="104"/>
      <c r="O95" s="104"/>
    </row>
    <row r="96" spans="1:15" s="84" customFormat="1" ht="15.75">
      <c r="A96" s="121" t="s">
        <v>818</v>
      </c>
      <c r="B96" s="121" t="s">
        <v>817</v>
      </c>
      <c r="C96" s="139">
        <v>28.72</v>
      </c>
      <c r="D96" s="139">
        <v>27.9316</v>
      </c>
      <c r="E96" s="139">
        <v>27.714700000000001</v>
      </c>
      <c r="F96" s="139">
        <v>27.271789999999999</v>
      </c>
      <c r="G96" s="139">
        <v>47.306379999999997</v>
      </c>
      <c r="H96" s="139">
        <v>47.306379999999997</v>
      </c>
      <c r="I96" s="139">
        <v>47.306379999999997</v>
      </c>
      <c r="J96" s="131">
        <v>46.336379999999998</v>
      </c>
      <c r="K96" s="131">
        <v>73.354070000000007</v>
      </c>
      <c r="L96" s="131">
        <v>60.097810000000003</v>
      </c>
      <c r="M96" s="107"/>
      <c r="N96" s="104"/>
      <c r="O96" s="104"/>
    </row>
    <row r="97" spans="1:15" s="84" customFormat="1" ht="16.5" thickBot="1">
      <c r="A97" s="125" t="s">
        <v>816</v>
      </c>
      <c r="B97" s="125" t="s">
        <v>815</v>
      </c>
      <c r="C97" s="145"/>
      <c r="D97" s="145"/>
      <c r="E97" s="145"/>
      <c r="F97" s="145"/>
      <c r="G97" s="145"/>
      <c r="H97" s="145"/>
      <c r="I97" s="145"/>
      <c r="J97" s="146">
        <v>32.086880000000001</v>
      </c>
      <c r="K97" s="146">
        <v>31.046110000000002</v>
      </c>
      <c r="L97" s="146">
        <v>30.491379999999999</v>
      </c>
      <c r="M97" s="107"/>
      <c r="N97" s="104"/>
      <c r="O97" s="104"/>
    </row>
    <row r="98" spans="1:15" s="84" customFormat="1" ht="16.5" thickBot="1">
      <c r="A98" s="106"/>
      <c r="B98" s="136" t="s">
        <v>128</v>
      </c>
      <c r="C98" s="137">
        <f t="shared" ref="C98:K98" si="7">SUM(C70:C97)</f>
        <v>1809.8999999999999</v>
      </c>
      <c r="D98" s="137">
        <f t="shared" si="7"/>
        <v>1944.2873500000001</v>
      </c>
      <c r="E98" s="137">
        <f t="shared" si="7"/>
        <v>2296.2225200000003</v>
      </c>
      <c r="F98" s="137">
        <f t="shared" si="7"/>
        <v>2408.2932700000001</v>
      </c>
      <c r="G98" s="137">
        <f t="shared" si="7"/>
        <v>2630.3365600000002</v>
      </c>
      <c r="H98" s="137">
        <f t="shared" si="7"/>
        <v>2630.8498400000003</v>
      </c>
      <c r="I98" s="137">
        <f t="shared" si="7"/>
        <v>2630.8498400000003</v>
      </c>
      <c r="J98" s="137">
        <f t="shared" si="7"/>
        <v>5201.1789400000007</v>
      </c>
      <c r="K98" s="137">
        <f t="shared" si="7"/>
        <v>6179.0870699999996</v>
      </c>
      <c r="L98" s="137">
        <f t="shared" ref="L98" si="8">SUM(L70:L97)</f>
        <v>7116.8215800000016</v>
      </c>
      <c r="M98" s="107"/>
      <c r="N98" s="104"/>
      <c r="O98" s="104"/>
    </row>
    <row r="99" spans="1:15" s="84" customFormat="1" ht="24">
      <c r="A99" s="121" t="s">
        <v>814</v>
      </c>
      <c r="B99" s="121" t="s">
        <v>813</v>
      </c>
      <c r="C99" s="139"/>
      <c r="D99" s="139"/>
      <c r="E99" s="139"/>
      <c r="F99" s="139"/>
      <c r="G99" s="139"/>
      <c r="H99" s="139"/>
      <c r="I99" s="139"/>
      <c r="J99" s="131">
        <v>53.81</v>
      </c>
      <c r="K99" s="131">
        <v>66.601100000000002</v>
      </c>
      <c r="L99" s="131">
        <v>25.501049999999999</v>
      </c>
      <c r="M99" s="107"/>
      <c r="N99" s="104"/>
      <c r="O99" s="104"/>
    </row>
    <row r="100" spans="1:15" s="84" customFormat="1" ht="15.75">
      <c r="A100" s="123" t="s">
        <v>812</v>
      </c>
      <c r="B100" s="123" t="s">
        <v>811</v>
      </c>
      <c r="C100" s="140"/>
      <c r="D100" s="140"/>
      <c r="E100" s="140"/>
      <c r="F100" s="140"/>
      <c r="G100" s="140"/>
      <c r="H100" s="140"/>
      <c r="I100" s="140"/>
      <c r="J100" s="133">
        <v>172</v>
      </c>
      <c r="K100" s="133">
        <v>84</v>
      </c>
      <c r="L100" s="133">
        <v>54</v>
      </c>
      <c r="M100" s="107"/>
      <c r="N100" s="104"/>
      <c r="O100" s="104"/>
    </row>
    <row r="101" spans="1:15" s="84" customFormat="1" ht="24">
      <c r="A101" s="121" t="s">
        <v>810</v>
      </c>
      <c r="B101" s="121" t="s">
        <v>809</v>
      </c>
      <c r="C101" s="139"/>
      <c r="D101" s="139"/>
      <c r="E101" s="139"/>
      <c r="F101" s="139"/>
      <c r="G101" s="139"/>
      <c r="H101" s="139"/>
      <c r="I101" s="139"/>
      <c r="J101" s="131">
        <v>49</v>
      </c>
      <c r="K101" s="131">
        <v>49</v>
      </c>
      <c r="L101" s="131">
        <v>73.5</v>
      </c>
      <c r="M101" s="107"/>
      <c r="N101" s="104"/>
      <c r="O101" s="104"/>
    </row>
    <row r="102" spans="1:15" s="84" customFormat="1" ht="15.75">
      <c r="A102" s="123" t="s">
        <v>808</v>
      </c>
      <c r="B102" s="123" t="s">
        <v>807</v>
      </c>
      <c r="C102" s="140"/>
      <c r="D102" s="140"/>
      <c r="E102" s="140"/>
      <c r="F102" s="140"/>
      <c r="G102" s="140"/>
      <c r="H102" s="140"/>
      <c r="I102" s="140"/>
      <c r="J102" s="133">
        <v>355</v>
      </c>
      <c r="K102" s="133">
        <v>255</v>
      </c>
      <c r="L102" s="133">
        <v>155</v>
      </c>
      <c r="M102" s="107"/>
      <c r="N102" s="104"/>
      <c r="O102" s="104"/>
    </row>
    <row r="103" spans="1:15" s="85" customFormat="1" ht="24">
      <c r="A103" s="121" t="s">
        <v>806</v>
      </c>
      <c r="B103" s="121" t="s">
        <v>805</v>
      </c>
      <c r="C103" s="139"/>
      <c r="D103" s="139"/>
      <c r="E103" s="139"/>
      <c r="F103" s="139"/>
      <c r="G103" s="139"/>
      <c r="H103" s="139"/>
      <c r="I103" s="139"/>
      <c r="J103" s="131">
        <v>56</v>
      </c>
      <c r="K103" s="131">
        <v>35</v>
      </c>
      <c r="L103" s="131">
        <v>15</v>
      </c>
      <c r="M103" s="107"/>
      <c r="N103" s="104"/>
      <c r="O103" s="104"/>
    </row>
    <row r="104" spans="1:15" s="84" customFormat="1" ht="24">
      <c r="A104" s="123" t="s">
        <v>804</v>
      </c>
      <c r="B104" s="123" t="s">
        <v>803</v>
      </c>
      <c r="C104" s="140"/>
      <c r="D104" s="140"/>
      <c r="E104" s="140"/>
      <c r="F104" s="140"/>
      <c r="G104" s="140"/>
      <c r="H104" s="140"/>
      <c r="I104" s="140"/>
      <c r="J104" s="133">
        <v>146</v>
      </c>
      <c r="K104" s="133">
        <v>145.5</v>
      </c>
      <c r="L104" s="133">
        <v>143</v>
      </c>
      <c r="M104" s="107"/>
      <c r="N104" s="104"/>
      <c r="O104" s="104"/>
    </row>
    <row r="105" spans="1:15" s="84" customFormat="1" ht="15.75">
      <c r="A105" s="121" t="s">
        <v>802</v>
      </c>
      <c r="B105" s="121" t="s">
        <v>801</v>
      </c>
      <c r="C105" s="139"/>
      <c r="D105" s="139"/>
      <c r="E105" s="139"/>
      <c r="F105" s="139"/>
      <c r="G105" s="139"/>
      <c r="H105" s="139"/>
      <c r="I105" s="139"/>
      <c r="J105" s="131">
        <v>320</v>
      </c>
      <c r="K105" s="131">
        <v>150</v>
      </c>
      <c r="L105" s="131">
        <v>85</v>
      </c>
      <c r="M105" s="107"/>
      <c r="N105" s="104"/>
      <c r="O105" s="104"/>
    </row>
    <row r="106" spans="1:15" s="84" customFormat="1" ht="24">
      <c r="A106" s="123" t="s">
        <v>800</v>
      </c>
      <c r="B106" s="123" t="s">
        <v>799</v>
      </c>
      <c r="C106" s="140"/>
      <c r="D106" s="140"/>
      <c r="E106" s="140"/>
      <c r="F106" s="140"/>
      <c r="G106" s="140"/>
      <c r="H106" s="140"/>
      <c r="I106" s="140"/>
      <c r="J106" s="133">
        <v>42.5</v>
      </c>
      <c r="K106" s="133">
        <v>27</v>
      </c>
      <c r="L106" s="133">
        <v>35</v>
      </c>
      <c r="M106" s="107"/>
      <c r="N106" s="104"/>
      <c r="O106" s="104"/>
    </row>
    <row r="107" spans="1:15" s="84" customFormat="1" ht="15.75">
      <c r="A107" s="121" t="s">
        <v>798</v>
      </c>
      <c r="B107" s="121" t="s">
        <v>797</v>
      </c>
      <c r="C107" s="139">
        <v>4041.56</v>
      </c>
      <c r="D107" s="139">
        <v>4712.1143899999997</v>
      </c>
      <c r="E107" s="139">
        <v>5178.8758799999996</v>
      </c>
      <c r="F107" s="139">
        <v>5487.8836000000001</v>
      </c>
      <c r="G107" s="139">
        <v>3373.74683</v>
      </c>
      <c r="H107" s="139">
        <v>3373.5633900000003</v>
      </c>
      <c r="I107" s="139">
        <v>3373.5633900000003</v>
      </c>
      <c r="J107" s="131">
        <v>3376.33752</v>
      </c>
      <c r="K107" s="131">
        <v>3639.5814</v>
      </c>
      <c r="L107" s="131">
        <v>4121.1867300000004</v>
      </c>
      <c r="M107" s="107"/>
      <c r="N107" s="104"/>
      <c r="O107" s="104"/>
    </row>
    <row r="108" spans="1:15" s="84" customFormat="1" ht="15.75">
      <c r="A108" s="123" t="s">
        <v>796</v>
      </c>
      <c r="B108" s="123" t="s">
        <v>795</v>
      </c>
      <c r="C108" s="140"/>
      <c r="D108" s="140"/>
      <c r="E108" s="140"/>
      <c r="F108" s="140"/>
      <c r="G108" s="140">
        <v>2331.2318599999999</v>
      </c>
      <c r="H108" s="140">
        <v>2331.2318599999999</v>
      </c>
      <c r="I108" s="140">
        <v>2331.2318599999999</v>
      </c>
      <c r="J108" s="133">
        <v>2819.14084</v>
      </c>
      <c r="K108" s="133">
        <v>3181.0564599999998</v>
      </c>
      <c r="L108" s="133">
        <v>3304.94697</v>
      </c>
      <c r="M108" s="107"/>
      <c r="N108" s="104"/>
      <c r="O108" s="104"/>
    </row>
    <row r="109" spans="1:15" s="84" customFormat="1" ht="24.75" thickBot="1">
      <c r="A109" s="124" t="s">
        <v>794</v>
      </c>
      <c r="B109" s="124" t="s">
        <v>793</v>
      </c>
      <c r="C109" s="141">
        <v>31.96</v>
      </c>
      <c r="D109" s="141">
        <v>34.247019999999999</v>
      </c>
      <c r="E109" s="141">
        <v>36.040059999999997</v>
      </c>
      <c r="F109" s="141">
        <v>11.37115</v>
      </c>
      <c r="G109" s="141">
        <v>11.16466</v>
      </c>
      <c r="H109" s="141">
        <v>11.16466</v>
      </c>
      <c r="I109" s="141">
        <v>11.16466</v>
      </c>
      <c r="J109" s="144">
        <v>15.020370000000002</v>
      </c>
      <c r="K109" s="144">
        <v>15.188079999999999</v>
      </c>
      <c r="L109" s="144">
        <v>16.650639999999999</v>
      </c>
      <c r="M109" s="107"/>
      <c r="N109" s="104"/>
      <c r="O109" s="104"/>
    </row>
    <row r="110" spans="1:15" s="84" customFormat="1" ht="16.5" thickBot="1">
      <c r="A110" s="106"/>
      <c r="B110" s="136" t="s">
        <v>104</v>
      </c>
      <c r="C110" s="137">
        <f t="shared" ref="C110:I110" si="9">SUM(C107:C109)</f>
        <v>4073.52</v>
      </c>
      <c r="D110" s="137">
        <f t="shared" si="9"/>
        <v>4746.3614099999995</v>
      </c>
      <c r="E110" s="137">
        <f t="shared" si="9"/>
        <v>5214.9159399999999</v>
      </c>
      <c r="F110" s="137">
        <f t="shared" si="9"/>
        <v>5499.2547500000001</v>
      </c>
      <c r="G110" s="137">
        <f t="shared" si="9"/>
        <v>5716.1433500000003</v>
      </c>
      <c r="H110" s="137">
        <f t="shared" si="9"/>
        <v>5715.9599100000005</v>
      </c>
      <c r="I110" s="137">
        <f t="shared" si="9"/>
        <v>5715.9599100000005</v>
      </c>
      <c r="J110" s="137">
        <f>SUM(J99:J109)</f>
        <v>7404.8087300000007</v>
      </c>
      <c r="K110" s="137">
        <f>SUM(K99:K109)</f>
        <v>7647.9270399999996</v>
      </c>
      <c r="L110" s="137">
        <f>SUM(L99:L109)</f>
        <v>8028.78539</v>
      </c>
      <c r="M110" s="107"/>
      <c r="N110" s="104"/>
      <c r="O110" s="104"/>
    </row>
    <row r="111" spans="1:15" s="84" customFormat="1" ht="16.5" thickBot="1">
      <c r="A111" s="126" t="s">
        <v>792</v>
      </c>
      <c r="B111" s="126" t="s">
        <v>791</v>
      </c>
      <c r="C111" s="147">
        <v>29727.53</v>
      </c>
      <c r="D111" s="147">
        <v>25300.04046</v>
      </c>
      <c r="E111" s="147">
        <v>19620.938899999997</v>
      </c>
      <c r="F111" s="147">
        <v>18318.31265</v>
      </c>
      <c r="G111" s="147">
        <v>17702.180620000003</v>
      </c>
      <c r="H111" s="147">
        <v>17702.180620000003</v>
      </c>
      <c r="I111" s="147">
        <v>17702.180620000003</v>
      </c>
      <c r="J111" s="148">
        <v>25011.796589999998</v>
      </c>
      <c r="K111" s="148">
        <v>22457.09722</v>
      </c>
      <c r="L111" s="148">
        <v>21278.01988</v>
      </c>
      <c r="M111" s="107"/>
      <c r="N111" s="104"/>
      <c r="O111" s="104"/>
    </row>
    <row r="112" spans="1:15" s="84" customFormat="1" ht="16.5" thickBot="1">
      <c r="A112" s="106"/>
      <c r="B112" s="136" t="s">
        <v>103</v>
      </c>
      <c r="C112" s="137">
        <f t="shared" ref="C112:K112" si="10">C111</f>
        <v>29727.53</v>
      </c>
      <c r="D112" s="137">
        <f t="shared" si="10"/>
        <v>25300.04046</v>
      </c>
      <c r="E112" s="137">
        <f t="shared" si="10"/>
        <v>19620.938899999997</v>
      </c>
      <c r="F112" s="137">
        <f t="shared" si="10"/>
        <v>18318.31265</v>
      </c>
      <c r="G112" s="137">
        <f t="shared" si="10"/>
        <v>17702.180620000003</v>
      </c>
      <c r="H112" s="137">
        <f t="shared" si="10"/>
        <v>17702.180620000003</v>
      </c>
      <c r="I112" s="137">
        <f t="shared" si="10"/>
        <v>17702.180620000003</v>
      </c>
      <c r="J112" s="137">
        <f t="shared" si="10"/>
        <v>25011.796589999998</v>
      </c>
      <c r="K112" s="137">
        <f t="shared" si="10"/>
        <v>22457.09722</v>
      </c>
      <c r="L112" s="137">
        <f t="shared" ref="L112" si="11">L111</f>
        <v>21278.01988</v>
      </c>
      <c r="M112" s="107"/>
      <c r="N112" s="104"/>
      <c r="O112" s="104"/>
    </row>
    <row r="113" spans="1:15" s="84" customFormat="1" ht="24">
      <c r="A113" s="123" t="s">
        <v>790</v>
      </c>
      <c r="B113" s="123" t="s">
        <v>789</v>
      </c>
      <c r="C113" s="140"/>
      <c r="D113" s="140"/>
      <c r="E113" s="140"/>
      <c r="F113" s="140"/>
      <c r="G113" s="140"/>
      <c r="H113" s="140"/>
      <c r="I113" s="140"/>
      <c r="J113" s="133">
        <v>1550</v>
      </c>
      <c r="K113" s="133">
        <v>1389</v>
      </c>
      <c r="L113" s="133">
        <v>1980</v>
      </c>
      <c r="M113" s="107"/>
      <c r="N113" s="104"/>
      <c r="O113" s="104"/>
    </row>
    <row r="114" spans="1:15" s="84" customFormat="1" ht="24">
      <c r="A114" s="121" t="s">
        <v>788</v>
      </c>
      <c r="B114" s="121" t="s">
        <v>787</v>
      </c>
      <c r="C114" s="139"/>
      <c r="D114" s="139"/>
      <c r="E114" s="139"/>
      <c r="F114" s="139"/>
      <c r="G114" s="139"/>
      <c r="H114" s="139"/>
      <c r="I114" s="139"/>
      <c r="J114" s="131">
        <v>0</v>
      </c>
      <c r="K114" s="131">
        <v>500</v>
      </c>
      <c r="L114" s="131">
        <v>500</v>
      </c>
      <c r="M114" s="107"/>
      <c r="N114" s="104"/>
      <c r="O114" s="104"/>
    </row>
    <row r="115" spans="1:15" s="84" customFormat="1" ht="15.75">
      <c r="A115" s="123" t="s">
        <v>786</v>
      </c>
      <c r="B115" s="123" t="s">
        <v>785</v>
      </c>
      <c r="C115" s="140"/>
      <c r="D115" s="140"/>
      <c r="E115" s="140"/>
      <c r="F115" s="140"/>
      <c r="G115" s="140"/>
      <c r="H115" s="140"/>
      <c r="I115" s="140"/>
      <c r="J115" s="133">
        <v>70</v>
      </c>
      <c r="K115" s="133">
        <v>600</v>
      </c>
      <c r="L115" s="133">
        <v>0</v>
      </c>
      <c r="M115" s="107"/>
      <c r="N115" s="104"/>
      <c r="O115" s="104"/>
    </row>
    <row r="116" spans="1:15" s="85" customFormat="1" ht="24">
      <c r="A116" s="121" t="s">
        <v>784</v>
      </c>
      <c r="B116" s="121" t="s">
        <v>783</v>
      </c>
      <c r="C116" s="139"/>
      <c r="D116" s="139"/>
      <c r="E116" s="139"/>
      <c r="F116" s="139"/>
      <c r="G116" s="139"/>
      <c r="H116" s="139"/>
      <c r="I116" s="139"/>
      <c r="J116" s="131">
        <v>31</v>
      </c>
      <c r="K116" s="131">
        <v>0</v>
      </c>
      <c r="L116" s="131">
        <v>0</v>
      </c>
      <c r="M116" s="107"/>
      <c r="N116" s="104"/>
      <c r="O116" s="104"/>
    </row>
    <row r="117" spans="1:15" s="84" customFormat="1" ht="15.75">
      <c r="A117" s="123" t="s">
        <v>782</v>
      </c>
      <c r="B117" s="123" t="s">
        <v>781</v>
      </c>
      <c r="C117" s="140">
        <v>772.54</v>
      </c>
      <c r="D117" s="140">
        <v>556.04993999999999</v>
      </c>
      <c r="E117" s="140">
        <v>552.78420999999992</v>
      </c>
      <c r="F117" s="140">
        <v>453.06988999999999</v>
      </c>
      <c r="G117" s="140">
        <v>450.35266999999999</v>
      </c>
      <c r="H117" s="140">
        <v>450.35266999999999</v>
      </c>
      <c r="I117" s="140">
        <v>450.35266999999999</v>
      </c>
      <c r="J117" s="133">
        <v>570.61827000000005</v>
      </c>
      <c r="K117" s="133">
        <v>771.41051000000004</v>
      </c>
      <c r="L117" s="133">
        <v>959.36175000000003</v>
      </c>
      <c r="M117" s="107"/>
      <c r="N117" s="104"/>
      <c r="O117" s="104"/>
    </row>
    <row r="118" spans="1:15" s="84" customFormat="1" ht="15.75">
      <c r="A118" s="121" t="s">
        <v>780</v>
      </c>
      <c r="B118" s="121" t="s">
        <v>779</v>
      </c>
      <c r="C118" s="139">
        <v>25.71</v>
      </c>
      <c r="D118" s="139">
        <v>29.60464</v>
      </c>
      <c r="E118" s="139">
        <v>32.862809999999996</v>
      </c>
      <c r="F118" s="139">
        <v>19.75787</v>
      </c>
      <c r="G118" s="139">
        <v>29.409099999999999</v>
      </c>
      <c r="H118" s="139">
        <v>29.409099999999999</v>
      </c>
      <c r="I118" s="139">
        <v>29.409099999999999</v>
      </c>
      <c r="J118" s="131">
        <v>29.610689999999998</v>
      </c>
      <c r="K118" s="131">
        <v>32.458179999999999</v>
      </c>
      <c r="L118" s="131">
        <v>30.471820000000001</v>
      </c>
      <c r="M118" s="107"/>
      <c r="N118" s="104"/>
      <c r="O118" s="104"/>
    </row>
    <row r="119" spans="1:15" s="84" customFormat="1" ht="16.5" thickBot="1">
      <c r="A119" s="125" t="s">
        <v>778</v>
      </c>
      <c r="B119" s="125" t="s">
        <v>777</v>
      </c>
      <c r="C119" s="145">
        <v>1.47</v>
      </c>
      <c r="D119" s="145">
        <v>1.45451</v>
      </c>
      <c r="E119" s="145">
        <v>1.46207</v>
      </c>
      <c r="F119" s="145">
        <v>1.4142699999999999</v>
      </c>
      <c r="G119" s="145">
        <v>1.48061</v>
      </c>
      <c r="H119" s="145">
        <v>1.48061</v>
      </c>
      <c r="I119" s="145">
        <v>1.48061</v>
      </c>
      <c r="J119" s="146">
        <v>1.86642</v>
      </c>
      <c r="K119" s="146">
        <v>2.3263699999999998</v>
      </c>
      <c r="L119" s="146">
        <v>7.0020800000000003</v>
      </c>
      <c r="M119" s="107"/>
      <c r="N119" s="104"/>
      <c r="O119" s="104"/>
    </row>
    <row r="120" spans="1:15" s="84" customFormat="1" ht="16.5" thickBot="1">
      <c r="A120" s="106"/>
      <c r="B120" s="136" t="s">
        <v>102</v>
      </c>
      <c r="C120" s="137">
        <f t="shared" ref="C120:K120" si="12">SUM(C113:C119)</f>
        <v>799.72</v>
      </c>
      <c r="D120" s="137">
        <f t="shared" si="12"/>
        <v>587.10909000000004</v>
      </c>
      <c r="E120" s="137">
        <f t="shared" si="12"/>
        <v>587.10908999999992</v>
      </c>
      <c r="F120" s="137">
        <f t="shared" si="12"/>
        <v>474.24203</v>
      </c>
      <c r="G120" s="137">
        <f t="shared" si="12"/>
        <v>481.24238000000003</v>
      </c>
      <c r="H120" s="137">
        <f t="shared" si="12"/>
        <v>481.24238000000003</v>
      </c>
      <c r="I120" s="137">
        <f t="shared" si="12"/>
        <v>481.24238000000003</v>
      </c>
      <c r="J120" s="137">
        <f t="shared" si="12"/>
        <v>2253.0953799999997</v>
      </c>
      <c r="K120" s="137">
        <f t="shared" si="12"/>
        <v>3295.1950600000005</v>
      </c>
      <c r="L120" s="137">
        <f t="shared" ref="L120" si="13">SUM(L113:L119)</f>
        <v>3476.8356500000004</v>
      </c>
      <c r="M120" s="107"/>
      <c r="N120" s="104"/>
      <c r="O120" s="104"/>
    </row>
    <row r="121" spans="1:15" s="84" customFormat="1" ht="24">
      <c r="A121" s="121" t="s">
        <v>776</v>
      </c>
      <c r="B121" s="121" t="s">
        <v>775</v>
      </c>
      <c r="C121" s="139"/>
      <c r="D121" s="139"/>
      <c r="E121" s="139"/>
      <c r="F121" s="139"/>
      <c r="G121" s="139"/>
      <c r="H121" s="139"/>
      <c r="I121" s="139"/>
      <c r="J121" s="131">
        <v>12.8</v>
      </c>
      <c r="K121" s="131">
        <v>5.17</v>
      </c>
      <c r="L121" s="131">
        <v>6.9318499999999998</v>
      </c>
      <c r="M121" s="107"/>
      <c r="N121" s="104"/>
      <c r="O121" s="104"/>
    </row>
    <row r="122" spans="1:15" s="84" customFormat="1" ht="24">
      <c r="A122" s="123" t="s">
        <v>774</v>
      </c>
      <c r="B122" s="123" t="s">
        <v>773</v>
      </c>
      <c r="C122" s="140"/>
      <c r="D122" s="140"/>
      <c r="E122" s="140"/>
      <c r="F122" s="140"/>
      <c r="G122" s="140"/>
      <c r="H122" s="140"/>
      <c r="I122" s="140"/>
      <c r="J122" s="133">
        <v>0</v>
      </c>
      <c r="K122" s="133">
        <v>33.4</v>
      </c>
      <c r="L122" s="133">
        <v>66.599999999999994</v>
      </c>
      <c r="M122" s="107"/>
      <c r="N122" s="104"/>
      <c r="O122" s="104"/>
    </row>
    <row r="123" spans="1:15" s="84" customFormat="1" ht="16.5" thickBot="1">
      <c r="A123" s="124" t="s">
        <v>772</v>
      </c>
      <c r="B123" s="124" t="s">
        <v>771</v>
      </c>
      <c r="C123" s="141"/>
      <c r="D123" s="141"/>
      <c r="E123" s="141"/>
      <c r="F123" s="141"/>
      <c r="G123" s="141"/>
      <c r="H123" s="141"/>
      <c r="I123" s="141"/>
      <c r="J123" s="144">
        <v>91.350440000000006</v>
      </c>
      <c r="K123" s="144">
        <v>104.36978000000001</v>
      </c>
      <c r="L123" s="144">
        <v>119.93662999999999</v>
      </c>
      <c r="M123" s="107"/>
      <c r="N123" s="104"/>
      <c r="O123" s="104"/>
    </row>
    <row r="124" spans="1:15" s="84" customFormat="1" ht="16.5" thickBot="1">
      <c r="A124" s="106"/>
      <c r="B124" s="136" t="s">
        <v>123</v>
      </c>
      <c r="C124" s="137">
        <f t="shared" ref="C124:I124" si="14">SUM(C119:C123)</f>
        <v>801.19</v>
      </c>
      <c r="D124" s="137">
        <f t="shared" si="14"/>
        <v>588.56360000000006</v>
      </c>
      <c r="E124" s="137">
        <f t="shared" si="14"/>
        <v>588.57115999999996</v>
      </c>
      <c r="F124" s="137">
        <f t="shared" si="14"/>
        <v>475.65629999999999</v>
      </c>
      <c r="G124" s="137">
        <f t="shared" si="14"/>
        <v>482.72299000000004</v>
      </c>
      <c r="H124" s="137">
        <f t="shared" si="14"/>
        <v>482.72299000000004</v>
      </c>
      <c r="I124" s="137">
        <f t="shared" si="14"/>
        <v>482.72299000000004</v>
      </c>
      <c r="J124" s="137">
        <f>SUM(J121:J123)</f>
        <v>104.15044</v>
      </c>
      <c r="K124" s="137">
        <f>SUM(K121:K123)</f>
        <v>142.93978000000001</v>
      </c>
      <c r="L124" s="137">
        <f>SUM(L121:L123)</f>
        <v>193.46848</v>
      </c>
      <c r="M124" s="107"/>
      <c r="N124" s="104"/>
      <c r="O124" s="104"/>
    </row>
    <row r="125" spans="1:15" s="84" customFormat="1" ht="36">
      <c r="A125" s="121" t="s">
        <v>770</v>
      </c>
      <c r="B125" s="121" t="s">
        <v>769</v>
      </c>
      <c r="C125" s="139"/>
      <c r="D125" s="139"/>
      <c r="E125" s="139"/>
      <c r="F125" s="139"/>
      <c r="G125" s="139"/>
      <c r="H125" s="139"/>
      <c r="I125" s="139"/>
      <c r="J125" s="131">
        <v>13.27</v>
      </c>
      <c r="K125" s="131">
        <v>66.31</v>
      </c>
      <c r="L125" s="131">
        <v>157.4</v>
      </c>
      <c r="M125" s="107"/>
      <c r="N125" s="104"/>
      <c r="O125" s="104"/>
    </row>
    <row r="126" spans="1:15" s="84" customFormat="1" ht="24">
      <c r="A126" s="123" t="s">
        <v>768</v>
      </c>
      <c r="B126" s="123" t="s">
        <v>767</v>
      </c>
      <c r="C126" s="140"/>
      <c r="D126" s="140"/>
      <c r="E126" s="140"/>
      <c r="F126" s="140"/>
      <c r="G126" s="140"/>
      <c r="H126" s="140"/>
      <c r="I126" s="140"/>
      <c r="J126" s="133">
        <v>0</v>
      </c>
      <c r="K126" s="133">
        <v>15</v>
      </c>
      <c r="L126" s="133">
        <v>36</v>
      </c>
      <c r="M126" s="107"/>
      <c r="N126" s="104"/>
      <c r="O126" s="104"/>
    </row>
    <row r="127" spans="1:15" s="85" customFormat="1" ht="22.15" customHeight="1">
      <c r="A127" s="121" t="s">
        <v>766</v>
      </c>
      <c r="B127" s="121" t="s">
        <v>765</v>
      </c>
      <c r="C127" s="139">
        <v>124.03</v>
      </c>
      <c r="D127" s="139">
        <v>122.87253</v>
      </c>
      <c r="E127" s="139">
        <v>122.93974</v>
      </c>
      <c r="F127" s="139">
        <v>124.09296999999999</v>
      </c>
      <c r="G127" s="139">
        <v>126.46369</v>
      </c>
      <c r="H127" s="139">
        <v>145.79938000000001</v>
      </c>
      <c r="I127" s="139">
        <v>145.79938000000001</v>
      </c>
      <c r="J127" s="131">
        <v>171.02915999999999</v>
      </c>
      <c r="K127" s="131">
        <v>194.89762999999999</v>
      </c>
      <c r="L127" s="131">
        <v>203.15262999999999</v>
      </c>
      <c r="M127" s="107"/>
      <c r="N127" s="104"/>
      <c r="O127" s="104"/>
    </row>
    <row r="128" spans="1:15" s="84" customFormat="1" ht="24.75" thickBot="1">
      <c r="A128" s="125" t="s">
        <v>764</v>
      </c>
      <c r="B128" s="125" t="s">
        <v>763</v>
      </c>
      <c r="C128" s="145">
        <v>4253.37</v>
      </c>
      <c r="D128" s="145">
        <v>5221.2656100000004</v>
      </c>
      <c r="E128" s="145">
        <v>5867.1837599999999</v>
      </c>
      <c r="F128" s="145">
        <v>14163.63825</v>
      </c>
      <c r="G128" s="145">
        <v>17170.27648</v>
      </c>
      <c r="H128" s="145">
        <v>17150.940790000001</v>
      </c>
      <c r="I128" s="145">
        <v>17150.940790000001</v>
      </c>
      <c r="J128" s="146">
        <v>2314.82105</v>
      </c>
      <c r="K128" s="146">
        <v>3060.1010000000001</v>
      </c>
      <c r="L128" s="146">
        <v>6765.6786199999997</v>
      </c>
      <c r="M128" s="107"/>
      <c r="N128" s="104"/>
      <c r="O128" s="104"/>
    </row>
    <row r="129" spans="1:15" s="84" customFormat="1" ht="16.5" thickBot="1">
      <c r="A129" s="106"/>
      <c r="B129" s="136" t="s">
        <v>124</v>
      </c>
      <c r="C129" s="137">
        <f t="shared" ref="C129:I129" si="15">SUM(C127:C128)</f>
        <v>4377.3999999999996</v>
      </c>
      <c r="D129" s="137">
        <f t="shared" si="15"/>
        <v>5344.13814</v>
      </c>
      <c r="E129" s="137">
        <f t="shared" si="15"/>
        <v>5990.1234999999997</v>
      </c>
      <c r="F129" s="137">
        <f t="shared" si="15"/>
        <v>14287.73122</v>
      </c>
      <c r="G129" s="137">
        <f t="shared" si="15"/>
        <v>17296.740170000001</v>
      </c>
      <c r="H129" s="137">
        <f t="shared" si="15"/>
        <v>17296.740170000001</v>
      </c>
      <c r="I129" s="137">
        <f t="shared" si="15"/>
        <v>17296.740170000001</v>
      </c>
      <c r="J129" s="137">
        <f>SUM(J125:J128)</f>
        <v>2499.12021</v>
      </c>
      <c r="K129" s="137">
        <f>SUM(K125:K128)</f>
        <v>3336.30863</v>
      </c>
      <c r="L129" s="137">
        <f>SUM(L125:L128)</f>
        <v>7162.2312499999998</v>
      </c>
      <c r="M129" s="107"/>
      <c r="N129" s="104"/>
      <c r="O129" s="104"/>
    </row>
    <row r="130" spans="1:15" s="84" customFormat="1" ht="24">
      <c r="A130" s="121" t="s">
        <v>762</v>
      </c>
      <c r="B130" s="121" t="s">
        <v>761</v>
      </c>
      <c r="C130" s="139"/>
      <c r="D130" s="139"/>
      <c r="E130" s="139"/>
      <c r="F130" s="139"/>
      <c r="G130" s="139"/>
      <c r="H130" s="139"/>
      <c r="I130" s="139"/>
      <c r="J130" s="131">
        <v>2422.8000000000002</v>
      </c>
      <c r="K130" s="131">
        <v>733</v>
      </c>
      <c r="L130" s="131">
        <v>1116</v>
      </c>
      <c r="M130" s="107"/>
      <c r="N130" s="104"/>
      <c r="O130" s="104"/>
    </row>
    <row r="131" spans="1:15" s="84" customFormat="1" ht="24">
      <c r="A131" s="123" t="s">
        <v>760</v>
      </c>
      <c r="B131" s="123" t="s">
        <v>759</v>
      </c>
      <c r="C131" s="140"/>
      <c r="D131" s="140"/>
      <c r="E131" s="140"/>
      <c r="F131" s="140"/>
      <c r="G131" s="140"/>
      <c r="H131" s="140"/>
      <c r="I131" s="140"/>
      <c r="J131" s="133">
        <v>38.582689999999999</v>
      </c>
      <c r="K131" s="133">
        <v>66.503609999999995</v>
      </c>
      <c r="L131" s="133">
        <v>66.274889999999999</v>
      </c>
      <c r="M131" s="107"/>
      <c r="N131" s="104"/>
      <c r="O131" s="104"/>
    </row>
    <row r="132" spans="1:15" s="84" customFormat="1" ht="24">
      <c r="A132" s="121" t="s">
        <v>758</v>
      </c>
      <c r="B132" s="121" t="s">
        <v>757</v>
      </c>
      <c r="C132" s="139"/>
      <c r="D132" s="139"/>
      <c r="E132" s="139"/>
      <c r="F132" s="139"/>
      <c r="G132" s="139"/>
      <c r="H132" s="139"/>
      <c r="I132" s="139"/>
      <c r="J132" s="131">
        <v>0</v>
      </c>
      <c r="K132" s="131">
        <v>70</v>
      </c>
      <c r="L132" s="131">
        <v>130</v>
      </c>
      <c r="M132" s="107"/>
      <c r="N132" s="104"/>
      <c r="O132" s="104"/>
    </row>
    <row r="133" spans="1:15" s="84" customFormat="1" ht="24">
      <c r="A133" s="123" t="s">
        <v>756</v>
      </c>
      <c r="B133" s="123" t="s">
        <v>755</v>
      </c>
      <c r="C133" s="140"/>
      <c r="D133" s="140"/>
      <c r="E133" s="140"/>
      <c r="F133" s="140"/>
      <c r="G133" s="140"/>
      <c r="H133" s="140"/>
      <c r="I133" s="140"/>
      <c r="J133" s="133">
        <v>400</v>
      </c>
      <c r="K133" s="133">
        <v>396.1</v>
      </c>
      <c r="L133" s="133">
        <v>0.20032</v>
      </c>
      <c r="M133" s="107"/>
      <c r="N133" s="104"/>
      <c r="O133" s="104"/>
    </row>
    <row r="134" spans="1:15" s="84" customFormat="1" ht="15.75">
      <c r="A134" s="121" t="s">
        <v>754</v>
      </c>
      <c r="B134" s="121" t="s">
        <v>753</v>
      </c>
      <c r="C134" s="139"/>
      <c r="D134" s="139"/>
      <c r="E134" s="139"/>
      <c r="F134" s="139"/>
      <c r="G134" s="139"/>
      <c r="H134" s="139"/>
      <c r="I134" s="139"/>
      <c r="J134" s="131">
        <v>14.93</v>
      </c>
      <c r="K134" s="131">
        <v>18.234999999999999</v>
      </c>
      <c r="L134" s="131">
        <v>16.295400000000001</v>
      </c>
      <c r="M134" s="107"/>
      <c r="N134" s="104"/>
      <c r="O134" s="104"/>
    </row>
    <row r="135" spans="1:15" s="84" customFormat="1" ht="15.75">
      <c r="A135" s="123" t="s">
        <v>752</v>
      </c>
      <c r="B135" s="123" t="s">
        <v>751</v>
      </c>
      <c r="C135" s="140"/>
      <c r="D135" s="140"/>
      <c r="E135" s="140"/>
      <c r="F135" s="140"/>
      <c r="G135" s="140"/>
      <c r="H135" s="140"/>
      <c r="I135" s="140"/>
      <c r="J135" s="133">
        <v>58.925249999999998</v>
      </c>
      <c r="K135" s="133">
        <v>36.055</v>
      </c>
      <c r="L135" s="133">
        <v>25.373470000000001</v>
      </c>
      <c r="M135" s="107"/>
      <c r="N135" s="104"/>
      <c r="O135" s="104"/>
    </row>
    <row r="136" spans="1:15" s="85" customFormat="1" ht="15" customHeight="1">
      <c r="A136" s="121" t="s">
        <v>750</v>
      </c>
      <c r="B136" s="121" t="s">
        <v>749</v>
      </c>
      <c r="C136" s="139"/>
      <c r="D136" s="139"/>
      <c r="E136" s="139"/>
      <c r="F136" s="139"/>
      <c r="G136" s="139"/>
      <c r="H136" s="139"/>
      <c r="I136" s="139"/>
      <c r="J136" s="131">
        <v>4.2300000000000004</v>
      </c>
      <c r="K136" s="131">
        <v>4.6349999999999998</v>
      </c>
      <c r="L136" s="131">
        <v>74.275000000000006</v>
      </c>
      <c r="M136" s="107"/>
      <c r="N136" s="104"/>
      <c r="O136" s="104"/>
    </row>
    <row r="137" spans="1:15" s="84" customFormat="1" ht="24">
      <c r="A137" s="123" t="s">
        <v>748</v>
      </c>
      <c r="B137" s="123" t="s">
        <v>747</v>
      </c>
      <c r="C137" s="140"/>
      <c r="D137" s="140"/>
      <c r="E137" s="140"/>
      <c r="F137" s="140"/>
      <c r="G137" s="140"/>
      <c r="H137" s="140"/>
      <c r="I137" s="140"/>
      <c r="J137" s="133">
        <v>5.4747500000000002</v>
      </c>
      <c r="K137" s="133">
        <v>7.4850000000000003</v>
      </c>
      <c r="L137" s="133">
        <v>107.46</v>
      </c>
      <c r="M137" s="107"/>
      <c r="N137" s="104"/>
      <c r="O137" s="104"/>
    </row>
    <row r="138" spans="1:15" s="84" customFormat="1" ht="15.75">
      <c r="A138" s="121" t="s">
        <v>746</v>
      </c>
      <c r="B138" s="121" t="s">
        <v>745</v>
      </c>
      <c r="C138" s="139"/>
      <c r="D138" s="139"/>
      <c r="E138" s="139"/>
      <c r="F138" s="139"/>
      <c r="G138" s="139"/>
      <c r="H138" s="139"/>
      <c r="I138" s="139"/>
      <c r="J138" s="131">
        <v>0</v>
      </c>
      <c r="K138" s="131">
        <v>1</v>
      </c>
      <c r="L138" s="131">
        <v>2</v>
      </c>
      <c r="M138" s="107"/>
      <c r="N138" s="104"/>
      <c r="O138" s="104"/>
    </row>
    <row r="139" spans="1:15" s="84" customFormat="1" ht="15.75">
      <c r="A139" s="123" t="s">
        <v>744</v>
      </c>
      <c r="B139" s="123" t="s">
        <v>743</v>
      </c>
      <c r="C139" s="140">
        <v>69.42</v>
      </c>
      <c r="D139" s="140">
        <v>69.699420000000003</v>
      </c>
      <c r="E139" s="140">
        <v>65.903840000000002</v>
      </c>
      <c r="F139" s="140">
        <v>66.172929999999994</v>
      </c>
      <c r="G139" s="140">
        <v>66.109179999999995</v>
      </c>
      <c r="H139" s="140">
        <v>65.533820000000006</v>
      </c>
      <c r="I139" s="140">
        <v>65.533820000000006</v>
      </c>
      <c r="J139" s="133">
        <v>42.076529999999998</v>
      </c>
      <c r="K139" s="133">
        <v>48.31653</v>
      </c>
      <c r="L139" s="133">
        <v>58.404330000000002</v>
      </c>
      <c r="M139" s="107"/>
      <c r="N139" s="104"/>
      <c r="O139" s="104"/>
    </row>
    <row r="140" spans="1:15" s="84" customFormat="1" ht="15.75">
      <c r="A140" s="121" t="s">
        <v>742</v>
      </c>
      <c r="B140" s="121" t="s">
        <v>741</v>
      </c>
      <c r="C140" s="139">
        <v>8.64</v>
      </c>
      <c r="D140" s="139">
        <v>8.8054199999999998</v>
      </c>
      <c r="E140" s="139">
        <v>8.8356600000000007</v>
      </c>
      <c r="F140" s="139">
        <v>8.8641900000000007</v>
      </c>
      <c r="G140" s="139">
        <v>9.0244499999999999</v>
      </c>
      <c r="H140" s="139">
        <v>9.0244499999999999</v>
      </c>
      <c r="I140" s="139">
        <v>9.0244499999999999</v>
      </c>
      <c r="J140" s="131">
        <v>7.7106499999999993</v>
      </c>
      <c r="K140" s="131">
        <v>7.7627199999999998</v>
      </c>
      <c r="L140" s="131">
        <v>7.80572</v>
      </c>
      <c r="M140" s="107"/>
      <c r="N140" s="104"/>
      <c r="O140" s="104"/>
    </row>
    <row r="141" spans="1:15" s="84" customFormat="1" ht="15.75">
      <c r="A141" s="123" t="s">
        <v>740</v>
      </c>
      <c r="B141" s="149" t="s">
        <v>739</v>
      </c>
      <c r="C141" s="140">
        <v>136.83000000000001</v>
      </c>
      <c r="D141" s="140">
        <v>129.18244999999999</v>
      </c>
      <c r="E141" s="140">
        <v>130.72307000000001</v>
      </c>
      <c r="F141" s="140">
        <v>133.58596</v>
      </c>
      <c r="G141" s="140">
        <v>150.15834000000001</v>
      </c>
      <c r="H141" s="140">
        <v>150.15834000000001</v>
      </c>
      <c r="I141" s="140">
        <v>150.15834000000001</v>
      </c>
      <c r="J141" s="133">
        <v>151.58673999999999</v>
      </c>
      <c r="K141" s="133">
        <v>160.23276000000001</v>
      </c>
      <c r="L141" s="133">
        <v>178.23675</v>
      </c>
      <c r="M141" s="107"/>
      <c r="N141" s="104"/>
      <c r="O141" s="104"/>
    </row>
    <row r="142" spans="1:15" s="85" customFormat="1" ht="15.75">
      <c r="A142" s="121" t="s">
        <v>738</v>
      </c>
      <c r="B142" s="121" t="s">
        <v>737</v>
      </c>
      <c r="C142" s="139">
        <v>58.09</v>
      </c>
      <c r="D142" s="139">
        <v>58.299630000000001</v>
      </c>
      <c r="E142" s="139">
        <v>64.174940000000007</v>
      </c>
      <c r="F142" s="139">
        <v>64.914379999999994</v>
      </c>
      <c r="G142" s="139">
        <v>65.70441000000001</v>
      </c>
      <c r="H142" s="139">
        <v>65.70441000000001</v>
      </c>
      <c r="I142" s="139">
        <v>65.70441000000001</v>
      </c>
      <c r="J142" s="131">
        <v>73.915039999999991</v>
      </c>
      <c r="K142" s="131">
        <v>80.18665</v>
      </c>
      <c r="L142" s="131">
        <v>79.385390000000001</v>
      </c>
      <c r="M142" s="107"/>
      <c r="N142" s="104"/>
      <c r="O142" s="104"/>
    </row>
    <row r="143" spans="1:15" s="84" customFormat="1" ht="15.75">
      <c r="A143" s="123" t="s">
        <v>736</v>
      </c>
      <c r="B143" s="123" t="s">
        <v>735</v>
      </c>
      <c r="C143" s="140">
        <v>146</v>
      </c>
      <c r="D143" s="140">
        <v>149.67984999999999</v>
      </c>
      <c r="E143" s="140">
        <v>150.93261999999999</v>
      </c>
      <c r="F143" s="140">
        <v>156.91073</v>
      </c>
      <c r="G143" s="140">
        <v>160.40946</v>
      </c>
      <c r="H143" s="140">
        <v>160.40946</v>
      </c>
      <c r="I143" s="140">
        <v>160.40946</v>
      </c>
      <c r="J143" s="133">
        <v>210.07244</v>
      </c>
      <c r="K143" s="133">
        <v>210.56599</v>
      </c>
      <c r="L143" s="133">
        <v>204.67117999999999</v>
      </c>
      <c r="M143" s="107"/>
      <c r="N143" s="104"/>
      <c r="O143" s="104"/>
    </row>
    <row r="144" spans="1:15" s="84" customFormat="1" ht="15.75">
      <c r="A144" s="121" t="s">
        <v>734</v>
      </c>
      <c r="B144" s="121" t="s">
        <v>733</v>
      </c>
      <c r="C144" s="139">
        <v>32.1</v>
      </c>
      <c r="D144" s="139">
        <v>31.37377</v>
      </c>
      <c r="E144" s="139">
        <v>31.37377</v>
      </c>
      <c r="F144" s="139">
        <v>34.87377</v>
      </c>
      <c r="G144" s="139">
        <v>35.123769999999993</v>
      </c>
      <c r="H144" s="139">
        <v>35.123769999999993</v>
      </c>
      <c r="I144" s="139">
        <v>35.123769999999993</v>
      </c>
      <c r="J144" s="131">
        <v>38.003769999999996</v>
      </c>
      <c r="K144" s="131">
        <v>38.353769999999997</v>
      </c>
      <c r="L144" s="131">
        <v>39.241770000000002</v>
      </c>
      <c r="M144" s="107"/>
      <c r="N144" s="104"/>
      <c r="O144" s="104"/>
    </row>
    <row r="145" spans="1:15" s="84" customFormat="1" ht="15.75">
      <c r="A145" s="123" t="s">
        <v>732</v>
      </c>
      <c r="B145" s="123" t="s">
        <v>731</v>
      </c>
      <c r="C145" s="140">
        <v>2060.2800000000002</v>
      </c>
      <c r="D145" s="140">
        <v>2091.29331</v>
      </c>
      <c r="E145" s="140">
        <v>2164.0402100000001</v>
      </c>
      <c r="F145" s="140">
        <v>2177.6916700000002</v>
      </c>
      <c r="G145" s="140">
        <v>2249.0964300000001</v>
      </c>
      <c r="H145" s="140">
        <v>2247.7569399999998</v>
      </c>
      <c r="I145" s="140">
        <v>2247.7569399999998</v>
      </c>
      <c r="J145" s="133">
        <v>2312.0880699999998</v>
      </c>
      <c r="K145" s="133">
        <v>2424.6906200000003</v>
      </c>
      <c r="L145" s="133">
        <v>2477.35844</v>
      </c>
      <c r="M145" s="107"/>
      <c r="N145" s="104"/>
      <c r="O145" s="104"/>
    </row>
    <row r="146" spans="1:15" s="84" customFormat="1" ht="24">
      <c r="A146" s="121" t="s">
        <v>730</v>
      </c>
      <c r="B146" s="121" t="s">
        <v>729</v>
      </c>
      <c r="C146" s="139">
        <v>823.42</v>
      </c>
      <c r="D146" s="139">
        <v>823.15851999999995</v>
      </c>
      <c r="E146" s="139">
        <v>857.21189000000004</v>
      </c>
      <c r="F146" s="139">
        <v>904.75510999999995</v>
      </c>
      <c r="G146" s="139">
        <v>944.37756000000002</v>
      </c>
      <c r="H146" s="139">
        <v>944.37756000000002</v>
      </c>
      <c r="I146" s="139">
        <v>944.37756000000002</v>
      </c>
      <c r="J146" s="131">
        <v>939.01033999999993</v>
      </c>
      <c r="K146" s="131">
        <v>955.75721999999996</v>
      </c>
      <c r="L146" s="131">
        <v>997.38320999999996</v>
      </c>
      <c r="M146" s="107"/>
      <c r="N146" s="104"/>
      <c r="O146" s="104"/>
    </row>
    <row r="147" spans="1:15" s="84" customFormat="1" ht="24">
      <c r="A147" s="123" t="s">
        <v>728</v>
      </c>
      <c r="B147" s="123" t="s">
        <v>727</v>
      </c>
      <c r="C147" s="140">
        <v>378.51</v>
      </c>
      <c r="D147" s="140">
        <v>395.82934</v>
      </c>
      <c r="E147" s="140">
        <v>419.82403000000005</v>
      </c>
      <c r="F147" s="140">
        <v>433.31986999999998</v>
      </c>
      <c r="G147" s="140">
        <v>459.00526000000002</v>
      </c>
      <c r="H147" s="140">
        <v>459.00526000000002</v>
      </c>
      <c r="I147" s="140">
        <v>459.00526000000002</v>
      </c>
      <c r="J147" s="133">
        <v>440.55500999999998</v>
      </c>
      <c r="K147" s="133">
        <v>443.76691</v>
      </c>
      <c r="L147" s="133">
        <v>486.5838</v>
      </c>
      <c r="M147" s="107"/>
      <c r="N147" s="104"/>
      <c r="O147" s="104"/>
    </row>
    <row r="148" spans="1:15" s="84" customFormat="1" ht="15.75">
      <c r="A148" s="121" t="s">
        <v>726</v>
      </c>
      <c r="B148" s="121" t="s">
        <v>725</v>
      </c>
      <c r="C148" s="139">
        <v>73.67</v>
      </c>
      <c r="D148" s="139">
        <v>53.01858</v>
      </c>
      <c r="E148" s="139">
        <v>51.515219999999999</v>
      </c>
      <c r="F148" s="139">
        <v>55.679699999999997</v>
      </c>
      <c r="G148" s="139">
        <v>56.35436</v>
      </c>
      <c r="H148" s="139">
        <v>56.35436</v>
      </c>
      <c r="I148" s="139">
        <v>56.35436</v>
      </c>
      <c r="J148" s="131">
        <v>96.909139999999994</v>
      </c>
      <c r="K148" s="131">
        <v>169.69714000000002</v>
      </c>
      <c r="L148" s="131">
        <v>208.26518999999999</v>
      </c>
      <c r="M148" s="107"/>
      <c r="N148" s="104"/>
      <c r="O148" s="104"/>
    </row>
    <row r="149" spans="1:15" s="84" customFormat="1" ht="15.75">
      <c r="A149" s="123" t="s">
        <v>724</v>
      </c>
      <c r="B149" s="123" t="s">
        <v>723</v>
      </c>
      <c r="C149" s="140">
        <v>33.880000000000003</v>
      </c>
      <c r="D149" s="140">
        <v>33.806510000000003</v>
      </c>
      <c r="E149" s="140">
        <v>35.70975</v>
      </c>
      <c r="F149" s="140">
        <v>36.636870000000002</v>
      </c>
      <c r="G149" s="140">
        <v>37.640689999999999</v>
      </c>
      <c r="H149" s="140">
        <v>37.640689999999999</v>
      </c>
      <c r="I149" s="140">
        <v>37.640689999999999</v>
      </c>
      <c r="J149" s="133">
        <v>36.407620000000001</v>
      </c>
      <c r="K149" s="133">
        <v>682.53935999999999</v>
      </c>
      <c r="L149" s="133">
        <v>717.51370999999995</v>
      </c>
      <c r="M149" s="107"/>
      <c r="N149" s="104"/>
      <c r="O149" s="104"/>
    </row>
    <row r="150" spans="1:15" s="84" customFormat="1" ht="15.75">
      <c r="A150" s="121" t="s">
        <v>722</v>
      </c>
      <c r="B150" s="121" t="s">
        <v>721</v>
      </c>
      <c r="C150" s="139">
        <v>14.94</v>
      </c>
      <c r="D150" s="139">
        <v>15.733140000000001</v>
      </c>
      <c r="E150" s="139">
        <v>15.80724</v>
      </c>
      <c r="F150" s="139">
        <v>16.007239999999999</v>
      </c>
      <c r="G150" s="139">
        <v>16.143470000000001</v>
      </c>
      <c r="H150" s="139">
        <v>16.143470000000001</v>
      </c>
      <c r="I150" s="139">
        <v>16.143470000000001</v>
      </c>
      <c r="J150" s="131">
        <v>15.90653</v>
      </c>
      <c r="K150" s="131">
        <v>18.278470000000002</v>
      </c>
      <c r="L150" s="131">
        <v>19.59205</v>
      </c>
      <c r="M150" s="107"/>
      <c r="N150" s="104"/>
      <c r="O150" s="104"/>
    </row>
    <row r="151" spans="1:15" s="84" customFormat="1" ht="15.75">
      <c r="A151" s="123" t="s">
        <v>720</v>
      </c>
      <c r="B151" s="123" t="s">
        <v>719</v>
      </c>
      <c r="C151" s="140">
        <v>3.97</v>
      </c>
      <c r="D151" s="140">
        <v>3.9520400000000002</v>
      </c>
      <c r="E151" s="140">
        <v>4.06541</v>
      </c>
      <c r="F151" s="140">
        <v>4.06541</v>
      </c>
      <c r="G151" s="140">
        <v>4.1044799999999997</v>
      </c>
      <c r="H151" s="140">
        <v>4.1044799999999997</v>
      </c>
      <c r="I151" s="140">
        <v>4.1044799999999997</v>
      </c>
      <c r="J151" s="133">
        <v>6.4134500000000001</v>
      </c>
      <c r="K151" s="133">
        <v>6.4567600000000001</v>
      </c>
      <c r="L151" s="133">
        <v>6.7067600000000001</v>
      </c>
      <c r="M151" s="107"/>
      <c r="N151" s="104"/>
      <c r="O151" s="104"/>
    </row>
    <row r="152" spans="1:15" s="84" customFormat="1" ht="16.5" thickBot="1">
      <c r="A152" s="124" t="s">
        <v>718</v>
      </c>
      <c r="B152" s="124" t="s">
        <v>717</v>
      </c>
      <c r="C152" s="141"/>
      <c r="D152" s="141"/>
      <c r="E152" s="141"/>
      <c r="F152" s="141"/>
      <c r="G152" s="141"/>
      <c r="H152" s="141"/>
      <c r="I152" s="141"/>
      <c r="J152" s="144">
        <v>14.085760000000001</v>
      </c>
      <c r="K152" s="144">
        <v>26.431429999999999</v>
      </c>
      <c r="L152" s="144">
        <v>30.05538</v>
      </c>
      <c r="M152" s="107"/>
      <c r="N152" s="104"/>
      <c r="O152" s="104"/>
    </row>
    <row r="153" spans="1:15" s="84" customFormat="1" ht="16.5" thickBot="1">
      <c r="A153" s="106"/>
      <c r="B153" s="136" t="s">
        <v>101</v>
      </c>
      <c r="C153" s="137">
        <f t="shared" ref="C153:K153" si="16">SUM(C130:C152)</f>
        <v>3839.75</v>
      </c>
      <c r="D153" s="137">
        <f t="shared" si="16"/>
        <v>3863.8319799999999</v>
      </c>
      <c r="E153" s="137">
        <f t="shared" si="16"/>
        <v>4000.117650000001</v>
      </c>
      <c r="F153" s="137">
        <f t="shared" si="16"/>
        <v>4093.4778300000003</v>
      </c>
      <c r="G153" s="137">
        <f t="shared" si="16"/>
        <v>4253.2518600000003</v>
      </c>
      <c r="H153" s="137">
        <f t="shared" si="16"/>
        <v>4251.3370100000002</v>
      </c>
      <c r="I153" s="137">
        <f t="shared" si="16"/>
        <v>4251.3370100000002</v>
      </c>
      <c r="J153" s="137">
        <f t="shared" si="16"/>
        <v>7329.6837799999985</v>
      </c>
      <c r="K153" s="137">
        <f t="shared" si="16"/>
        <v>6606.0499400000008</v>
      </c>
      <c r="L153" s="137">
        <f t="shared" ref="L153" si="17">SUM(L130:L152)</f>
        <v>7049.0827600000002</v>
      </c>
      <c r="M153" s="107"/>
      <c r="N153" s="104"/>
      <c r="O153" s="104"/>
    </row>
    <row r="154" spans="1:15" s="84" customFormat="1" ht="15.75">
      <c r="A154" s="121" t="s">
        <v>716</v>
      </c>
      <c r="B154" s="121" t="s">
        <v>715</v>
      </c>
      <c r="C154" s="139"/>
      <c r="D154" s="139"/>
      <c r="E154" s="139"/>
      <c r="F154" s="139"/>
      <c r="G154" s="139"/>
      <c r="H154" s="139"/>
      <c r="I154" s="139"/>
      <c r="J154" s="131">
        <v>0</v>
      </c>
      <c r="K154" s="131">
        <v>42</v>
      </c>
      <c r="L154" s="131">
        <v>42</v>
      </c>
      <c r="M154" s="107"/>
      <c r="N154" s="104"/>
      <c r="O154" s="104"/>
    </row>
    <row r="155" spans="1:15" s="84" customFormat="1" ht="15.75">
      <c r="A155" s="123" t="s">
        <v>714</v>
      </c>
      <c r="B155" s="123" t="s">
        <v>713</v>
      </c>
      <c r="C155" s="140"/>
      <c r="D155" s="140"/>
      <c r="E155" s="140"/>
      <c r="F155" s="140"/>
      <c r="G155" s="140"/>
      <c r="H155" s="140"/>
      <c r="I155" s="140"/>
      <c r="J155" s="133">
        <v>1011</v>
      </c>
      <c r="K155" s="133">
        <v>341.56700000000001</v>
      </c>
      <c r="L155" s="133">
        <v>59.804009999999998</v>
      </c>
      <c r="M155" s="107"/>
      <c r="N155" s="104"/>
      <c r="O155" s="104"/>
    </row>
    <row r="156" spans="1:15" s="84" customFormat="1" ht="24">
      <c r="A156" s="121" t="s">
        <v>712</v>
      </c>
      <c r="B156" s="121" t="s">
        <v>711</v>
      </c>
      <c r="C156" s="139"/>
      <c r="D156" s="139"/>
      <c r="E156" s="139"/>
      <c r="F156" s="139"/>
      <c r="G156" s="139"/>
      <c r="H156" s="139"/>
      <c r="I156" s="139"/>
      <c r="J156" s="131">
        <v>231.60334</v>
      </c>
      <c r="K156" s="131">
        <v>422.84899999999999</v>
      </c>
      <c r="L156" s="131">
        <v>438.80041999999997</v>
      </c>
      <c r="M156" s="107"/>
      <c r="N156" s="104"/>
      <c r="O156" s="104"/>
    </row>
    <row r="157" spans="1:15" s="84" customFormat="1" ht="15.75">
      <c r="A157" s="123" t="s">
        <v>710</v>
      </c>
      <c r="B157" s="123" t="s">
        <v>709</v>
      </c>
      <c r="C157" s="140"/>
      <c r="D157" s="140"/>
      <c r="E157" s="140"/>
      <c r="F157" s="140"/>
      <c r="G157" s="140"/>
      <c r="H157" s="140"/>
      <c r="I157" s="140"/>
      <c r="J157" s="133">
        <v>68.95</v>
      </c>
      <c r="K157" s="133">
        <v>93.7</v>
      </c>
      <c r="L157" s="133">
        <v>143.05986999999999</v>
      </c>
      <c r="M157" s="107"/>
      <c r="N157" s="104"/>
      <c r="O157" s="104"/>
    </row>
    <row r="158" spans="1:15" s="84" customFormat="1" ht="15.75">
      <c r="A158" s="121" t="s">
        <v>708</v>
      </c>
      <c r="B158" s="121" t="s">
        <v>707</v>
      </c>
      <c r="C158" s="139"/>
      <c r="D158" s="139"/>
      <c r="E158" s="139"/>
      <c r="F158" s="139"/>
      <c r="G158" s="139"/>
      <c r="H158" s="139"/>
      <c r="I158" s="139"/>
      <c r="J158" s="131">
        <v>179.666</v>
      </c>
      <c r="K158" s="131">
        <v>209.666</v>
      </c>
      <c r="L158" s="131">
        <v>193.20322999999999</v>
      </c>
      <c r="M158" s="107"/>
      <c r="N158" s="104"/>
      <c r="O158" s="104"/>
    </row>
    <row r="159" spans="1:15" s="84" customFormat="1" ht="15.75">
      <c r="A159" s="123" t="s">
        <v>706</v>
      </c>
      <c r="B159" s="123" t="s">
        <v>705</v>
      </c>
      <c r="C159" s="140"/>
      <c r="D159" s="140"/>
      <c r="E159" s="140"/>
      <c r="F159" s="140"/>
      <c r="G159" s="140"/>
      <c r="H159" s="140"/>
      <c r="I159" s="140"/>
      <c r="J159" s="133">
        <v>0.2</v>
      </c>
      <c r="K159" s="133">
        <v>0.2</v>
      </c>
      <c r="L159" s="133">
        <v>0.4</v>
      </c>
      <c r="M159" s="107"/>
      <c r="N159" s="104"/>
      <c r="O159" s="104"/>
    </row>
    <row r="160" spans="1:15" s="84" customFormat="1" ht="39" customHeight="1">
      <c r="A160" s="121" t="s">
        <v>704</v>
      </c>
      <c r="B160" s="121" t="s">
        <v>703</v>
      </c>
      <c r="C160" s="139"/>
      <c r="D160" s="139"/>
      <c r="E160" s="139"/>
      <c r="F160" s="139"/>
      <c r="G160" s="139"/>
      <c r="H160" s="139"/>
      <c r="I160" s="139"/>
      <c r="J160" s="131">
        <v>200.96</v>
      </c>
      <c r="K160" s="131">
        <v>333.82</v>
      </c>
      <c r="L160" s="131">
        <v>136.21</v>
      </c>
      <c r="M160" s="107"/>
      <c r="N160" s="104"/>
      <c r="O160" s="104"/>
    </row>
    <row r="161" spans="1:15" s="84" customFormat="1" ht="24">
      <c r="A161" s="123" t="s">
        <v>702</v>
      </c>
      <c r="B161" s="123" t="s">
        <v>701</v>
      </c>
      <c r="C161" s="140"/>
      <c r="D161" s="140"/>
      <c r="E161" s="140"/>
      <c r="F161" s="140"/>
      <c r="G161" s="140"/>
      <c r="H161" s="140"/>
      <c r="I161" s="140"/>
      <c r="J161" s="133">
        <v>80</v>
      </c>
      <c r="K161" s="133">
        <v>120</v>
      </c>
      <c r="L161" s="133">
        <v>120.62649999999999</v>
      </c>
      <c r="M161" s="107"/>
      <c r="N161" s="104"/>
      <c r="O161" s="104"/>
    </row>
    <row r="162" spans="1:15" s="84" customFormat="1" ht="36">
      <c r="A162" s="121" t="s">
        <v>700</v>
      </c>
      <c r="B162" s="121" t="s">
        <v>699</v>
      </c>
      <c r="C162" s="139"/>
      <c r="D162" s="139"/>
      <c r="E162" s="139"/>
      <c r="F162" s="139"/>
      <c r="G162" s="139"/>
      <c r="H162" s="139"/>
      <c r="I162" s="139"/>
      <c r="J162" s="131">
        <v>30</v>
      </c>
      <c r="K162" s="131">
        <v>39</v>
      </c>
      <c r="L162" s="131">
        <v>55.934919999999998</v>
      </c>
      <c r="M162" s="107"/>
      <c r="N162" s="104"/>
      <c r="O162" s="104"/>
    </row>
    <row r="163" spans="1:15" s="84" customFormat="1" ht="36">
      <c r="A163" s="123" t="s">
        <v>698</v>
      </c>
      <c r="B163" s="123" t="s">
        <v>697</v>
      </c>
      <c r="C163" s="140"/>
      <c r="D163" s="140"/>
      <c r="E163" s="140"/>
      <c r="F163" s="140"/>
      <c r="G163" s="140"/>
      <c r="H163" s="140"/>
      <c r="I163" s="140"/>
      <c r="J163" s="133">
        <v>0.6</v>
      </c>
      <c r="K163" s="133">
        <v>1.4</v>
      </c>
      <c r="L163" s="133">
        <v>0.4</v>
      </c>
      <c r="M163" s="107"/>
      <c r="N163" s="104"/>
      <c r="O163" s="104"/>
    </row>
    <row r="164" spans="1:15" s="84" customFormat="1" ht="15.75">
      <c r="A164" s="121" t="s">
        <v>696</v>
      </c>
      <c r="B164" s="121" t="s">
        <v>695</v>
      </c>
      <c r="C164" s="139">
        <v>98.96</v>
      </c>
      <c r="D164" s="139">
        <v>89.632549999999995</v>
      </c>
      <c r="E164" s="139">
        <v>89.541809999999998</v>
      </c>
      <c r="F164" s="139">
        <v>87.134100000000004</v>
      </c>
      <c r="G164" s="139">
        <v>86.402020000000007</v>
      </c>
      <c r="H164" s="139">
        <v>49.793089999999999</v>
      </c>
      <c r="I164" s="139">
        <v>49.793089999999999</v>
      </c>
      <c r="J164" s="131">
        <v>66.973079999999996</v>
      </c>
      <c r="K164" s="131">
        <v>64.39173000000001</v>
      </c>
      <c r="L164" s="131">
        <v>87.194710000000001</v>
      </c>
      <c r="M164" s="107"/>
      <c r="N164" s="104"/>
      <c r="O164" s="104"/>
    </row>
    <row r="165" spans="1:15" s="84" customFormat="1" ht="15.75">
      <c r="A165" s="123" t="s">
        <v>694</v>
      </c>
      <c r="B165" s="149" t="s">
        <v>693</v>
      </c>
      <c r="C165" s="140">
        <v>3.94</v>
      </c>
      <c r="D165" s="140">
        <v>3.3905099999999999</v>
      </c>
      <c r="E165" s="140">
        <v>3.2581700000000002</v>
      </c>
      <c r="F165" s="140">
        <v>2.6828799999999999</v>
      </c>
      <c r="G165" s="140">
        <v>2.7032099999999999</v>
      </c>
      <c r="H165" s="140">
        <v>2.7032099999999999</v>
      </c>
      <c r="I165" s="140">
        <v>2.7032099999999999</v>
      </c>
      <c r="J165" s="133">
        <v>3.8895500000000003</v>
      </c>
      <c r="K165" s="133">
        <v>2.0974400000000002</v>
      </c>
      <c r="L165" s="133">
        <v>1.84744</v>
      </c>
      <c r="M165" s="107"/>
      <c r="N165" s="104"/>
      <c r="O165" s="104"/>
    </row>
    <row r="166" spans="1:15" s="84" customFormat="1" ht="15.75">
      <c r="A166" s="121" t="s">
        <v>692</v>
      </c>
      <c r="B166" s="150" t="s">
        <v>691</v>
      </c>
      <c r="C166" s="139"/>
      <c r="D166" s="139"/>
      <c r="E166" s="139"/>
      <c r="F166" s="139"/>
      <c r="G166" s="139"/>
      <c r="H166" s="139"/>
      <c r="I166" s="139"/>
      <c r="J166" s="131">
        <v>8.0594000000000001</v>
      </c>
      <c r="K166" s="131">
        <v>11.144909999999999</v>
      </c>
      <c r="L166" s="131">
        <v>15.81152</v>
      </c>
      <c r="M166" s="107"/>
      <c r="N166" s="104"/>
      <c r="O166" s="104"/>
    </row>
    <row r="167" spans="1:15" s="84" customFormat="1" ht="15.75">
      <c r="A167" s="123" t="s">
        <v>690</v>
      </c>
      <c r="B167" s="123" t="s">
        <v>689</v>
      </c>
      <c r="C167" s="140">
        <v>159.36000000000001</v>
      </c>
      <c r="D167" s="140">
        <v>158.89402000000001</v>
      </c>
      <c r="E167" s="140">
        <v>161.68991</v>
      </c>
      <c r="F167" s="140">
        <v>159.23473000000001</v>
      </c>
      <c r="G167" s="140">
        <v>160.33677</v>
      </c>
      <c r="H167" s="140">
        <v>155.72377</v>
      </c>
      <c r="I167" s="140">
        <v>155.72377</v>
      </c>
      <c r="J167" s="133">
        <v>188.14197000000001</v>
      </c>
      <c r="K167" s="133">
        <v>192.62423000000001</v>
      </c>
      <c r="L167" s="133">
        <v>194.69538</v>
      </c>
      <c r="M167" s="107"/>
      <c r="N167" s="104"/>
      <c r="O167" s="104"/>
    </row>
    <row r="168" spans="1:15" s="84" customFormat="1" ht="15" customHeight="1">
      <c r="A168" s="121" t="s">
        <v>688</v>
      </c>
      <c r="B168" s="121" t="s">
        <v>687</v>
      </c>
      <c r="C168" s="139">
        <v>100.93</v>
      </c>
      <c r="D168" s="139">
        <v>237.34864999999999</v>
      </c>
      <c r="E168" s="139">
        <v>454.46478000000002</v>
      </c>
      <c r="F168" s="139">
        <v>429.36754999999999</v>
      </c>
      <c r="G168" s="139">
        <v>419.16571000000005</v>
      </c>
      <c r="H168" s="139">
        <v>419.16571000000005</v>
      </c>
      <c r="I168" s="139">
        <v>419.16571000000005</v>
      </c>
      <c r="J168" s="131">
        <v>420.63024999999999</v>
      </c>
      <c r="K168" s="131">
        <v>618.67405000000008</v>
      </c>
      <c r="L168" s="131">
        <v>584.39850000000001</v>
      </c>
      <c r="M168" s="107"/>
      <c r="N168" s="104"/>
      <c r="O168" s="104"/>
    </row>
    <row r="169" spans="1:15" s="84" customFormat="1" ht="15.75">
      <c r="A169" s="123" t="s">
        <v>686</v>
      </c>
      <c r="B169" s="123" t="s">
        <v>685</v>
      </c>
      <c r="C169" s="140">
        <v>120.56</v>
      </c>
      <c r="D169" s="140">
        <v>118.14138</v>
      </c>
      <c r="E169" s="140">
        <v>119.11744999999999</v>
      </c>
      <c r="F169" s="140">
        <v>124.41330000000001</v>
      </c>
      <c r="G169" s="140">
        <v>129.25667999999999</v>
      </c>
      <c r="H169" s="140">
        <v>130.11591999999999</v>
      </c>
      <c r="I169" s="140">
        <v>130.11591999999999</v>
      </c>
      <c r="J169" s="133">
        <v>136.13489000000001</v>
      </c>
      <c r="K169" s="133">
        <v>138.74135999999999</v>
      </c>
      <c r="L169" s="133">
        <v>146.29006000000001</v>
      </c>
      <c r="M169" s="107"/>
      <c r="N169" s="104"/>
      <c r="O169" s="104"/>
    </row>
    <row r="170" spans="1:15" s="84" customFormat="1" ht="15.75">
      <c r="A170" s="121" t="s">
        <v>684</v>
      </c>
      <c r="B170" s="121" t="s">
        <v>683</v>
      </c>
      <c r="C170" s="139">
        <v>5.49</v>
      </c>
      <c r="D170" s="139">
        <v>4.7907400000000004</v>
      </c>
      <c r="E170" s="139">
        <v>3.3721799999999997</v>
      </c>
      <c r="F170" s="139">
        <v>3.3725499999999999</v>
      </c>
      <c r="G170" s="139">
        <v>3.5633400000000002</v>
      </c>
      <c r="H170" s="139">
        <v>3.5633400000000002</v>
      </c>
      <c r="I170" s="139">
        <v>3.5633400000000002</v>
      </c>
      <c r="J170" s="131">
        <v>4.0442900000000002</v>
      </c>
      <c r="K170" s="131">
        <v>4.25875</v>
      </c>
      <c r="L170" s="131">
        <v>4.7579700000000003</v>
      </c>
      <c r="M170" s="107"/>
      <c r="N170" s="104"/>
      <c r="O170" s="104"/>
    </row>
    <row r="171" spans="1:15" s="84" customFormat="1" ht="15.75">
      <c r="A171" s="123" t="s">
        <v>682</v>
      </c>
      <c r="B171" s="123" t="s">
        <v>681</v>
      </c>
      <c r="C171" s="140">
        <v>99.8</v>
      </c>
      <c r="D171" s="140">
        <v>95.872309999999999</v>
      </c>
      <c r="E171" s="140">
        <v>96.133920000000003</v>
      </c>
      <c r="F171" s="140">
        <v>95.319180000000003</v>
      </c>
      <c r="G171" s="140">
        <v>98.427710000000005</v>
      </c>
      <c r="H171" s="140">
        <v>97.568470000000005</v>
      </c>
      <c r="I171" s="140">
        <v>97.568470000000005</v>
      </c>
      <c r="J171" s="133">
        <v>107.11914</v>
      </c>
      <c r="K171" s="133">
        <v>111.41097000000001</v>
      </c>
      <c r="L171" s="133">
        <v>110.33249000000001</v>
      </c>
      <c r="M171" s="107"/>
      <c r="N171" s="104"/>
      <c r="O171" s="104"/>
    </row>
    <row r="172" spans="1:15" s="84" customFormat="1" ht="15.75">
      <c r="A172" s="121" t="s">
        <v>680</v>
      </c>
      <c r="B172" s="121" t="s">
        <v>679</v>
      </c>
      <c r="C172" s="139">
        <v>53.66</v>
      </c>
      <c r="D172" s="139">
        <v>5.2471399999999999</v>
      </c>
      <c r="E172" s="139">
        <v>5.1132200000000001</v>
      </c>
      <c r="F172" s="139">
        <v>4.6528799999999997</v>
      </c>
      <c r="G172" s="139">
        <v>4.5365000000000002</v>
      </c>
      <c r="H172" s="139">
        <v>4.5365000000000002</v>
      </c>
      <c r="I172" s="139">
        <v>4.5365000000000002</v>
      </c>
      <c r="J172" s="131">
        <v>4.2393100000000006</v>
      </c>
      <c r="K172" s="131">
        <v>4.1437600000000003</v>
      </c>
      <c r="L172" s="131">
        <v>4.1440700000000001</v>
      </c>
      <c r="M172" s="107"/>
      <c r="N172" s="104"/>
      <c r="O172" s="104"/>
    </row>
    <row r="173" spans="1:15" s="84" customFormat="1" ht="15.75">
      <c r="A173" s="123" t="s">
        <v>678</v>
      </c>
      <c r="B173" s="123" t="s">
        <v>677</v>
      </c>
      <c r="C173" s="140">
        <v>2.38</v>
      </c>
      <c r="D173" s="140">
        <v>2.4910199999999998</v>
      </c>
      <c r="E173" s="140">
        <v>2.4910199999999998</v>
      </c>
      <c r="F173" s="140">
        <v>2.61511</v>
      </c>
      <c r="G173" s="140">
        <v>2.5750300000000004</v>
      </c>
      <c r="H173" s="140">
        <v>2.5750300000000004</v>
      </c>
      <c r="I173" s="140">
        <v>2.5750300000000004</v>
      </c>
      <c r="J173" s="133">
        <v>2.6817199999999999</v>
      </c>
      <c r="K173" s="133">
        <v>2.7423600000000001</v>
      </c>
      <c r="L173" s="133">
        <v>2.9519600000000001</v>
      </c>
      <c r="M173" s="107"/>
      <c r="N173" s="104"/>
      <c r="O173" s="104"/>
    </row>
    <row r="174" spans="1:15" s="84" customFormat="1" ht="15.75">
      <c r="A174" s="121" t="s">
        <v>676</v>
      </c>
      <c r="B174" s="121" t="s">
        <v>675</v>
      </c>
      <c r="C174" s="139">
        <v>2.37</v>
      </c>
      <c r="D174" s="139">
        <v>2.4</v>
      </c>
      <c r="E174" s="139">
        <v>2.6</v>
      </c>
      <c r="F174" s="139">
        <v>2.1120000000000001</v>
      </c>
      <c r="G174" s="139"/>
      <c r="H174" s="139"/>
      <c r="I174" s="139"/>
      <c r="J174" s="131"/>
      <c r="K174" s="131"/>
      <c r="L174" s="131"/>
      <c r="M174" s="107"/>
      <c r="N174" s="104"/>
      <c r="O174" s="104"/>
    </row>
    <row r="175" spans="1:15" s="84" customFormat="1" ht="15.75">
      <c r="A175" s="123" t="s">
        <v>674</v>
      </c>
      <c r="B175" s="123" t="s">
        <v>673</v>
      </c>
      <c r="C175" s="140">
        <v>53.12</v>
      </c>
      <c r="D175" s="140">
        <v>77.659229999999994</v>
      </c>
      <c r="E175" s="140">
        <v>42.001660000000001</v>
      </c>
      <c r="F175" s="140">
        <v>89.559039999999996</v>
      </c>
      <c r="G175" s="140">
        <v>100.05872000000001</v>
      </c>
      <c r="H175" s="140">
        <v>100.05872000000001</v>
      </c>
      <c r="I175" s="140">
        <v>100.05872000000001</v>
      </c>
      <c r="J175" s="133">
        <v>58.467239999999997</v>
      </c>
      <c r="K175" s="133">
        <v>69.009609999999995</v>
      </c>
      <c r="L175" s="133">
        <v>412.39105999999998</v>
      </c>
      <c r="M175" s="107"/>
      <c r="N175" s="104"/>
      <c r="O175" s="104"/>
    </row>
    <row r="176" spans="1:15" s="84" customFormat="1" ht="15.75">
      <c r="A176" s="121" t="s">
        <v>672</v>
      </c>
      <c r="B176" s="121" t="s">
        <v>671</v>
      </c>
      <c r="C176" s="139">
        <v>1467.15</v>
      </c>
      <c r="D176" s="139">
        <v>1469.5955899999999</v>
      </c>
      <c r="E176" s="139">
        <v>1472.39788</v>
      </c>
      <c r="F176" s="139">
        <v>1523.3528799999999</v>
      </c>
      <c r="G176" s="139">
        <v>1574.87904</v>
      </c>
      <c r="H176" s="139">
        <v>1574.87904</v>
      </c>
      <c r="I176" s="139">
        <v>1574.87904</v>
      </c>
      <c r="J176" s="131">
        <v>2090.0959499999999</v>
      </c>
      <c r="K176" s="131">
        <v>2199.3427099999999</v>
      </c>
      <c r="L176" s="131">
        <v>2599.7192399999999</v>
      </c>
      <c r="M176" s="107"/>
      <c r="N176" s="104"/>
      <c r="O176" s="104"/>
    </row>
    <row r="177" spans="1:15" s="85" customFormat="1" ht="16.5" thickBot="1">
      <c r="A177" s="125" t="s">
        <v>670</v>
      </c>
      <c r="B177" s="125" t="s">
        <v>669</v>
      </c>
      <c r="C177" s="145">
        <v>7.28</v>
      </c>
      <c r="D177" s="145">
        <v>7.3997400000000004</v>
      </c>
      <c r="E177" s="145">
        <v>32.09881</v>
      </c>
      <c r="F177" s="145"/>
      <c r="G177" s="145"/>
      <c r="H177" s="145"/>
      <c r="I177" s="145"/>
      <c r="J177" s="146"/>
      <c r="K177" s="146"/>
      <c r="L177" s="146"/>
      <c r="M177" s="107"/>
      <c r="N177" s="104"/>
      <c r="O177" s="104"/>
    </row>
    <row r="178" spans="1:15" s="84" customFormat="1" ht="16.5" thickBot="1">
      <c r="A178" s="106"/>
      <c r="B178" s="136" t="s">
        <v>100</v>
      </c>
      <c r="C178" s="137">
        <f t="shared" ref="C178:K178" si="18">SUM(C154:C177)</f>
        <v>2175.0000000000005</v>
      </c>
      <c r="D178" s="137">
        <f t="shared" si="18"/>
        <v>2272.8628799999997</v>
      </c>
      <c r="E178" s="137">
        <f t="shared" si="18"/>
        <v>2484.2808099999997</v>
      </c>
      <c r="F178" s="137">
        <f t="shared" si="18"/>
        <v>2523.8161999999998</v>
      </c>
      <c r="G178" s="137">
        <f t="shared" si="18"/>
        <v>2581.9047300000002</v>
      </c>
      <c r="H178" s="137">
        <f t="shared" si="18"/>
        <v>2540.6828</v>
      </c>
      <c r="I178" s="137">
        <f t="shared" si="18"/>
        <v>2540.6828</v>
      </c>
      <c r="J178" s="137">
        <f t="shared" si="18"/>
        <v>4893.4561299999996</v>
      </c>
      <c r="K178" s="137">
        <f t="shared" si="18"/>
        <v>5022.78388</v>
      </c>
      <c r="L178" s="137">
        <f t="shared" ref="L178" si="19">SUM(L154:L177)</f>
        <v>5354.9733499999984</v>
      </c>
      <c r="M178" s="107"/>
      <c r="N178" s="104"/>
      <c r="O178" s="104"/>
    </row>
    <row r="179" spans="1:15" s="84" customFormat="1" ht="15.75">
      <c r="A179" s="121" t="s">
        <v>668</v>
      </c>
      <c r="B179" s="121" t="s">
        <v>667</v>
      </c>
      <c r="C179" s="139"/>
      <c r="D179" s="139"/>
      <c r="E179" s="139"/>
      <c r="F179" s="139"/>
      <c r="G179" s="139"/>
      <c r="H179" s="139"/>
      <c r="I179" s="139"/>
      <c r="J179" s="131">
        <v>0</v>
      </c>
      <c r="K179" s="131">
        <v>75</v>
      </c>
      <c r="L179" s="131">
        <v>75</v>
      </c>
      <c r="M179" s="107"/>
      <c r="N179" s="104"/>
      <c r="O179" s="104"/>
    </row>
    <row r="180" spans="1:15" s="84" customFormat="1" ht="15.75">
      <c r="A180" s="123" t="s">
        <v>666</v>
      </c>
      <c r="B180" s="123" t="s">
        <v>665</v>
      </c>
      <c r="C180" s="140"/>
      <c r="D180" s="140"/>
      <c r="E180" s="140"/>
      <c r="F180" s="140"/>
      <c r="G180" s="140"/>
      <c r="H180" s="140"/>
      <c r="I180" s="140"/>
      <c r="J180" s="133">
        <v>53.784999999999997</v>
      </c>
      <c r="K180" s="133">
        <v>37.014000000000003</v>
      </c>
      <c r="L180" s="133">
        <v>12.446</v>
      </c>
      <c r="M180" s="107"/>
      <c r="N180" s="104"/>
      <c r="O180" s="104"/>
    </row>
    <row r="181" spans="1:15" s="84" customFormat="1" ht="15.75">
      <c r="A181" s="121" t="s">
        <v>664</v>
      </c>
      <c r="B181" s="121" t="s">
        <v>663</v>
      </c>
      <c r="C181" s="139"/>
      <c r="D181" s="139"/>
      <c r="E181" s="139"/>
      <c r="F181" s="139"/>
      <c r="G181" s="139"/>
      <c r="H181" s="139"/>
      <c r="I181" s="139"/>
      <c r="J181" s="131">
        <v>36.85</v>
      </c>
      <c r="K181" s="131">
        <v>88.176299999999998</v>
      </c>
      <c r="L181" s="131">
        <v>18.000699999999998</v>
      </c>
      <c r="M181" s="107"/>
      <c r="N181" s="104"/>
      <c r="O181" s="104"/>
    </row>
    <row r="182" spans="1:15" s="84" customFormat="1" ht="15.75">
      <c r="A182" s="123" t="s">
        <v>662</v>
      </c>
      <c r="B182" s="123" t="s">
        <v>661</v>
      </c>
      <c r="C182" s="140"/>
      <c r="D182" s="140"/>
      <c r="E182" s="140"/>
      <c r="F182" s="140"/>
      <c r="G182" s="140"/>
      <c r="H182" s="140"/>
      <c r="I182" s="140"/>
      <c r="J182" s="133">
        <v>27.131</v>
      </c>
      <c r="K182" s="133">
        <v>22.15</v>
      </c>
      <c r="L182" s="133">
        <v>21.379000000000001</v>
      </c>
      <c r="M182" s="107"/>
      <c r="N182" s="104"/>
      <c r="O182" s="104"/>
    </row>
    <row r="183" spans="1:15" s="84" customFormat="1" ht="24">
      <c r="A183" s="121" t="s">
        <v>660</v>
      </c>
      <c r="B183" s="121" t="s">
        <v>659</v>
      </c>
      <c r="C183" s="139"/>
      <c r="D183" s="139"/>
      <c r="E183" s="139"/>
      <c r="F183" s="139"/>
      <c r="G183" s="139"/>
      <c r="H183" s="139"/>
      <c r="I183" s="139"/>
      <c r="J183" s="131">
        <v>32.924999999999997</v>
      </c>
      <c r="K183" s="131">
        <v>25.308310000000002</v>
      </c>
      <c r="L183" s="131">
        <v>21.690339999999999</v>
      </c>
      <c r="M183" s="107"/>
      <c r="N183" s="104"/>
      <c r="O183" s="104"/>
    </row>
    <row r="184" spans="1:15" s="84" customFormat="1" ht="15.75">
      <c r="A184" s="123" t="s">
        <v>658</v>
      </c>
      <c r="B184" s="123" t="s">
        <v>657</v>
      </c>
      <c r="C184" s="140"/>
      <c r="D184" s="140"/>
      <c r="E184" s="140"/>
      <c r="F184" s="140"/>
      <c r="G184" s="140"/>
      <c r="H184" s="140"/>
      <c r="I184" s="140"/>
      <c r="J184" s="133">
        <v>16.884720000000002</v>
      </c>
      <c r="K184" s="133">
        <v>36.606999999999999</v>
      </c>
      <c r="L184" s="133">
        <v>57.391930000000002</v>
      </c>
      <c r="M184" s="107"/>
      <c r="N184" s="104"/>
      <c r="O184" s="104"/>
    </row>
    <row r="185" spans="1:15" s="84" customFormat="1" ht="15.75">
      <c r="A185" s="121" t="s">
        <v>656</v>
      </c>
      <c r="B185" s="121" t="s">
        <v>655</v>
      </c>
      <c r="C185" s="139"/>
      <c r="D185" s="139"/>
      <c r="E185" s="139"/>
      <c r="F185" s="139"/>
      <c r="G185" s="139"/>
      <c r="H185" s="139"/>
      <c r="I185" s="139"/>
      <c r="J185" s="131">
        <v>13.4</v>
      </c>
      <c r="K185" s="131">
        <v>39.42</v>
      </c>
      <c r="L185" s="131">
        <v>68.998189999999994</v>
      </c>
      <c r="M185" s="107"/>
      <c r="N185" s="104"/>
      <c r="O185" s="104"/>
    </row>
    <row r="186" spans="1:15" s="84" customFormat="1" ht="15.75">
      <c r="A186" s="123" t="s">
        <v>654</v>
      </c>
      <c r="B186" s="123" t="s">
        <v>653</v>
      </c>
      <c r="C186" s="140"/>
      <c r="D186" s="140"/>
      <c r="E186" s="140"/>
      <c r="F186" s="140"/>
      <c r="G186" s="140"/>
      <c r="H186" s="140"/>
      <c r="I186" s="140"/>
      <c r="J186" s="133">
        <v>19.263999999999999</v>
      </c>
      <c r="K186" s="133">
        <v>31.97</v>
      </c>
      <c r="L186" s="133">
        <v>16</v>
      </c>
      <c r="M186" s="107"/>
      <c r="N186" s="104"/>
      <c r="O186" s="104"/>
    </row>
    <row r="187" spans="1:15" s="84" customFormat="1" ht="15.75">
      <c r="A187" s="121" t="s">
        <v>652</v>
      </c>
      <c r="B187" s="121" t="s">
        <v>651</v>
      </c>
      <c r="C187" s="151"/>
      <c r="D187" s="151"/>
      <c r="E187" s="151"/>
      <c r="F187" s="151"/>
      <c r="G187" s="151"/>
      <c r="H187" s="139">
        <v>34.754649999999998</v>
      </c>
      <c r="I187" s="139">
        <v>34.754649999999998</v>
      </c>
      <c r="J187" s="131">
        <v>39.064029999999995</v>
      </c>
      <c r="K187" s="131">
        <v>253.65026</v>
      </c>
      <c r="L187" s="131">
        <v>56.536029999999997</v>
      </c>
      <c r="M187" s="107"/>
      <c r="N187" s="104"/>
      <c r="O187" s="104"/>
    </row>
    <row r="188" spans="1:15" s="84" customFormat="1" ht="15.75">
      <c r="A188" s="123" t="s">
        <v>650</v>
      </c>
      <c r="B188" s="123" t="s">
        <v>649</v>
      </c>
      <c r="C188" s="140">
        <v>26.67</v>
      </c>
      <c r="D188" s="140">
        <v>25.552820000000001</v>
      </c>
      <c r="E188" s="140">
        <v>26.941779999999998</v>
      </c>
      <c r="F188" s="140">
        <v>26.426089999999999</v>
      </c>
      <c r="G188" s="140">
        <v>27.66489</v>
      </c>
      <c r="H188" s="140">
        <v>27.694890000000001</v>
      </c>
      <c r="I188" s="140">
        <v>27.694890000000001</v>
      </c>
      <c r="J188" s="133">
        <v>28.138549999999999</v>
      </c>
      <c r="K188" s="133">
        <v>33.672969999999999</v>
      </c>
      <c r="L188" s="133">
        <v>47.711030000000001</v>
      </c>
      <c r="M188" s="107"/>
      <c r="N188" s="104"/>
      <c r="O188" s="104"/>
    </row>
    <row r="189" spans="1:15" s="84" customFormat="1" ht="15.75">
      <c r="A189" s="121" t="s">
        <v>648</v>
      </c>
      <c r="B189" s="121" t="s">
        <v>647</v>
      </c>
      <c r="C189" s="139">
        <v>43.21</v>
      </c>
      <c r="D189" s="139">
        <v>42.63899</v>
      </c>
      <c r="E189" s="139">
        <v>43.551470000000002</v>
      </c>
      <c r="F189" s="139">
        <v>43.682139999999997</v>
      </c>
      <c r="G189" s="139">
        <v>47.053800000000003</v>
      </c>
      <c r="H189" s="139">
        <v>47.053800000000003</v>
      </c>
      <c r="I189" s="139">
        <v>47.053800000000003</v>
      </c>
      <c r="J189" s="131">
        <v>49.474800000000002</v>
      </c>
      <c r="K189" s="131">
        <v>51.834440000000001</v>
      </c>
      <c r="L189" s="131">
        <v>65.187550000000002</v>
      </c>
      <c r="M189" s="107"/>
      <c r="N189" s="104"/>
      <c r="O189" s="104"/>
    </row>
    <row r="190" spans="1:15" s="84" customFormat="1" ht="15.75">
      <c r="A190" s="123" t="s">
        <v>646</v>
      </c>
      <c r="B190" s="123" t="s">
        <v>645</v>
      </c>
      <c r="C190" s="140">
        <v>131.72</v>
      </c>
      <c r="D190" s="140">
        <v>142.71912</v>
      </c>
      <c r="E190" s="140">
        <v>151.42194000000001</v>
      </c>
      <c r="F190" s="140">
        <v>151.58713</v>
      </c>
      <c r="G190" s="140">
        <v>158.13773</v>
      </c>
      <c r="H190" s="140">
        <v>158.13773</v>
      </c>
      <c r="I190" s="140">
        <v>158.13773</v>
      </c>
      <c r="J190" s="133">
        <v>162.02000000000001</v>
      </c>
      <c r="K190" s="133">
        <v>196.32057999999998</v>
      </c>
      <c r="L190" s="133">
        <v>233.52978999999999</v>
      </c>
      <c r="M190" s="107"/>
      <c r="N190" s="104"/>
      <c r="O190" s="104"/>
    </row>
    <row r="191" spans="1:15" s="84" customFormat="1" ht="15.75">
      <c r="A191" s="121" t="s">
        <v>644</v>
      </c>
      <c r="B191" s="121" t="s">
        <v>643</v>
      </c>
      <c r="C191" s="139">
        <v>2.19</v>
      </c>
      <c r="D191" s="139">
        <v>2.00969</v>
      </c>
      <c r="E191" s="139">
        <v>2.2023200000000003</v>
      </c>
      <c r="F191" s="139">
        <v>2.0226500000000001</v>
      </c>
      <c r="G191" s="139">
        <v>2.1967800000000004</v>
      </c>
      <c r="H191" s="139">
        <v>2.1967800000000004</v>
      </c>
      <c r="I191" s="139">
        <v>2.1967800000000004</v>
      </c>
      <c r="J191" s="131">
        <v>2.1241500000000002</v>
      </c>
      <c r="K191" s="131">
        <v>1.52268</v>
      </c>
      <c r="L191" s="131">
        <v>1.59429</v>
      </c>
      <c r="M191" s="107"/>
      <c r="N191" s="104"/>
      <c r="O191" s="104"/>
    </row>
    <row r="192" spans="1:15" s="84" customFormat="1" ht="15.75">
      <c r="A192" s="123" t="s">
        <v>642</v>
      </c>
      <c r="B192" s="123" t="s">
        <v>641</v>
      </c>
      <c r="C192" s="140">
        <v>10.19</v>
      </c>
      <c r="D192" s="140">
        <v>9.6218699999999995</v>
      </c>
      <c r="E192" s="140">
        <v>10.61242</v>
      </c>
      <c r="F192" s="140">
        <v>8.9988100000000006</v>
      </c>
      <c r="G192" s="140">
        <v>9.7399699999999996</v>
      </c>
      <c r="H192" s="140">
        <v>9.4899699999999996</v>
      </c>
      <c r="I192" s="140">
        <v>9.4899699999999996</v>
      </c>
      <c r="J192" s="133">
        <v>27.42633</v>
      </c>
      <c r="K192" s="133">
        <v>28.80772</v>
      </c>
      <c r="L192" s="133">
        <v>289.12423999999999</v>
      </c>
      <c r="M192" s="107"/>
      <c r="N192" s="104"/>
      <c r="O192" s="104"/>
    </row>
    <row r="193" spans="1:15" s="84" customFormat="1" ht="15.75">
      <c r="A193" s="121" t="s">
        <v>640</v>
      </c>
      <c r="B193" s="121" t="s">
        <v>639</v>
      </c>
      <c r="C193" s="139">
        <v>7.35</v>
      </c>
      <c r="D193" s="139">
        <v>7.3956799999999996</v>
      </c>
      <c r="E193" s="139">
        <v>7.4656799999999999</v>
      </c>
      <c r="F193" s="139">
        <v>8.4216499999999996</v>
      </c>
      <c r="G193" s="139">
        <v>8.17178</v>
      </c>
      <c r="H193" s="139">
        <v>8.2284299999999995</v>
      </c>
      <c r="I193" s="139">
        <v>8.2284299999999995</v>
      </c>
      <c r="J193" s="131">
        <v>12.599399999999999</v>
      </c>
      <c r="K193" s="131">
        <v>13.87969</v>
      </c>
      <c r="L193" s="131">
        <v>13.892060000000001</v>
      </c>
      <c r="M193" s="107"/>
      <c r="N193" s="104"/>
      <c r="O193" s="104"/>
    </row>
    <row r="194" spans="1:15" s="84" customFormat="1" ht="15.75">
      <c r="A194" s="123" t="s">
        <v>638</v>
      </c>
      <c r="B194" s="123" t="s">
        <v>637</v>
      </c>
      <c r="C194" s="140">
        <v>14.14</v>
      </c>
      <c r="D194" s="140">
        <v>13.9329</v>
      </c>
      <c r="E194" s="140">
        <v>13.997540000000001</v>
      </c>
      <c r="F194" s="140">
        <v>13.55147</v>
      </c>
      <c r="G194" s="140">
        <v>14.0786</v>
      </c>
      <c r="H194" s="140">
        <v>14.0786</v>
      </c>
      <c r="I194" s="140">
        <v>14.0786</v>
      </c>
      <c r="J194" s="133">
        <v>15.9886</v>
      </c>
      <c r="K194" s="133">
        <v>15.640270000000001</v>
      </c>
      <c r="L194" s="133">
        <v>17.17229</v>
      </c>
      <c r="M194" s="107"/>
      <c r="N194" s="104"/>
      <c r="O194" s="104"/>
    </row>
    <row r="195" spans="1:15" s="84" customFormat="1" ht="15.75">
      <c r="A195" s="121" t="s">
        <v>636</v>
      </c>
      <c r="B195" s="121" t="s">
        <v>635</v>
      </c>
      <c r="C195" s="139">
        <v>86.16</v>
      </c>
      <c r="D195" s="139">
        <v>92.068049999999999</v>
      </c>
      <c r="E195" s="139">
        <v>94.282029999999992</v>
      </c>
      <c r="F195" s="139">
        <v>99.660259999999994</v>
      </c>
      <c r="G195" s="139">
        <v>100.81614</v>
      </c>
      <c r="H195" s="139">
        <v>100.81614</v>
      </c>
      <c r="I195" s="139">
        <v>100.81614</v>
      </c>
      <c r="J195" s="131">
        <v>108.21113000000001</v>
      </c>
      <c r="K195" s="131">
        <v>112.89410000000001</v>
      </c>
      <c r="L195" s="131">
        <v>122.62625</v>
      </c>
      <c r="M195" s="107"/>
      <c r="N195" s="104"/>
      <c r="O195" s="104"/>
    </row>
    <row r="196" spans="1:15" s="84" customFormat="1" ht="15.75">
      <c r="A196" s="123" t="s">
        <v>634</v>
      </c>
      <c r="B196" s="123" t="s">
        <v>633</v>
      </c>
      <c r="C196" s="140">
        <v>58.02</v>
      </c>
      <c r="D196" s="140">
        <v>53.159779999999998</v>
      </c>
      <c r="E196" s="140">
        <v>53.476730000000003</v>
      </c>
      <c r="F196" s="140">
        <v>50.597209999999997</v>
      </c>
      <c r="G196" s="140">
        <v>50.942149999999998</v>
      </c>
      <c r="H196" s="140">
        <v>50.942149999999998</v>
      </c>
      <c r="I196" s="140">
        <v>50.942149999999998</v>
      </c>
      <c r="J196" s="133">
        <v>52.091000000000001</v>
      </c>
      <c r="K196" s="133">
        <v>56.253419999999998</v>
      </c>
      <c r="L196" s="133">
        <v>60.216850000000001</v>
      </c>
      <c r="M196" s="107"/>
      <c r="N196" s="104"/>
      <c r="O196" s="104"/>
    </row>
    <row r="197" spans="1:15" s="84" customFormat="1" ht="15.75">
      <c r="A197" s="121" t="s">
        <v>632</v>
      </c>
      <c r="B197" s="121" t="s">
        <v>631</v>
      </c>
      <c r="C197" s="139">
        <v>48.21</v>
      </c>
      <c r="D197" s="139">
        <v>50.694499999999998</v>
      </c>
      <c r="E197" s="139">
        <v>74.539149999999992</v>
      </c>
      <c r="F197" s="139">
        <v>84.862660000000005</v>
      </c>
      <c r="G197" s="139">
        <v>85.683720000000008</v>
      </c>
      <c r="H197" s="139">
        <v>85.683720000000008</v>
      </c>
      <c r="I197" s="139">
        <v>85.683720000000008</v>
      </c>
      <c r="J197" s="131">
        <v>85.563039999999987</v>
      </c>
      <c r="K197" s="131">
        <v>97.097520000000003</v>
      </c>
      <c r="L197" s="131">
        <v>167.14349999999999</v>
      </c>
      <c r="M197" s="107"/>
      <c r="N197" s="104"/>
      <c r="O197" s="104"/>
    </row>
    <row r="198" spans="1:15" s="85" customFormat="1" ht="15.75">
      <c r="A198" s="123" t="s">
        <v>630</v>
      </c>
      <c r="B198" s="123" t="s">
        <v>629</v>
      </c>
      <c r="C198" s="140">
        <v>146.78</v>
      </c>
      <c r="D198" s="140">
        <v>153.97309999999999</v>
      </c>
      <c r="E198" s="140">
        <v>170.31885999999997</v>
      </c>
      <c r="F198" s="140">
        <v>171.46467999999999</v>
      </c>
      <c r="G198" s="140">
        <v>193.79726000000002</v>
      </c>
      <c r="H198" s="140">
        <v>190.04726000000002</v>
      </c>
      <c r="I198" s="140">
        <v>190.04726000000002</v>
      </c>
      <c r="J198" s="133">
        <v>211.05870000000002</v>
      </c>
      <c r="K198" s="133">
        <v>216.09870000000001</v>
      </c>
      <c r="L198" s="133">
        <v>250.62586999999999</v>
      </c>
      <c r="M198" s="107"/>
      <c r="N198" s="104"/>
      <c r="O198" s="104"/>
    </row>
    <row r="199" spans="1:15" s="84" customFormat="1" ht="15.75">
      <c r="A199" s="121" t="s">
        <v>628</v>
      </c>
      <c r="B199" s="121" t="s">
        <v>627</v>
      </c>
      <c r="C199" s="139">
        <v>110.31</v>
      </c>
      <c r="D199" s="139">
        <v>124.69313</v>
      </c>
      <c r="E199" s="139">
        <v>126.10358000000001</v>
      </c>
      <c r="F199" s="139">
        <v>108.8467</v>
      </c>
      <c r="G199" s="139">
        <v>117.32867</v>
      </c>
      <c r="H199" s="139">
        <v>117.32867</v>
      </c>
      <c r="I199" s="139">
        <v>117.32867</v>
      </c>
      <c r="J199" s="131">
        <v>108.90680999999999</v>
      </c>
      <c r="K199" s="131">
        <v>112.62145</v>
      </c>
      <c r="L199" s="131">
        <v>121.08172</v>
      </c>
      <c r="M199" s="107"/>
      <c r="N199" s="104"/>
      <c r="O199" s="104"/>
    </row>
    <row r="200" spans="1:15" s="84" customFormat="1" ht="15.75">
      <c r="A200" s="123" t="s">
        <v>626</v>
      </c>
      <c r="B200" s="123" t="s">
        <v>625</v>
      </c>
      <c r="C200" s="140">
        <v>28.14</v>
      </c>
      <c r="D200" s="140">
        <v>26.34901</v>
      </c>
      <c r="E200" s="140">
        <v>27.42014</v>
      </c>
      <c r="F200" s="140">
        <v>27.715350000000001</v>
      </c>
      <c r="G200" s="140">
        <v>32.19641</v>
      </c>
      <c r="H200" s="140">
        <v>32.19641</v>
      </c>
      <c r="I200" s="140">
        <v>32.19641</v>
      </c>
      <c r="J200" s="133">
        <v>30.419910000000002</v>
      </c>
      <c r="K200" s="133">
        <v>29.071529999999999</v>
      </c>
      <c r="L200" s="133">
        <v>46.944070000000004</v>
      </c>
      <c r="M200" s="107"/>
      <c r="N200" s="104"/>
      <c r="O200" s="104"/>
    </row>
    <row r="201" spans="1:15" s="84" customFormat="1" ht="15.75">
      <c r="A201" s="121" t="s">
        <v>624</v>
      </c>
      <c r="B201" s="121" t="s">
        <v>623</v>
      </c>
      <c r="C201" s="139">
        <v>4.87</v>
      </c>
      <c r="D201" s="139">
        <v>4.2488700000000001</v>
      </c>
      <c r="E201" s="139">
        <v>4.4257</v>
      </c>
      <c r="F201" s="139">
        <v>4.7552300000000001</v>
      </c>
      <c r="G201" s="139">
        <v>8.3442399999999992</v>
      </c>
      <c r="H201" s="139">
        <v>8.3442399999999992</v>
      </c>
      <c r="I201" s="139">
        <v>8.3442399999999992</v>
      </c>
      <c r="J201" s="131">
        <v>8.7270099999999999</v>
      </c>
      <c r="K201" s="131">
        <v>9.0886599999999991</v>
      </c>
      <c r="L201" s="131">
        <v>13.896610000000001</v>
      </c>
      <c r="M201" s="107"/>
      <c r="N201" s="104"/>
      <c r="O201" s="104"/>
    </row>
    <row r="202" spans="1:15" s="84" customFormat="1" ht="16.5" thickBot="1">
      <c r="A202" s="125" t="s">
        <v>622</v>
      </c>
      <c r="B202" s="125" t="s">
        <v>621</v>
      </c>
      <c r="C202" s="145"/>
      <c r="D202" s="145"/>
      <c r="E202" s="145"/>
      <c r="F202" s="145"/>
      <c r="G202" s="145"/>
      <c r="H202" s="145"/>
      <c r="I202" s="145"/>
      <c r="J202" s="146">
        <v>6.01065</v>
      </c>
      <c r="K202" s="146">
        <v>5.2325900000000001</v>
      </c>
      <c r="L202" s="146">
        <v>5.5015099999999997</v>
      </c>
      <c r="M202" s="107"/>
      <c r="N202" s="104"/>
      <c r="O202" s="104"/>
    </row>
    <row r="203" spans="1:15" s="84" customFormat="1" ht="16.5" thickBot="1">
      <c r="A203" s="106"/>
      <c r="B203" s="136" t="s">
        <v>99</v>
      </c>
      <c r="C203" s="137">
        <f t="shared" ref="C203:G203" si="20">SUM(C187:C201)</f>
        <v>717.96</v>
      </c>
      <c r="D203" s="137">
        <f t="shared" si="20"/>
        <v>749.05750999999998</v>
      </c>
      <c r="E203" s="137">
        <f t="shared" si="20"/>
        <v>806.75933999999984</v>
      </c>
      <c r="F203" s="137">
        <f t="shared" si="20"/>
        <v>802.59203000000002</v>
      </c>
      <c r="G203" s="137">
        <f t="shared" si="20"/>
        <v>856.15214000000014</v>
      </c>
      <c r="H203" s="137">
        <f>SUM(H187:H202)</f>
        <v>886.99344000000008</v>
      </c>
      <c r="I203" s="137">
        <f>SUM(I187:I202)</f>
        <v>886.99344000000008</v>
      </c>
      <c r="J203" s="137">
        <f>SUM(J179:J202)</f>
        <v>1148.0638300000001</v>
      </c>
      <c r="K203" s="137">
        <f>SUM(K179:K202)</f>
        <v>1589.3321900000001</v>
      </c>
      <c r="L203" s="137">
        <f>SUM(L179:L202)</f>
        <v>1803.6898199999998</v>
      </c>
      <c r="M203" s="107"/>
      <c r="N203" s="104"/>
      <c r="O203" s="104"/>
    </row>
    <row r="204" spans="1:15" s="84" customFormat="1" ht="15.75">
      <c r="A204" s="121" t="s">
        <v>620</v>
      </c>
      <c r="B204" s="121" t="s">
        <v>619</v>
      </c>
      <c r="C204" s="139"/>
      <c r="D204" s="139"/>
      <c r="E204" s="139"/>
      <c r="F204" s="139"/>
      <c r="G204" s="139"/>
      <c r="H204" s="139"/>
      <c r="I204" s="139"/>
      <c r="J204" s="131">
        <v>260</v>
      </c>
      <c r="K204" s="131">
        <v>303</v>
      </c>
      <c r="L204" s="131">
        <v>270.75</v>
      </c>
      <c r="M204" s="107"/>
      <c r="N204" s="104"/>
      <c r="O204" s="104"/>
    </row>
    <row r="205" spans="1:15" s="84" customFormat="1" ht="24">
      <c r="A205" s="123" t="s">
        <v>618</v>
      </c>
      <c r="B205" s="123" t="s">
        <v>617</v>
      </c>
      <c r="C205" s="140"/>
      <c r="D205" s="140"/>
      <c r="E205" s="140"/>
      <c r="F205" s="140"/>
      <c r="G205" s="140"/>
      <c r="H205" s="140"/>
      <c r="I205" s="140"/>
      <c r="J205" s="133">
        <v>3</v>
      </c>
      <c r="K205" s="133">
        <v>3.8107099999999998</v>
      </c>
      <c r="L205" s="133">
        <v>25.04</v>
      </c>
      <c r="M205" s="107"/>
      <c r="N205" s="104"/>
      <c r="O205" s="104"/>
    </row>
    <row r="206" spans="1:15" s="84" customFormat="1" ht="36">
      <c r="A206" s="121" t="s">
        <v>616</v>
      </c>
      <c r="B206" s="121" t="s">
        <v>615</v>
      </c>
      <c r="C206" s="139"/>
      <c r="D206" s="139"/>
      <c r="E206" s="139"/>
      <c r="F206" s="139"/>
      <c r="G206" s="139"/>
      <c r="H206" s="139"/>
      <c r="I206" s="139"/>
      <c r="J206" s="131">
        <v>12.6</v>
      </c>
      <c r="K206" s="131">
        <v>12.7</v>
      </c>
      <c r="L206" s="131">
        <v>12.7</v>
      </c>
      <c r="M206" s="107"/>
      <c r="N206" s="104"/>
      <c r="O206" s="104"/>
    </row>
    <row r="207" spans="1:15" s="84" customFormat="1" ht="36">
      <c r="A207" s="123" t="s">
        <v>614</v>
      </c>
      <c r="B207" s="123" t="s">
        <v>613</v>
      </c>
      <c r="C207" s="140"/>
      <c r="D207" s="140"/>
      <c r="E207" s="140"/>
      <c r="F207" s="140"/>
      <c r="G207" s="140"/>
      <c r="H207" s="140"/>
      <c r="I207" s="140"/>
      <c r="J207" s="133">
        <v>102.2</v>
      </c>
      <c r="K207" s="133">
        <v>101.84125</v>
      </c>
      <c r="L207" s="133">
        <v>102.4</v>
      </c>
      <c r="M207" s="107"/>
      <c r="N207" s="104"/>
      <c r="O207" s="104"/>
    </row>
    <row r="208" spans="1:15" s="84" customFormat="1" ht="36">
      <c r="A208" s="121" t="s">
        <v>612</v>
      </c>
      <c r="B208" s="121" t="s">
        <v>611</v>
      </c>
      <c r="C208" s="139"/>
      <c r="D208" s="139"/>
      <c r="E208" s="139"/>
      <c r="F208" s="139"/>
      <c r="G208" s="139"/>
      <c r="H208" s="139"/>
      <c r="I208" s="139"/>
      <c r="J208" s="131">
        <v>10.8</v>
      </c>
      <c r="K208" s="131">
        <v>14.79804</v>
      </c>
      <c r="L208" s="131">
        <v>12.4</v>
      </c>
      <c r="M208" s="107"/>
      <c r="N208" s="104"/>
      <c r="O208" s="104"/>
    </row>
    <row r="209" spans="1:15" s="84" customFormat="1" ht="39.75" customHeight="1">
      <c r="A209" s="123" t="s">
        <v>610</v>
      </c>
      <c r="B209" s="123" t="s">
        <v>609</v>
      </c>
      <c r="C209" s="140"/>
      <c r="D209" s="140"/>
      <c r="E209" s="140"/>
      <c r="F209" s="140"/>
      <c r="G209" s="140"/>
      <c r="H209" s="140"/>
      <c r="I209" s="140"/>
      <c r="J209" s="133">
        <v>2.9</v>
      </c>
      <c r="K209" s="133">
        <v>7</v>
      </c>
      <c r="L209" s="133">
        <v>1.25</v>
      </c>
      <c r="M209" s="107"/>
      <c r="N209" s="104"/>
      <c r="O209" s="104"/>
    </row>
    <row r="210" spans="1:15" s="84" customFormat="1" ht="36">
      <c r="A210" s="121" t="s">
        <v>608</v>
      </c>
      <c r="B210" s="121" t="s">
        <v>607</v>
      </c>
      <c r="C210" s="139"/>
      <c r="D210" s="139"/>
      <c r="E210" s="139"/>
      <c r="F210" s="139"/>
      <c r="G210" s="139"/>
      <c r="H210" s="139"/>
      <c r="I210" s="139"/>
      <c r="J210" s="131">
        <v>6</v>
      </c>
      <c r="K210" s="131">
        <v>5.45</v>
      </c>
      <c r="L210" s="131">
        <v>3.4</v>
      </c>
      <c r="M210" s="107"/>
      <c r="N210" s="104"/>
      <c r="O210" s="104"/>
    </row>
    <row r="211" spans="1:15" s="84" customFormat="1" ht="36">
      <c r="A211" s="123" t="s">
        <v>606</v>
      </c>
      <c r="B211" s="123" t="s">
        <v>605</v>
      </c>
      <c r="C211" s="140"/>
      <c r="D211" s="140"/>
      <c r="E211" s="140"/>
      <c r="F211" s="140"/>
      <c r="G211" s="140"/>
      <c r="H211" s="140"/>
      <c r="I211" s="140"/>
      <c r="J211" s="133">
        <v>1</v>
      </c>
      <c r="K211" s="133">
        <v>5</v>
      </c>
      <c r="L211" s="133">
        <v>5</v>
      </c>
      <c r="M211" s="107"/>
      <c r="N211" s="104"/>
      <c r="O211" s="104"/>
    </row>
    <row r="212" spans="1:15" s="84" customFormat="1" ht="36">
      <c r="A212" s="121" t="s">
        <v>604</v>
      </c>
      <c r="B212" s="121" t="s">
        <v>603</v>
      </c>
      <c r="C212" s="139"/>
      <c r="D212" s="139"/>
      <c r="E212" s="139"/>
      <c r="F212" s="139"/>
      <c r="G212" s="139"/>
      <c r="H212" s="139"/>
      <c r="I212" s="139"/>
      <c r="J212" s="131">
        <v>3</v>
      </c>
      <c r="K212" s="131">
        <v>4</v>
      </c>
      <c r="L212" s="131">
        <v>4</v>
      </c>
      <c r="M212" s="107"/>
      <c r="N212" s="104"/>
      <c r="O212" s="104"/>
    </row>
    <row r="213" spans="1:15" s="84" customFormat="1" ht="36">
      <c r="A213" s="123" t="s">
        <v>602</v>
      </c>
      <c r="B213" s="123" t="s">
        <v>601</v>
      </c>
      <c r="C213" s="140"/>
      <c r="D213" s="140"/>
      <c r="E213" s="140"/>
      <c r="F213" s="140"/>
      <c r="G213" s="140"/>
      <c r="H213" s="140"/>
      <c r="I213" s="140"/>
      <c r="J213" s="133">
        <v>0</v>
      </c>
      <c r="K213" s="133">
        <v>36</v>
      </c>
      <c r="L213" s="133">
        <v>8</v>
      </c>
      <c r="M213" s="107"/>
      <c r="N213" s="104"/>
      <c r="O213" s="104"/>
    </row>
    <row r="214" spans="1:15" s="84" customFormat="1" ht="36">
      <c r="A214" s="121" t="s">
        <v>600</v>
      </c>
      <c r="B214" s="121" t="s">
        <v>599</v>
      </c>
      <c r="C214" s="139"/>
      <c r="D214" s="139"/>
      <c r="E214" s="139"/>
      <c r="F214" s="139"/>
      <c r="G214" s="139"/>
      <c r="H214" s="139"/>
      <c r="I214" s="139"/>
      <c r="J214" s="131">
        <v>5</v>
      </c>
      <c r="K214" s="131">
        <v>0</v>
      </c>
      <c r="L214" s="131">
        <v>0</v>
      </c>
      <c r="M214" s="107"/>
      <c r="N214" s="104"/>
      <c r="O214" s="104"/>
    </row>
    <row r="215" spans="1:15" s="84" customFormat="1" ht="24">
      <c r="A215" s="123" t="s">
        <v>598</v>
      </c>
      <c r="B215" s="123" t="s">
        <v>597</v>
      </c>
      <c r="C215" s="140"/>
      <c r="D215" s="140"/>
      <c r="E215" s="140"/>
      <c r="F215" s="140"/>
      <c r="G215" s="140"/>
      <c r="H215" s="140"/>
      <c r="I215" s="140"/>
      <c r="J215" s="133">
        <v>0</v>
      </c>
      <c r="K215" s="133">
        <v>10</v>
      </c>
      <c r="L215" s="133">
        <v>10</v>
      </c>
      <c r="M215" s="107"/>
      <c r="N215" s="104"/>
      <c r="O215" s="104"/>
    </row>
    <row r="216" spans="1:15" s="84" customFormat="1" ht="15.75">
      <c r="A216" s="121" t="s">
        <v>596</v>
      </c>
      <c r="B216" s="121" t="s">
        <v>595</v>
      </c>
      <c r="C216" s="139"/>
      <c r="D216" s="139"/>
      <c r="E216" s="139"/>
      <c r="F216" s="139"/>
      <c r="G216" s="139"/>
      <c r="H216" s="139">
        <v>84.782859999999999</v>
      </c>
      <c r="I216" s="139">
        <v>84.782859999999999</v>
      </c>
      <c r="J216" s="131">
        <v>90.693759999999997</v>
      </c>
      <c r="K216" s="131">
        <v>94.182020000000009</v>
      </c>
      <c r="L216" s="131">
        <v>137.45633000000001</v>
      </c>
      <c r="M216" s="107"/>
      <c r="N216" s="104"/>
      <c r="O216" s="104"/>
    </row>
    <row r="217" spans="1:15" s="84" customFormat="1" ht="15.75">
      <c r="A217" s="123" t="s">
        <v>594</v>
      </c>
      <c r="B217" s="123" t="s">
        <v>593</v>
      </c>
      <c r="C217" s="140">
        <v>30.47</v>
      </c>
      <c r="D217" s="140">
        <v>29.403210000000001</v>
      </c>
      <c r="E217" s="140">
        <v>36.962540000000004</v>
      </c>
      <c r="F217" s="140">
        <v>49.003909999999998</v>
      </c>
      <c r="G217" s="140">
        <v>49.748290000000004</v>
      </c>
      <c r="H217" s="140">
        <v>49.748290000000004</v>
      </c>
      <c r="I217" s="140">
        <v>49.748290000000004</v>
      </c>
      <c r="J217" s="133">
        <v>48.934050000000006</v>
      </c>
      <c r="K217" s="133">
        <v>50.9833</v>
      </c>
      <c r="L217" s="133">
        <v>58.454270000000001</v>
      </c>
      <c r="M217" s="107"/>
      <c r="N217" s="104"/>
      <c r="O217" s="104"/>
    </row>
    <row r="218" spans="1:15" s="84" customFormat="1" ht="15.75">
      <c r="A218" s="121" t="s">
        <v>592</v>
      </c>
      <c r="B218" s="121" t="s">
        <v>591</v>
      </c>
      <c r="C218" s="139">
        <v>41.39</v>
      </c>
      <c r="D218" s="139">
        <v>40.770479999999999</v>
      </c>
      <c r="E218" s="139">
        <v>41.816660000000006</v>
      </c>
      <c r="F218" s="139">
        <v>41.525759999999998</v>
      </c>
      <c r="G218" s="139">
        <v>42.013440000000003</v>
      </c>
      <c r="H218" s="139">
        <v>42.013440000000003</v>
      </c>
      <c r="I218" s="139">
        <v>42.013440000000003</v>
      </c>
      <c r="J218" s="131">
        <v>45.858730000000001</v>
      </c>
      <c r="K218" s="131">
        <v>46.967980000000004</v>
      </c>
      <c r="L218" s="131">
        <v>46.6905</v>
      </c>
      <c r="M218" s="107"/>
      <c r="N218" s="104"/>
      <c r="O218" s="104"/>
    </row>
    <row r="219" spans="1:15" s="84" customFormat="1" ht="15.75">
      <c r="A219" s="123" t="s">
        <v>590</v>
      </c>
      <c r="B219" s="123" t="s">
        <v>589</v>
      </c>
      <c r="C219" s="140">
        <v>5815.1</v>
      </c>
      <c r="D219" s="140">
        <v>5797.1116099999999</v>
      </c>
      <c r="E219" s="140">
        <v>5899.7955400000001</v>
      </c>
      <c r="F219" s="140">
        <v>5741.1348600000001</v>
      </c>
      <c r="G219" s="140">
        <v>5803.9800999999998</v>
      </c>
      <c r="H219" s="140">
        <v>5803.9800999999998</v>
      </c>
      <c r="I219" s="140">
        <v>5803.9800999999998</v>
      </c>
      <c r="J219" s="133">
        <v>5908.5387199999996</v>
      </c>
      <c r="K219" s="133">
        <v>5797.00425</v>
      </c>
      <c r="L219" s="133">
        <v>5787.2972499999996</v>
      </c>
      <c r="M219" s="107"/>
      <c r="N219" s="104"/>
      <c r="O219" s="104"/>
    </row>
    <row r="220" spans="1:15" s="84" customFormat="1" ht="15.75">
      <c r="A220" s="121" t="s">
        <v>588</v>
      </c>
      <c r="B220" s="121" t="s">
        <v>587</v>
      </c>
      <c r="C220" s="139">
        <v>25.88</v>
      </c>
      <c r="D220" s="139">
        <v>25.125699999999998</v>
      </c>
      <c r="E220" s="139">
        <v>32.337069999999997</v>
      </c>
      <c r="F220" s="139">
        <v>32.076740000000001</v>
      </c>
      <c r="G220" s="139">
        <v>32.555399999999999</v>
      </c>
      <c r="H220" s="139">
        <v>32.555399999999999</v>
      </c>
      <c r="I220" s="139">
        <v>32.555399999999999</v>
      </c>
      <c r="J220" s="131">
        <v>31.31063</v>
      </c>
      <c r="K220" s="131">
        <v>31.71988</v>
      </c>
      <c r="L220" s="131">
        <v>34.387250000000002</v>
      </c>
      <c r="M220" s="107"/>
      <c r="N220" s="104"/>
      <c r="O220" s="104"/>
    </row>
    <row r="221" spans="1:15" s="85" customFormat="1" ht="24">
      <c r="A221" s="123" t="s">
        <v>586</v>
      </c>
      <c r="B221" s="123" t="s">
        <v>585</v>
      </c>
      <c r="C221" s="140">
        <v>46.58</v>
      </c>
      <c r="D221" s="140">
        <v>46.29139</v>
      </c>
      <c r="E221" s="140">
        <v>70.193889999999996</v>
      </c>
      <c r="F221" s="140">
        <v>57.127769999999998</v>
      </c>
      <c r="G221" s="140">
        <v>59.943069999999999</v>
      </c>
      <c r="H221" s="140">
        <v>59.726570000000002</v>
      </c>
      <c r="I221" s="140">
        <v>59.726570000000002</v>
      </c>
      <c r="J221" s="133">
        <v>61.157330000000002</v>
      </c>
      <c r="K221" s="133">
        <v>63.378660000000004</v>
      </c>
      <c r="L221" s="133">
        <v>157.02257</v>
      </c>
      <c r="M221" s="107"/>
      <c r="N221" s="104"/>
      <c r="O221" s="104"/>
    </row>
    <row r="222" spans="1:15" s="86" customFormat="1" ht="15.75">
      <c r="A222" s="121" t="s">
        <v>584</v>
      </c>
      <c r="B222" s="121" t="s">
        <v>583</v>
      </c>
      <c r="C222" s="139">
        <v>1475.58</v>
      </c>
      <c r="D222" s="139">
        <v>2346.9948199999999</v>
      </c>
      <c r="E222" s="139">
        <v>1034.34572</v>
      </c>
      <c r="F222" s="139">
        <v>1213.7140999999999</v>
      </c>
      <c r="G222" s="139">
        <v>1233.56312</v>
      </c>
      <c r="H222" s="139">
        <v>1233.56312</v>
      </c>
      <c r="I222" s="139">
        <v>1233.56312</v>
      </c>
      <c r="J222" s="131">
        <v>1489.22424</v>
      </c>
      <c r="K222" s="131">
        <v>1923.3044499999999</v>
      </c>
      <c r="L222" s="131">
        <v>1782.54538</v>
      </c>
      <c r="M222" s="107"/>
      <c r="N222" s="104"/>
      <c r="O222" s="104"/>
    </row>
    <row r="223" spans="1:15" s="84" customFormat="1" ht="15.75">
      <c r="A223" s="123" t="s">
        <v>582</v>
      </c>
      <c r="B223" s="123" t="s">
        <v>581</v>
      </c>
      <c r="C223" s="140">
        <v>19.64</v>
      </c>
      <c r="D223" s="140">
        <v>19.638999999999999</v>
      </c>
      <c r="E223" s="140"/>
      <c r="F223" s="140"/>
      <c r="G223" s="140"/>
      <c r="H223" s="140"/>
      <c r="I223" s="140"/>
      <c r="J223" s="133"/>
      <c r="K223" s="133"/>
      <c r="L223" s="133"/>
      <c r="M223" s="107"/>
      <c r="N223" s="104"/>
      <c r="O223" s="104"/>
    </row>
    <row r="224" spans="1:15" s="84" customFormat="1" ht="15.75">
      <c r="A224" s="121" t="s">
        <v>580</v>
      </c>
      <c r="B224" s="121" t="s">
        <v>579</v>
      </c>
      <c r="C224" s="139">
        <v>14.9</v>
      </c>
      <c r="D224" s="139">
        <v>18.247969999999999</v>
      </c>
      <c r="E224" s="139">
        <v>18.290389999999999</v>
      </c>
      <c r="F224" s="139">
        <v>18.5883</v>
      </c>
      <c r="G224" s="139">
        <v>19.032250000000001</v>
      </c>
      <c r="H224" s="139">
        <v>19.032250000000001</v>
      </c>
      <c r="I224" s="139">
        <v>19.032250000000001</v>
      </c>
      <c r="J224" s="131">
        <v>18.606290000000001</v>
      </c>
      <c r="K224" s="131">
        <v>20.557549999999999</v>
      </c>
      <c r="L224" s="131">
        <v>24.370640000000002</v>
      </c>
      <c r="M224" s="107"/>
      <c r="N224" s="104"/>
      <c r="O224" s="104"/>
    </row>
    <row r="225" spans="1:15" s="84" customFormat="1" ht="15.75">
      <c r="A225" s="123" t="s">
        <v>578</v>
      </c>
      <c r="B225" s="123" t="s">
        <v>577</v>
      </c>
      <c r="C225" s="140">
        <v>46.29</v>
      </c>
      <c r="D225" s="140">
        <v>51.901479999999999</v>
      </c>
      <c r="E225" s="140">
        <v>53.078429999999997</v>
      </c>
      <c r="F225" s="140">
        <v>42.896790000000003</v>
      </c>
      <c r="G225" s="140">
        <v>42.878239999999998</v>
      </c>
      <c r="H225" s="140">
        <v>42.878239999999998</v>
      </c>
      <c r="I225" s="140">
        <v>42.878239999999998</v>
      </c>
      <c r="J225" s="133">
        <v>45.280050000000003</v>
      </c>
      <c r="K225" s="133">
        <v>50.577330000000003</v>
      </c>
      <c r="L225" s="133">
        <v>62.344160000000002</v>
      </c>
      <c r="M225" s="107"/>
      <c r="N225" s="104"/>
      <c r="O225" s="104"/>
    </row>
    <row r="226" spans="1:15" s="84" customFormat="1" ht="15.75">
      <c r="A226" s="121" t="s">
        <v>576</v>
      </c>
      <c r="B226" s="121" t="s">
        <v>575</v>
      </c>
      <c r="C226" s="139">
        <v>204.68</v>
      </c>
      <c r="D226" s="139">
        <v>204.43206000000001</v>
      </c>
      <c r="E226" s="139">
        <v>216.43206000000001</v>
      </c>
      <c r="F226" s="139">
        <v>216.43206000000001</v>
      </c>
      <c r="G226" s="139">
        <v>216.46692000000002</v>
      </c>
      <c r="H226" s="139">
        <v>216.46692000000002</v>
      </c>
      <c r="I226" s="139">
        <v>216.46692000000002</v>
      </c>
      <c r="J226" s="131">
        <v>258.97390999999999</v>
      </c>
      <c r="K226" s="131">
        <v>262.97429999999997</v>
      </c>
      <c r="L226" s="131">
        <v>322.97430000000003</v>
      </c>
      <c r="M226" s="107"/>
      <c r="N226" s="108"/>
      <c r="O226" s="108"/>
    </row>
    <row r="227" spans="1:15" s="84" customFormat="1" ht="16.5" thickBot="1">
      <c r="A227" s="125" t="s">
        <v>574</v>
      </c>
      <c r="B227" s="125" t="s">
        <v>573</v>
      </c>
      <c r="C227" s="145"/>
      <c r="D227" s="145"/>
      <c r="E227" s="145"/>
      <c r="F227" s="145"/>
      <c r="G227" s="145"/>
      <c r="H227" s="145">
        <v>122.19446000000001</v>
      </c>
      <c r="I227" s="145">
        <v>122.19446000000001</v>
      </c>
      <c r="J227" s="146"/>
      <c r="K227" s="146"/>
      <c r="L227" s="146"/>
      <c r="M227" s="107"/>
      <c r="N227" s="108"/>
      <c r="O227" s="108"/>
    </row>
    <row r="228" spans="1:15" s="84" customFormat="1" ht="16.5" thickBot="1">
      <c r="A228" s="106"/>
      <c r="B228" s="136" t="s">
        <v>98</v>
      </c>
      <c r="C228" s="137">
        <f t="shared" ref="C228:K228" si="21">SUM(C204:C227)</f>
        <v>7720.51</v>
      </c>
      <c r="D228" s="137">
        <f t="shared" si="21"/>
        <v>8579.9177199999976</v>
      </c>
      <c r="E228" s="137">
        <f t="shared" si="21"/>
        <v>7403.2522999999992</v>
      </c>
      <c r="F228" s="137">
        <f t="shared" si="21"/>
        <v>7412.5002900000009</v>
      </c>
      <c r="G228" s="137">
        <f t="shared" si="21"/>
        <v>7500.1808300000002</v>
      </c>
      <c r="H228" s="137">
        <f t="shared" si="21"/>
        <v>7706.9416499999998</v>
      </c>
      <c r="I228" s="137">
        <f t="shared" si="21"/>
        <v>7706.9416499999998</v>
      </c>
      <c r="J228" s="137">
        <f t="shared" si="21"/>
        <v>8405.0777099999996</v>
      </c>
      <c r="K228" s="137">
        <f t="shared" si="21"/>
        <v>8845.2497199999998</v>
      </c>
      <c r="L228" s="137">
        <f t="shared" ref="L228" si="22">SUM(L204:L227)</f>
        <v>8868.4826499999999</v>
      </c>
      <c r="M228" s="107"/>
      <c r="N228" s="104"/>
      <c r="O228" s="104"/>
    </row>
    <row r="229" spans="1:15" s="85" customFormat="1" ht="36">
      <c r="A229" s="121" t="s">
        <v>572</v>
      </c>
      <c r="B229" s="121" t="s">
        <v>571</v>
      </c>
      <c r="C229" s="139"/>
      <c r="D229" s="139"/>
      <c r="E229" s="139"/>
      <c r="F229" s="139"/>
      <c r="G229" s="139"/>
      <c r="H229" s="139"/>
      <c r="I229" s="139"/>
      <c r="J229" s="131">
        <v>1100</v>
      </c>
      <c r="K229" s="131">
        <v>445</v>
      </c>
      <c r="L229" s="131">
        <v>455</v>
      </c>
      <c r="M229" s="107"/>
      <c r="N229" s="104"/>
      <c r="O229" s="104"/>
    </row>
    <row r="230" spans="1:15" s="84" customFormat="1" ht="15.75">
      <c r="A230" s="123" t="s">
        <v>978</v>
      </c>
      <c r="B230" s="123" t="s">
        <v>979</v>
      </c>
      <c r="C230" s="140"/>
      <c r="D230" s="140"/>
      <c r="E230" s="140"/>
      <c r="F230" s="140"/>
      <c r="G230" s="140"/>
      <c r="H230" s="140"/>
      <c r="I230" s="140"/>
      <c r="J230" s="133"/>
      <c r="K230" s="133">
        <v>0</v>
      </c>
      <c r="L230" s="133">
        <v>300</v>
      </c>
      <c r="M230" s="107"/>
      <c r="N230" s="104"/>
      <c r="O230" s="104"/>
    </row>
    <row r="231" spans="1:15" s="117" customFormat="1" ht="15.75">
      <c r="A231" s="127" t="s">
        <v>570</v>
      </c>
      <c r="B231" s="127" t="s">
        <v>569</v>
      </c>
      <c r="C231" s="152"/>
      <c r="D231" s="152"/>
      <c r="E231" s="152"/>
      <c r="F231" s="152"/>
      <c r="G231" s="152"/>
      <c r="H231" s="152"/>
      <c r="I231" s="152"/>
      <c r="J231" s="153">
        <v>350</v>
      </c>
      <c r="K231" s="153">
        <v>350</v>
      </c>
      <c r="L231" s="153">
        <v>225</v>
      </c>
      <c r="M231" s="115"/>
      <c r="N231" s="116"/>
      <c r="O231" s="116"/>
    </row>
    <row r="232" spans="1:15" s="84" customFormat="1" ht="24">
      <c r="A232" s="123" t="s">
        <v>568</v>
      </c>
      <c r="B232" s="123" t="s">
        <v>567</v>
      </c>
      <c r="C232" s="140"/>
      <c r="D232" s="140"/>
      <c r="E232" s="140"/>
      <c r="F232" s="140"/>
      <c r="G232" s="140"/>
      <c r="H232" s="140"/>
      <c r="I232" s="140"/>
      <c r="J232" s="133">
        <v>1473</v>
      </c>
      <c r="K232" s="133">
        <v>435</v>
      </c>
      <c r="L232" s="133">
        <v>780</v>
      </c>
      <c r="M232" s="107"/>
      <c r="N232" s="104"/>
      <c r="O232" s="104"/>
    </row>
    <row r="233" spans="1:15" s="117" customFormat="1" ht="15.75">
      <c r="A233" s="127" t="s">
        <v>566</v>
      </c>
      <c r="B233" s="127" t="s">
        <v>565</v>
      </c>
      <c r="C233" s="152"/>
      <c r="D233" s="152"/>
      <c r="E233" s="152"/>
      <c r="F233" s="152"/>
      <c r="G233" s="152"/>
      <c r="H233" s="152"/>
      <c r="I233" s="152"/>
      <c r="J233" s="153">
        <v>350</v>
      </c>
      <c r="K233" s="153">
        <v>175</v>
      </c>
      <c r="L233" s="153">
        <v>25</v>
      </c>
      <c r="M233" s="115"/>
      <c r="N233" s="116"/>
      <c r="O233" s="116"/>
    </row>
    <row r="234" spans="1:15" s="84" customFormat="1" ht="15.75">
      <c r="A234" s="123" t="s">
        <v>564</v>
      </c>
      <c r="B234" s="123" t="s">
        <v>563</v>
      </c>
      <c r="C234" s="140"/>
      <c r="D234" s="140"/>
      <c r="E234" s="140"/>
      <c r="F234" s="140"/>
      <c r="G234" s="140"/>
      <c r="H234" s="140"/>
      <c r="I234" s="140"/>
      <c r="J234" s="133">
        <v>60</v>
      </c>
      <c r="K234" s="133">
        <v>20</v>
      </c>
      <c r="L234" s="133">
        <v>0</v>
      </c>
      <c r="M234" s="107"/>
      <c r="N234" s="104"/>
      <c r="O234" s="104"/>
    </row>
    <row r="235" spans="1:15" s="117" customFormat="1" ht="15.75">
      <c r="A235" s="127" t="s">
        <v>562</v>
      </c>
      <c r="B235" s="127" t="s">
        <v>561</v>
      </c>
      <c r="C235" s="152"/>
      <c r="D235" s="152"/>
      <c r="E235" s="152"/>
      <c r="F235" s="152"/>
      <c r="G235" s="152"/>
      <c r="H235" s="152"/>
      <c r="I235" s="152"/>
      <c r="J235" s="153">
        <v>107</v>
      </c>
      <c r="K235" s="153">
        <v>289</v>
      </c>
      <c r="L235" s="153">
        <v>93.747410000000002</v>
      </c>
      <c r="M235" s="115"/>
      <c r="N235" s="116"/>
      <c r="O235" s="116"/>
    </row>
    <row r="236" spans="1:15" s="84" customFormat="1" ht="15.75">
      <c r="A236" s="123" t="s">
        <v>560</v>
      </c>
      <c r="B236" s="123" t="s">
        <v>559</v>
      </c>
      <c r="C236" s="140"/>
      <c r="D236" s="140"/>
      <c r="E236" s="140"/>
      <c r="F236" s="140"/>
      <c r="G236" s="140"/>
      <c r="H236" s="140"/>
      <c r="I236" s="140"/>
      <c r="J236" s="133">
        <v>227</v>
      </c>
      <c r="K236" s="133">
        <v>0</v>
      </c>
      <c r="L236" s="133">
        <v>150</v>
      </c>
      <c r="M236" s="107"/>
      <c r="N236" s="104"/>
      <c r="O236" s="104"/>
    </row>
    <row r="237" spans="1:15" s="117" customFormat="1" ht="15.75">
      <c r="A237" s="127" t="s">
        <v>558</v>
      </c>
      <c r="B237" s="127" t="s">
        <v>557</v>
      </c>
      <c r="C237" s="152"/>
      <c r="D237" s="152"/>
      <c r="E237" s="152"/>
      <c r="F237" s="152"/>
      <c r="G237" s="152"/>
      <c r="H237" s="152"/>
      <c r="I237" s="152"/>
      <c r="J237" s="153">
        <v>33</v>
      </c>
      <c r="K237" s="153">
        <v>62</v>
      </c>
      <c r="L237" s="153">
        <v>56</v>
      </c>
      <c r="M237" s="115"/>
      <c r="N237" s="116"/>
      <c r="O237" s="116"/>
    </row>
    <row r="238" spans="1:15" s="87" customFormat="1" ht="15.75">
      <c r="A238" s="123" t="s">
        <v>556</v>
      </c>
      <c r="B238" s="123" t="s">
        <v>555</v>
      </c>
      <c r="C238" s="140"/>
      <c r="D238" s="140"/>
      <c r="E238" s="140"/>
      <c r="F238" s="140"/>
      <c r="G238" s="140"/>
      <c r="H238" s="140"/>
      <c r="I238" s="140"/>
      <c r="J238" s="133">
        <v>600</v>
      </c>
      <c r="K238" s="133">
        <v>555</v>
      </c>
      <c r="L238" s="133">
        <v>672.81700000000001</v>
      </c>
      <c r="M238" s="107"/>
      <c r="N238" s="104"/>
      <c r="O238" s="104"/>
    </row>
    <row r="239" spans="1:15" s="118" customFormat="1" ht="15.75">
      <c r="A239" s="127" t="s">
        <v>554</v>
      </c>
      <c r="B239" s="127" t="s">
        <v>553</v>
      </c>
      <c r="C239" s="152"/>
      <c r="D239" s="152"/>
      <c r="E239" s="152"/>
      <c r="F239" s="152"/>
      <c r="G239" s="152"/>
      <c r="H239" s="152"/>
      <c r="I239" s="152"/>
      <c r="J239" s="153">
        <v>90</v>
      </c>
      <c r="K239" s="153">
        <v>110</v>
      </c>
      <c r="L239" s="153">
        <v>169.25259</v>
      </c>
      <c r="M239" s="115"/>
      <c r="N239" s="116"/>
      <c r="O239" s="116"/>
    </row>
    <row r="240" spans="1:15" s="87" customFormat="1" ht="24">
      <c r="A240" s="123" t="s">
        <v>552</v>
      </c>
      <c r="B240" s="123" t="s">
        <v>551</v>
      </c>
      <c r="C240" s="140"/>
      <c r="D240" s="140"/>
      <c r="E240" s="140"/>
      <c r="F240" s="140"/>
      <c r="G240" s="140"/>
      <c r="H240" s="140"/>
      <c r="I240" s="140"/>
      <c r="J240" s="133">
        <v>1000</v>
      </c>
      <c r="K240" s="133">
        <v>434.697</v>
      </c>
      <c r="L240" s="133">
        <v>554.49603999999999</v>
      </c>
      <c r="M240" s="107"/>
      <c r="N240" s="104"/>
      <c r="O240" s="104"/>
    </row>
    <row r="241" spans="1:15" s="119" customFormat="1" ht="24">
      <c r="A241" s="127" t="s">
        <v>550</v>
      </c>
      <c r="B241" s="127" t="s">
        <v>549</v>
      </c>
      <c r="C241" s="152"/>
      <c r="D241" s="152"/>
      <c r="E241" s="152"/>
      <c r="F241" s="152"/>
      <c r="G241" s="152"/>
      <c r="H241" s="152"/>
      <c r="I241" s="152"/>
      <c r="J241" s="153">
        <v>221</v>
      </c>
      <c r="K241" s="153">
        <v>2594.7499800000001</v>
      </c>
      <c r="L241" s="153">
        <v>1000</v>
      </c>
      <c r="M241" s="115"/>
      <c r="N241" s="116"/>
      <c r="O241" s="116"/>
    </row>
    <row r="242" spans="1:15" s="87" customFormat="1" ht="15.75">
      <c r="A242" s="123" t="s">
        <v>548</v>
      </c>
      <c r="B242" s="123" t="s">
        <v>547</v>
      </c>
      <c r="C242" s="140"/>
      <c r="D242" s="140"/>
      <c r="E242" s="140"/>
      <c r="F242" s="140"/>
      <c r="G242" s="140"/>
      <c r="H242" s="140"/>
      <c r="I242" s="140"/>
      <c r="J242" s="133">
        <v>8.2949999999999999</v>
      </c>
      <c r="K242" s="133">
        <v>5</v>
      </c>
      <c r="L242" s="133">
        <v>3</v>
      </c>
      <c r="M242" s="107"/>
      <c r="N242" s="104"/>
      <c r="O242" s="104"/>
    </row>
    <row r="243" spans="1:15" s="119" customFormat="1" ht="15.75">
      <c r="A243" s="127" t="s">
        <v>546</v>
      </c>
      <c r="B243" s="127" t="s">
        <v>545</v>
      </c>
      <c r="C243" s="152"/>
      <c r="D243" s="152"/>
      <c r="E243" s="152"/>
      <c r="F243" s="152"/>
      <c r="G243" s="152"/>
      <c r="H243" s="152"/>
      <c r="I243" s="152"/>
      <c r="J243" s="153">
        <v>3</v>
      </c>
      <c r="K243" s="153">
        <v>0</v>
      </c>
      <c r="L243" s="153">
        <v>0</v>
      </c>
      <c r="M243" s="115"/>
      <c r="N243" s="120"/>
      <c r="O243" s="120"/>
    </row>
    <row r="244" spans="1:15" s="87" customFormat="1" ht="15.75">
      <c r="A244" s="123" t="s">
        <v>544</v>
      </c>
      <c r="B244" s="123" t="s">
        <v>543</v>
      </c>
      <c r="C244" s="140"/>
      <c r="D244" s="140"/>
      <c r="E244" s="140"/>
      <c r="F244" s="140"/>
      <c r="G244" s="140"/>
      <c r="H244" s="140"/>
      <c r="I244" s="140"/>
      <c r="J244" s="133">
        <v>0.5</v>
      </c>
      <c r="K244" s="133">
        <v>1.5</v>
      </c>
      <c r="L244" s="133">
        <v>1</v>
      </c>
      <c r="M244" s="107"/>
      <c r="N244" s="104"/>
      <c r="O244" s="104"/>
    </row>
    <row r="245" spans="1:15" s="119" customFormat="1" ht="15.75">
      <c r="A245" s="127" t="s">
        <v>542</v>
      </c>
      <c r="B245" s="127" t="s">
        <v>541</v>
      </c>
      <c r="C245" s="152">
        <v>68.069999999999993</v>
      </c>
      <c r="D245" s="152">
        <v>67.725219999999993</v>
      </c>
      <c r="E245" s="152">
        <v>67.57893</v>
      </c>
      <c r="F245" s="152">
        <v>68.21593</v>
      </c>
      <c r="G245" s="152">
        <v>67.551119999999997</v>
      </c>
      <c r="H245" s="152">
        <v>69.25909</v>
      </c>
      <c r="I245" s="152">
        <v>69.25909</v>
      </c>
      <c r="J245" s="153">
        <v>66.164330000000007</v>
      </c>
      <c r="K245" s="153">
        <v>68.373639999999995</v>
      </c>
      <c r="L245" s="153">
        <v>77.936819999999997</v>
      </c>
      <c r="M245" s="115"/>
      <c r="N245" s="116"/>
      <c r="O245" s="116"/>
    </row>
    <row r="246" spans="1:15" s="123" customFormat="1" ht="12">
      <c r="A246" s="123" t="s">
        <v>540</v>
      </c>
      <c r="B246" s="123" t="s">
        <v>539</v>
      </c>
      <c r="C246" s="158">
        <v>45.97</v>
      </c>
      <c r="D246" s="158">
        <v>46.84975</v>
      </c>
      <c r="E246" s="158">
        <v>47.673569999999998</v>
      </c>
      <c r="F246" s="158">
        <v>47.333080000000002</v>
      </c>
      <c r="G246" s="158">
        <v>51.444000000000003</v>
      </c>
      <c r="H246" s="158">
        <v>51.444000000000003</v>
      </c>
      <c r="I246" s="158">
        <v>51.444000000000003</v>
      </c>
      <c r="J246" s="158">
        <v>52.338140000000003</v>
      </c>
      <c r="K246" s="158">
        <v>53.021740000000001</v>
      </c>
      <c r="L246" s="158">
        <v>53.626609999999999</v>
      </c>
    </row>
    <row r="247" spans="1:15" s="119" customFormat="1" ht="15.75">
      <c r="A247" s="127" t="s">
        <v>538</v>
      </c>
      <c r="B247" s="127" t="s">
        <v>537</v>
      </c>
      <c r="C247" s="152">
        <v>3.86</v>
      </c>
      <c r="D247" s="152">
        <v>3.0286499999999998</v>
      </c>
      <c r="E247" s="152">
        <v>3.6738499999999998</v>
      </c>
      <c r="F247" s="152">
        <v>3.73936</v>
      </c>
      <c r="G247" s="152">
        <v>3.50671</v>
      </c>
      <c r="H247" s="152">
        <v>3.50671</v>
      </c>
      <c r="I247" s="152">
        <v>3.50671</v>
      </c>
      <c r="J247" s="153">
        <v>3.58121</v>
      </c>
      <c r="K247" s="153">
        <v>3.6917600000000004</v>
      </c>
      <c r="L247" s="153">
        <v>3.7758799999999999</v>
      </c>
      <c r="M247" s="115"/>
      <c r="N247" s="116"/>
      <c r="O247" s="116"/>
    </row>
    <row r="248" spans="1:15" ht="15.75">
      <c r="A248" s="123" t="s">
        <v>536</v>
      </c>
      <c r="B248" s="123" t="s">
        <v>535</v>
      </c>
      <c r="C248" s="140">
        <v>81.569999999999993</v>
      </c>
      <c r="D248" s="140">
        <v>81.545609999999996</v>
      </c>
      <c r="E248" s="140">
        <v>81.625050000000002</v>
      </c>
      <c r="F248" s="140">
        <v>64.359830000000002</v>
      </c>
      <c r="G248" s="140">
        <v>59.85277</v>
      </c>
      <c r="H248" s="140">
        <v>59.85277</v>
      </c>
      <c r="I248" s="140">
        <v>59.85277</v>
      </c>
      <c r="J248" s="133">
        <v>59.871250000000003</v>
      </c>
      <c r="K248" s="133">
        <v>94.238789999999995</v>
      </c>
      <c r="L248" s="133">
        <v>144.05526</v>
      </c>
      <c r="M248" s="107"/>
      <c r="N248" s="104"/>
      <c r="O248" s="104"/>
    </row>
    <row r="249" spans="1:15" s="119" customFormat="1" ht="15.75">
      <c r="A249" s="127" t="s">
        <v>534</v>
      </c>
      <c r="B249" s="127" t="s">
        <v>533</v>
      </c>
      <c r="C249" s="152">
        <v>416.93</v>
      </c>
      <c r="D249" s="152">
        <v>375.58983999999998</v>
      </c>
      <c r="E249" s="152">
        <v>63.828569999999999</v>
      </c>
      <c r="F249" s="152">
        <v>25.39967</v>
      </c>
      <c r="G249" s="152">
        <v>59.919980000000002</v>
      </c>
      <c r="H249" s="152">
        <v>59.919980000000002</v>
      </c>
      <c r="I249" s="152">
        <v>59.919980000000002</v>
      </c>
      <c r="J249" s="153">
        <v>180.18188000000001</v>
      </c>
      <c r="K249" s="153">
        <v>276.63885999999997</v>
      </c>
      <c r="L249" s="153">
        <v>334.40177999999997</v>
      </c>
      <c r="M249" s="115"/>
      <c r="N249" s="116"/>
      <c r="O249" s="116"/>
    </row>
    <row r="250" spans="1:15" ht="15.75">
      <c r="A250" s="123" t="s">
        <v>532</v>
      </c>
      <c r="B250" s="123" t="s">
        <v>531</v>
      </c>
      <c r="C250" s="140">
        <v>475.44</v>
      </c>
      <c r="D250" s="140">
        <v>525.3981</v>
      </c>
      <c r="E250" s="140">
        <v>844.57330000000002</v>
      </c>
      <c r="F250" s="140">
        <v>875.22673999999995</v>
      </c>
      <c r="G250" s="140">
        <v>871.45497999999998</v>
      </c>
      <c r="H250" s="140">
        <v>871.45497999999998</v>
      </c>
      <c r="I250" s="140">
        <v>871.45497999999998</v>
      </c>
      <c r="J250" s="133">
        <v>705.56475999999998</v>
      </c>
      <c r="K250" s="133">
        <v>707.07369999999992</v>
      </c>
      <c r="L250" s="133">
        <v>652.77485999999999</v>
      </c>
      <c r="M250" s="107"/>
      <c r="N250" s="104"/>
      <c r="O250" s="104"/>
    </row>
    <row r="251" spans="1:15" s="119" customFormat="1" ht="15.75">
      <c r="A251" s="127" t="s">
        <v>530</v>
      </c>
      <c r="B251" s="127" t="s">
        <v>529</v>
      </c>
      <c r="C251" s="152">
        <v>61</v>
      </c>
      <c r="D251" s="152">
        <v>50</v>
      </c>
      <c r="E251" s="152">
        <v>50</v>
      </c>
      <c r="F251" s="152">
        <v>33.747489999999999</v>
      </c>
      <c r="G251" s="152">
        <v>32.200000000000003</v>
      </c>
      <c r="H251" s="152">
        <v>32.200000000000003</v>
      </c>
      <c r="I251" s="152">
        <v>32.200000000000003</v>
      </c>
      <c r="J251" s="117"/>
      <c r="K251" s="153"/>
      <c r="L251" s="153"/>
      <c r="M251" s="115"/>
      <c r="N251" s="116"/>
      <c r="O251" s="116"/>
    </row>
    <row r="252" spans="1:15" ht="15.75">
      <c r="A252" s="123" t="s">
        <v>528</v>
      </c>
      <c r="B252" s="123" t="s">
        <v>527</v>
      </c>
      <c r="C252" s="140">
        <v>411.41</v>
      </c>
      <c r="D252" s="140">
        <v>345.70017999999999</v>
      </c>
      <c r="E252" s="140">
        <v>331.52977000000004</v>
      </c>
      <c r="F252" s="140">
        <v>319.81488999999999</v>
      </c>
      <c r="G252" s="140">
        <v>290.68995000000001</v>
      </c>
      <c r="H252" s="140">
        <v>290.68995000000001</v>
      </c>
      <c r="I252" s="140">
        <v>290.68995000000001</v>
      </c>
      <c r="J252" s="133">
        <v>14.30434</v>
      </c>
      <c r="K252" s="133">
        <v>14.477600000000001</v>
      </c>
      <c r="L252" s="133">
        <v>14.409039999999999</v>
      </c>
      <c r="M252" s="107"/>
      <c r="N252" s="104"/>
      <c r="O252" s="104"/>
    </row>
    <row r="253" spans="1:15" s="119" customFormat="1" ht="15.75">
      <c r="A253" s="127" t="s">
        <v>526</v>
      </c>
      <c r="B253" s="127" t="s">
        <v>525</v>
      </c>
      <c r="C253" s="152"/>
      <c r="D253" s="152"/>
      <c r="E253" s="152"/>
      <c r="F253" s="152"/>
      <c r="G253" s="152"/>
      <c r="H253" s="152"/>
      <c r="I253" s="152"/>
      <c r="J253" s="153">
        <v>285.11184000000003</v>
      </c>
      <c r="K253" s="153">
        <v>296.54957000000002</v>
      </c>
      <c r="L253" s="153">
        <v>0</v>
      </c>
      <c r="M253" s="115"/>
      <c r="N253" s="116"/>
      <c r="O253" s="116"/>
    </row>
    <row r="254" spans="1:15" ht="15.75">
      <c r="A254" s="123" t="s">
        <v>524</v>
      </c>
      <c r="B254" s="123" t="s">
        <v>523</v>
      </c>
      <c r="C254" s="140">
        <v>46.61</v>
      </c>
      <c r="D254" s="140">
        <v>46.507129999999997</v>
      </c>
      <c r="E254" s="140">
        <v>46.457129999999999</v>
      </c>
      <c r="F254" s="140">
        <v>46.447130000000001</v>
      </c>
      <c r="G254" s="140">
        <v>46.877040000000001</v>
      </c>
      <c r="H254" s="140">
        <v>46.877040000000001</v>
      </c>
      <c r="I254" s="140">
        <v>46.877040000000001</v>
      </c>
      <c r="J254" s="133">
        <v>46.029410000000006</v>
      </c>
      <c r="K254" s="133">
        <v>46.431359999999998</v>
      </c>
      <c r="L254" s="133">
        <v>47.931690000000003</v>
      </c>
      <c r="M254" s="107"/>
      <c r="N254" s="104"/>
      <c r="O254" s="104"/>
    </row>
    <row r="255" spans="1:15" s="119" customFormat="1" ht="16.5" thickBot="1">
      <c r="A255" s="128" t="s">
        <v>522</v>
      </c>
      <c r="B255" s="128" t="s">
        <v>521</v>
      </c>
      <c r="C255" s="154">
        <v>4166.8999999999996</v>
      </c>
      <c r="D255" s="154">
        <v>4485.4174800000001</v>
      </c>
      <c r="E255" s="154">
        <v>3918.80807</v>
      </c>
      <c r="F255" s="154">
        <v>3947.88697</v>
      </c>
      <c r="G255" s="154">
        <v>4285.3313699999999</v>
      </c>
      <c r="H255" s="154">
        <v>4285.3313699999999</v>
      </c>
      <c r="I255" s="154">
        <v>4285.3313699999999</v>
      </c>
      <c r="J255" s="155">
        <v>4140.5200299999997</v>
      </c>
      <c r="K255" s="155">
        <v>4276.1908099999991</v>
      </c>
      <c r="L255" s="155">
        <v>4340.1081700000004</v>
      </c>
      <c r="M255" s="115"/>
      <c r="N255" s="116"/>
      <c r="O255" s="116"/>
    </row>
    <row r="256" spans="1:15" ht="16.5" thickBot="1">
      <c r="A256" s="106"/>
      <c r="B256" s="136" t="s">
        <v>97</v>
      </c>
      <c r="C256" s="137">
        <f t="shared" ref="C256:I256" si="23">SUM(C245:C255)</f>
        <v>5777.7599999999993</v>
      </c>
      <c r="D256" s="137">
        <f t="shared" si="23"/>
        <v>6027.7619599999998</v>
      </c>
      <c r="E256" s="137">
        <f t="shared" si="23"/>
        <v>5455.7482399999999</v>
      </c>
      <c r="F256" s="137">
        <f t="shared" si="23"/>
        <v>5432.1710899999998</v>
      </c>
      <c r="G256" s="137">
        <f t="shared" si="23"/>
        <v>5768.8279199999997</v>
      </c>
      <c r="H256" s="137">
        <f t="shared" si="23"/>
        <v>5770.5358900000001</v>
      </c>
      <c r="I256" s="137">
        <f t="shared" si="23"/>
        <v>5770.5358900000001</v>
      </c>
      <c r="J256" s="137">
        <f>SUM(J229:J255)</f>
        <v>11176.462189999998</v>
      </c>
      <c r="K256" s="137">
        <f>SUM(K229:K255)</f>
        <v>11313.63481</v>
      </c>
      <c r="L256" s="137">
        <f>SUM(L229:L255)</f>
        <v>10154.333150000002</v>
      </c>
      <c r="M256" s="107"/>
      <c r="N256" s="104"/>
      <c r="O256" s="104"/>
    </row>
    <row r="257" spans="1:15" ht="15.75">
      <c r="A257" s="121" t="s">
        <v>520</v>
      </c>
      <c r="B257" s="121" t="s">
        <v>519</v>
      </c>
      <c r="C257" s="139"/>
      <c r="D257" s="139"/>
      <c r="E257" s="139"/>
      <c r="F257" s="139"/>
      <c r="G257" s="139"/>
      <c r="H257" s="139"/>
      <c r="I257" s="139"/>
      <c r="J257" s="131">
        <v>3.4</v>
      </c>
      <c r="K257" s="131">
        <v>37.299999999999997</v>
      </c>
      <c r="L257" s="131">
        <v>44.8</v>
      </c>
      <c r="M257" s="107"/>
      <c r="N257" s="104"/>
      <c r="O257" s="104"/>
    </row>
    <row r="258" spans="1:15" ht="15.75">
      <c r="A258" s="123" t="s">
        <v>518</v>
      </c>
      <c r="B258" s="123" t="s">
        <v>517</v>
      </c>
      <c r="C258" s="140"/>
      <c r="D258" s="140"/>
      <c r="E258" s="140"/>
      <c r="F258" s="140"/>
      <c r="G258" s="140"/>
      <c r="H258" s="140"/>
      <c r="I258" s="140"/>
      <c r="J258" s="133">
        <v>114</v>
      </c>
      <c r="K258" s="133">
        <v>183</v>
      </c>
      <c r="L258" s="133">
        <v>198</v>
      </c>
      <c r="M258" s="107"/>
      <c r="N258" s="104"/>
      <c r="O258" s="104"/>
    </row>
    <row r="259" spans="1:15" ht="15.75">
      <c r="A259" s="121" t="s">
        <v>516</v>
      </c>
      <c r="B259" s="121" t="s">
        <v>515</v>
      </c>
      <c r="C259" s="139"/>
      <c r="D259" s="139"/>
      <c r="E259" s="139"/>
      <c r="F259" s="139"/>
      <c r="G259" s="139"/>
      <c r="H259" s="139"/>
      <c r="I259" s="139"/>
      <c r="J259" s="131">
        <v>20</v>
      </c>
      <c r="K259" s="131">
        <v>67.585999999999999</v>
      </c>
      <c r="L259" s="131">
        <v>65</v>
      </c>
      <c r="M259" s="107"/>
      <c r="N259" s="104"/>
      <c r="O259" s="104"/>
    </row>
    <row r="260" spans="1:15" ht="15.75">
      <c r="A260" s="123" t="s">
        <v>514</v>
      </c>
      <c r="B260" s="123" t="s">
        <v>513</v>
      </c>
      <c r="C260" s="140"/>
      <c r="D260" s="140"/>
      <c r="E260" s="140"/>
      <c r="F260" s="140"/>
      <c r="G260" s="140"/>
      <c r="H260" s="140"/>
      <c r="I260" s="140"/>
      <c r="J260" s="133">
        <v>71.900000000000006</v>
      </c>
      <c r="K260" s="133">
        <v>122.6</v>
      </c>
      <c r="L260" s="133">
        <v>123.15</v>
      </c>
      <c r="M260" s="107"/>
      <c r="N260" s="104"/>
      <c r="O260" s="104"/>
    </row>
    <row r="261" spans="1:15" ht="15.75">
      <c r="A261" s="121" t="s">
        <v>512</v>
      </c>
      <c r="B261" s="121" t="s">
        <v>511</v>
      </c>
      <c r="C261" s="139"/>
      <c r="D261" s="139"/>
      <c r="E261" s="139"/>
      <c r="F261" s="139"/>
      <c r="G261" s="139"/>
      <c r="H261" s="139"/>
      <c r="I261" s="139"/>
      <c r="J261" s="131">
        <v>22.9</v>
      </c>
      <c r="K261" s="131">
        <v>85.504999999999995</v>
      </c>
      <c r="L261" s="131">
        <v>1041.3499999999999</v>
      </c>
      <c r="M261" s="107"/>
      <c r="N261" s="104"/>
      <c r="O261" s="104"/>
    </row>
    <row r="262" spans="1:15" ht="15.75">
      <c r="A262" s="123" t="s">
        <v>510</v>
      </c>
      <c r="B262" s="123" t="s">
        <v>509</v>
      </c>
      <c r="C262" s="140"/>
      <c r="D262" s="140"/>
      <c r="E262" s="140"/>
      <c r="F262" s="140"/>
      <c r="G262" s="140"/>
      <c r="H262" s="140"/>
      <c r="I262" s="140"/>
      <c r="J262" s="133">
        <v>681.7</v>
      </c>
      <c r="K262" s="133">
        <v>766.7</v>
      </c>
      <c r="L262" s="133">
        <v>497</v>
      </c>
      <c r="M262" s="107"/>
      <c r="N262" s="104"/>
      <c r="O262" s="104"/>
    </row>
    <row r="263" spans="1:15" ht="24">
      <c r="A263" s="121" t="s">
        <v>508</v>
      </c>
      <c r="B263" s="121" t="s">
        <v>507</v>
      </c>
      <c r="C263" s="139"/>
      <c r="D263" s="139"/>
      <c r="E263" s="139"/>
      <c r="F263" s="139"/>
      <c r="G263" s="139"/>
      <c r="H263" s="139"/>
      <c r="I263" s="139"/>
      <c r="J263" s="131">
        <v>71</v>
      </c>
      <c r="K263" s="131">
        <v>45</v>
      </c>
      <c r="L263" s="131">
        <v>10</v>
      </c>
      <c r="M263" s="107"/>
      <c r="N263" s="104"/>
      <c r="O263" s="104"/>
    </row>
    <row r="264" spans="1:15" ht="15.75">
      <c r="A264" s="123" t="s">
        <v>506</v>
      </c>
      <c r="B264" s="123" t="s">
        <v>505</v>
      </c>
      <c r="C264" s="140"/>
      <c r="D264" s="140"/>
      <c r="E264" s="140"/>
      <c r="F264" s="140"/>
      <c r="G264" s="140"/>
      <c r="H264" s="140"/>
      <c r="I264" s="140"/>
      <c r="J264" s="133">
        <v>46</v>
      </c>
      <c r="K264" s="133">
        <v>110</v>
      </c>
      <c r="L264" s="133">
        <v>64</v>
      </c>
      <c r="M264" s="107"/>
      <c r="N264" s="104"/>
      <c r="O264" s="104"/>
    </row>
    <row r="265" spans="1:15" ht="15.75">
      <c r="A265" s="121" t="s">
        <v>504</v>
      </c>
      <c r="B265" s="121" t="s">
        <v>503</v>
      </c>
      <c r="C265" s="139"/>
      <c r="D265" s="139"/>
      <c r="E265" s="139"/>
      <c r="F265" s="139"/>
      <c r="G265" s="139"/>
      <c r="H265" s="139"/>
      <c r="I265" s="139"/>
      <c r="J265" s="131">
        <v>258.3</v>
      </c>
      <c r="K265" s="131">
        <v>552.29999999999995</v>
      </c>
      <c r="L265" s="131">
        <v>208.4</v>
      </c>
      <c r="M265" s="107"/>
      <c r="N265" s="104"/>
      <c r="O265" s="104"/>
    </row>
    <row r="266" spans="1:15" ht="15.75">
      <c r="A266" s="123" t="s">
        <v>502</v>
      </c>
      <c r="B266" s="123" t="s">
        <v>501</v>
      </c>
      <c r="C266" s="140">
        <v>442.73</v>
      </c>
      <c r="D266" s="140">
        <v>456.91158999999999</v>
      </c>
      <c r="E266" s="140">
        <v>465.41034000000002</v>
      </c>
      <c r="F266" s="140">
        <v>401.39508000000001</v>
      </c>
      <c r="G266" s="140">
        <v>400.48234000000002</v>
      </c>
      <c r="H266" s="140">
        <v>400.48234000000002</v>
      </c>
      <c r="I266" s="140">
        <v>400.48234000000002</v>
      </c>
      <c r="J266" s="133">
        <v>404.36635999999999</v>
      </c>
      <c r="K266" s="133">
        <v>406.08060999999998</v>
      </c>
      <c r="L266" s="133">
        <v>410.17532999999997</v>
      </c>
      <c r="M266" s="107"/>
      <c r="N266" s="104"/>
      <c r="O266" s="104"/>
    </row>
    <row r="267" spans="1:15" ht="15.75">
      <c r="A267" s="121" t="s">
        <v>500</v>
      </c>
      <c r="B267" s="121" t="s">
        <v>499</v>
      </c>
      <c r="C267" s="139">
        <v>9.02</v>
      </c>
      <c r="D267" s="139">
        <v>9.3379300000000001</v>
      </c>
      <c r="E267" s="139">
        <v>9.5184800000000003</v>
      </c>
      <c r="F267" s="139">
        <v>9.1863799999999998</v>
      </c>
      <c r="G267" s="139">
        <v>9.0766399999999994</v>
      </c>
      <c r="H267" s="139">
        <v>9.0766399999999994</v>
      </c>
      <c r="I267" s="139">
        <v>9.0766399999999994</v>
      </c>
      <c r="J267" s="131">
        <v>6.8786100000000001</v>
      </c>
      <c r="K267" s="131">
        <v>7.2801999999999998</v>
      </c>
      <c r="L267" s="131">
        <v>10.36157</v>
      </c>
      <c r="M267" s="107"/>
      <c r="N267" s="104"/>
      <c r="O267" s="104"/>
    </row>
    <row r="268" spans="1:15" ht="15.75">
      <c r="A268" s="123" t="s">
        <v>498</v>
      </c>
      <c r="B268" s="123" t="s">
        <v>497</v>
      </c>
      <c r="C268" s="140">
        <v>14.73</v>
      </c>
      <c r="D268" s="140">
        <v>14.51172</v>
      </c>
      <c r="E268" s="140">
        <v>13.95876</v>
      </c>
      <c r="F268" s="140">
        <v>4.74132</v>
      </c>
      <c r="G268" s="140">
        <v>9.5178200000000004</v>
      </c>
      <c r="H268" s="140">
        <v>9.5178200000000004</v>
      </c>
      <c r="I268" s="140">
        <v>9.5178200000000004</v>
      </c>
      <c r="J268" s="133">
        <v>9.5026499999999992</v>
      </c>
      <c r="K268" s="133">
        <v>10.01099</v>
      </c>
      <c r="L268" s="133">
        <v>10.60407</v>
      </c>
      <c r="M268" s="107"/>
      <c r="N268" s="104"/>
      <c r="O268" s="104"/>
    </row>
    <row r="269" spans="1:15" ht="15.75">
      <c r="A269" s="121" t="s">
        <v>496</v>
      </c>
      <c r="B269" s="121" t="s">
        <v>495</v>
      </c>
      <c r="C269" s="139">
        <v>315.95999999999998</v>
      </c>
      <c r="D269" s="139">
        <v>323.02224000000001</v>
      </c>
      <c r="E269" s="139">
        <v>329.25721000000004</v>
      </c>
      <c r="F269" s="139">
        <v>319.61149</v>
      </c>
      <c r="G269" s="139">
        <v>332.16732999999999</v>
      </c>
      <c r="H269" s="139">
        <v>332.16732999999999</v>
      </c>
      <c r="I269" s="139">
        <v>332.16732999999999</v>
      </c>
      <c r="J269" s="131">
        <v>243.46280999999999</v>
      </c>
      <c r="K269" s="131">
        <v>252.90374</v>
      </c>
      <c r="L269" s="131">
        <v>270.77668999999997</v>
      </c>
      <c r="M269" s="107"/>
      <c r="N269" s="104"/>
      <c r="O269" s="104"/>
    </row>
    <row r="270" spans="1:15" ht="16.5" thickBot="1">
      <c r="A270" s="125" t="s">
        <v>494</v>
      </c>
      <c r="B270" s="125" t="s">
        <v>493</v>
      </c>
      <c r="C270" s="145">
        <v>153.76</v>
      </c>
      <c r="D270" s="145">
        <v>159.51838000000001</v>
      </c>
      <c r="E270" s="145">
        <v>164.47402</v>
      </c>
      <c r="F270" s="145">
        <v>140.45277999999999</v>
      </c>
      <c r="G270" s="145">
        <v>144.95862</v>
      </c>
      <c r="H270" s="145">
        <v>144.95862</v>
      </c>
      <c r="I270" s="145">
        <v>144.95862</v>
      </c>
      <c r="J270" s="146">
        <v>266.59775000000002</v>
      </c>
      <c r="K270" s="146">
        <v>285.73583000000002</v>
      </c>
      <c r="L270" s="146">
        <v>142.46038999999999</v>
      </c>
      <c r="M270" s="107"/>
      <c r="N270" s="104"/>
      <c r="O270" s="104"/>
    </row>
    <row r="271" spans="1:15" ht="16.5" thickBot="1">
      <c r="A271" s="106"/>
      <c r="B271" s="136" t="s">
        <v>96</v>
      </c>
      <c r="C271" s="137">
        <f t="shared" ref="C271:K271" si="24">SUM(C257:C270)</f>
        <v>936.2</v>
      </c>
      <c r="D271" s="137">
        <f t="shared" si="24"/>
        <v>963.30186000000003</v>
      </c>
      <c r="E271" s="137">
        <f t="shared" si="24"/>
        <v>982.61881000000005</v>
      </c>
      <c r="F271" s="137">
        <f t="shared" si="24"/>
        <v>875.38704999999993</v>
      </c>
      <c r="G271" s="137">
        <f t="shared" si="24"/>
        <v>896.20275000000004</v>
      </c>
      <c r="H271" s="137">
        <f t="shared" si="24"/>
        <v>896.20275000000004</v>
      </c>
      <c r="I271" s="137">
        <f t="shared" si="24"/>
        <v>896.20275000000004</v>
      </c>
      <c r="J271" s="137">
        <f t="shared" si="24"/>
        <v>2220.0081799999998</v>
      </c>
      <c r="K271" s="137">
        <f t="shared" si="24"/>
        <v>2932.0023700000006</v>
      </c>
      <c r="L271" s="137">
        <f t="shared" ref="L271" si="25">SUM(L257:L270)</f>
        <v>3096.0780500000001</v>
      </c>
      <c r="M271" s="107"/>
      <c r="N271" s="104"/>
      <c r="O271" s="104"/>
    </row>
    <row r="272" spans="1:15" ht="15.75">
      <c r="A272" s="121" t="s">
        <v>492</v>
      </c>
      <c r="B272" s="121" t="s">
        <v>491</v>
      </c>
      <c r="C272" s="139">
        <v>1140.1099999999999</v>
      </c>
      <c r="D272" s="139">
        <v>903.88206000000002</v>
      </c>
      <c r="E272" s="139">
        <v>900.03201000000001</v>
      </c>
      <c r="F272" s="139">
        <v>900.28866000000005</v>
      </c>
      <c r="G272" s="139">
        <v>1551.2394899999999</v>
      </c>
      <c r="H272" s="139">
        <v>1541.18749</v>
      </c>
      <c r="I272" s="139">
        <v>1541.18749</v>
      </c>
      <c r="J272" s="131">
        <v>1709.77341</v>
      </c>
      <c r="K272" s="131">
        <v>1825.8624499999999</v>
      </c>
      <c r="L272" s="131">
        <v>2605.5920900000001</v>
      </c>
      <c r="M272" s="107"/>
      <c r="N272" s="104"/>
      <c r="O272" s="104"/>
    </row>
    <row r="273" spans="1:15" ht="15.75">
      <c r="A273" s="123" t="s">
        <v>490</v>
      </c>
      <c r="B273" s="123" t="s">
        <v>489</v>
      </c>
      <c r="C273" s="140">
        <v>97.42</v>
      </c>
      <c r="D273" s="140">
        <v>82.249650000000003</v>
      </c>
      <c r="E273" s="140">
        <v>109.89964999999999</v>
      </c>
      <c r="F273" s="140">
        <v>109.89964999999999</v>
      </c>
      <c r="G273" s="140">
        <v>128.68965</v>
      </c>
      <c r="H273" s="140">
        <v>128.68965</v>
      </c>
      <c r="I273" s="140">
        <v>128.68965</v>
      </c>
      <c r="J273" s="133">
        <v>167.18518</v>
      </c>
      <c r="K273" s="133">
        <v>167.18518</v>
      </c>
      <c r="L273" s="133">
        <v>183.94891999999999</v>
      </c>
      <c r="M273" s="107"/>
      <c r="N273" s="104"/>
      <c r="O273" s="104"/>
    </row>
    <row r="274" spans="1:15" ht="15.75">
      <c r="A274" s="121" t="s">
        <v>488</v>
      </c>
      <c r="B274" s="121" t="s">
        <v>487</v>
      </c>
      <c r="C274" s="139">
        <v>357.48</v>
      </c>
      <c r="D274" s="139">
        <v>324.55817000000002</v>
      </c>
      <c r="E274" s="139">
        <v>358.80816999999996</v>
      </c>
      <c r="F274" s="139">
        <v>350.50965000000002</v>
      </c>
      <c r="G274" s="139">
        <v>393.58591999999999</v>
      </c>
      <c r="H274" s="139">
        <v>393.58591999999999</v>
      </c>
      <c r="I274" s="139">
        <v>393.58591999999999</v>
      </c>
      <c r="J274" s="131">
        <v>664.08591999999999</v>
      </c>
      <c r="K274" s="131">
        <v>653.26861999999994</v>
      </c>
      <c r="L274" s="131">
        <v>573.86005</v>
      </c>
      <c r="M274" s="107"/>
      <c r="N274" s="104"/>
      <c r="O274" s="104"/>
    </row>
    <row r="275" spans="1:15" ht="16.5" thickBot="1">
      <c r="A275" s="125" t="s">
        <v>486</v>
      </c>
      <c r="B275" s="156" t="s">
        <v>485</v>
      </c>
      <c r="C275" s="145">
        <v>20.149999999999999</v>
      </c>
      <c r="D275" s="145">
        <v>29.77938</v>
      </c>
      <c r="E275" s="145">
        <v>55.327930000000002</v>
      </c>
      <c r="F275" s="145">
        <v>60.327930000000002</v>
      </c>
      <c r="G275" s="145">
        <v>75.247029999999995</v>
      </c>
      <c r="H275" s="145">
        <v>75.247029999999995</v>
      </c>
      <c r="I275" s="145">
        <v>75.247029999999995</v>
      </c>
      <c r="J275" s="146">
        <v>77.247029999999995</v>
      </c>
      <c r="K275" s="146">
        <v>74.279240000000001</v>
      </c>
      <c r="L275" s="146">
        <v>84.279240000000001</v>
      </c>
      <c r="M275" s="107"/>
      <c r="N275" s="104"/>
      <c r="O275" s="104"/>
    </row>
    <row r="276" spans="1:15" ht="16.5" thickBot="1">
      <c r="A276" s="106"/>
      <c r="B276" s="136" t="s">
        <v>95</v>
      </c>
      <c r="C276" s="137">
        <f t="shared" ref="C276:K276" si="26">SUM(C272:C275)</f>
        <v>1615.16</v>
      </c>
      <c r="D276" s="137">
        <f t="shared" si="26"/>
        <v>1340.4692599999998</v>
      </c>
      <c r="E276" s="137">
        <f t="shared" si="26"/>
        <v>1424.0677599999999</v>
      </c>
      <c r="F276" s="137">
        <f t="shared" si="26"/>
        <v>1421.0258899999999</v>
      </c>
      <c r="G276" s="137">
        <f t="shared" si="26"/>
        <v>2148.7620899999997</v>
      </c>
      <c r="H276" s="137">
        <f t="shared" si="26"/>
        <v>2138.71009</v>
      </c>
      <c r="I276" s="137">
        <f t="shared" si="26"/>
        <v>2138.71009</v>
      </c>
      <c r="J276" s="137">
        <f t="shared" si="26"/>
        <v>2618.2915399999997</v>
      </c>
      <c r="K276" s="137">
        <f t="shared" si="26"/>
        <v>2720.5954899999997</v>
      </c>
      <c r="L276" s="137">
        <f t="shared" ref="L276" si="27">SUM(L272:L275)</f>
        <v>3447.6803</v>
      </c>
      <c r="M276" s="107"/>
      <c r="N276" s="104"/>
      <c r="O276" s="104"/>
    </row>
    <row r="277" spans="1:15" ht="24">
      <c r="A277" s="121" t="s">
        <v>484</v>
      </c>
      <c r="B277" s="121" t="s">
        <v>483</v>
      </c>
      <c r="C277" s="139"/>
      <c r="D277" s="139"/>
      <c r="E277" s="139"/>
      <c r="F277" s="139"/>
      <c r="G277" s="139"/>
      <c r="H277" s="139"/>
      <c r="I277" s="139"/>
      <c r="J277" s="131">
        <v>759.03107999999997</v>
      </c>
      <c r="K277" s="131">
        <v>1121.2363</v>
      </c>
      <c r="L277" s="131">
        <v>987.14853000000005</v>
      </c>
      <c r="M277" s="107"/>
      <c r="N277" s="104"/>
      <c r="O277" s="104"/>
    </row>
    <row r="278" spans="1:15" ht="24">
      <c r="A278" s="123" t="s">
        <v>482</v>
      </c>
      <c r="B278" s="123" t="s">
        <v>481</v>
      </c>
      <c r="C278" s="140"/>
      <c r="D278" s="140"/>
      <c r="E278" s="140"/>
      <c r="F278" s="140"/>
      <c r="G278" s="140"/>
      <c r="H278" s="140"/>
      <c r="I278" s="140"/>
      <c r="J278" s="133">
        <v>456.05950000000001</v>
      </c>
      <c r="K278" s="133">
        <v>615.42147999999997</v>
      </c>
      <c r="L278" s="133">
        <v>358.98977000000002</v>
      </c>
      <c r="M278" s="107"/>
      <c r="N278" s="104"/>
      <c r="O278" s="104"/>
    </row>
    <row r="279" spans="1:15" ht="15.75">
      <c r="A279" s="121" t="s">
        <v>480</v>
      </c>
      <c r="B279" s="121" t="s">
        <v>479</v>
      </c>
      <c r="C279" s="139"/>
      <c r="D279" s="139"/>
      <c r="E279" s="139"/>
      <c r="F279" s="139"/>
      <c r="G279" s="139"/>
      <c r="H279" s="139"/>
      <c r="I279" s="139"/>
      <c r="J279" s="131">
        <v>4.34</v>
      </c>
      <c r="K279" s="131">
        <v>34.281999999999996</v>
      </c>
      <c r="L279" s="131">
        <v>78.860960000000006</v>
      </c>
      <c r="M279" s="107"/>
      <c r="N279" s="104"/>
      <c r="O279" s="104"/>
    </row>
    <row r="280" spans="1:15" ht="15.75">
      <c r="A280" s="123" t="s">
        <v>478</v>
      </c>
      <c r="B280" s="123" t="s">
        <v>477</v>
      </c>
      <c r="C280" s="140"/>
      <c r="D280" s="140"/>
      <c r="E280" s="140"/>
      <c r="F280" s="140"/>
      <c r="G280" s="140"/>
      <c r="H280" s="140"/>
      <c r="I280" s="140"/>
      <c r="J280" s="133">
        <v>200</v>
      </c>
      <c r="K280" s="133">
        <v>60.13</v>
      </c>
      <c r="L280" s="133">
        <v>154.31468000000001</v>
      </c>
      <c r="M280" s="107"/>
      <c r="N280" s="104"/>
      <c r="O280" s="104"/>
    </row>
    <row r="281" spans="1:15" ht="15.75">
      <c r="A281" s="121" t="s">
        <v>476</v>
      </c>
      <c r="B281" s="121" t="s">
        <v>475</v>
      </c>
      <c r="C281" s="139"/>
      <c r="D281" s="139"/>
      <c r="E281" s="139"/>
      <c r="F281" s="139"/>
      <c r="G281" s="139"/>
      <c r="H281" s="139"/>
      <c r="I281" s="139"/>
      <c r="J281" s="131">
        <v>200</v>
      </c>
      <c r="K281" s="131">
        <v>113.15416</v>
      </c>
      <c r="L281" s="131">
        <v>95.119209999999995</v>
      </c>
      <c r="M281" s="107"/>
      <c r="N281" s="104"/>
      <c r="O281" s="104"/>
    </row>
    <row r="282" spans="1:15" ht="15.75">
      <c r="A282" s="123" t="s">
        <v>474</v>
      </c>
      <c r="B282" s="123" t="s">
        <v>473</v>
      </c>
      <c r="C282" s="140"/>
      <c r="D282" s="140"/>
      <c r="E282" s="140"/>
      <c r="F282" s="140"/>
      <c r="G282" s="140"/>
      <c r="H282" s="140"/>
      <c r="I282" s="140"/>
      <c r="J282" s="133">
        <v>197.1</v>
      </c>
      <c r="K282" s="133">
        <v>135.53399999999999</v>
      </c>
      <c r="L282" s="133">
        <v>97.340029999999999</v>
      </c>
      <c r="M282" s="107"/>
      <c r="N282" s="104"/>
      <c r="O282" s="104"/>
    </row>
    <row r="283" spans="1:15" ht="24">
      <c r="A283" s="121" t="s">
        <v>472</v>
      </c>
      <c r="B283" s="121" t="s">
        <v>471</v>
      </c>
      <c r="C283" s="139"/>
      <c r="D283" s="139"/>
      <c r="E283" s="139"/>
      <c r="F283" s="139"/>
      <c r="G283" s="139"/>
      <c r="H283" s="139"/>
      <c r="I283" s="139"/>
      <c r="J283" s="131">
        <v>94.904449999999997</v>
      </c>
      <c r="K283" s="131">
        <v>255</v>
      </c>
      <c r="L283" s="131">
        <v>187</v>
      </c>
      <c r="M283" s="107"/>
      <c r="N283" s="104"/>
      <c r="O283" s="104"/>
    </row>
    <row r="284" spans="1:15" ht="24">
      <c r="A284" s="123" t="s">
        <v>470</v>
      </c>
      <c r="B284" s="123" t="s">
        <v>469</v>
      </c>
      <c r="C284" s="140"/>
      <c r="D284" s="140"/>
      <c r="E284" s="140"/>
      <c r="F284" s="140"/>
      <c r="G284" s="140"/>
      <c r="H284" s="140"/>
      <c r="I284" s="140"/>
      <c r="J284" s="133">
        <v>53.146500000000003</v>
      </c>
      <c r="K284" s="133">
        <v>344.60874999999999</v>
      </c>
      <c r="L284" s="133">
        <v>497.98018999999999</v>
      </c>
      <c r="M284" s="107"/>
      <c r="N284" s="104"/>
      <c r="O284" s="104"/>
    </row>
    <row r="285" spans="1:15" ht="24">
      <c r="A285" s="121" t="s">
        <v>468</v>
      </c>
      <c r="B285" s="121" t="s">
        <v>467</v>
      </c>
      <c r="C285" s="139"/>
      <c r="D285" s="139"/>
      <c r="E285" s="139"/>
      <c r="F285" s="139"/>
      <c r="G285" s="139"/>
      <c r="H285" s="139"/>
      <c r="I285" s="139"/>
      <c r="J285" s="131">
        <v>0.94903999999999999</v>
      </c>
      <c r="K285" s="131">
        <v>105</v>
      </c>
      <c r="L285" s="131">
        <v>370</v>
      </c>
      <c r="M285" s="107"/>
      <c r="N285" s="104"/>
      <c r="O285" s="104"/>
    </row>
    <row r="286" spans="1:15" ht="24">
      <c r="A286" s="123" t="s">
        <v>466</v>
      </c>
      <c r="B286" s="123" t="s">
        <v>465</v>
      </c>
      <c r="C286" s="140"/>
      <c r="D286" s="140"/>
      <c r="E286" s="140"/>
      <c r="F286" s="140"/>
      <c r="G286" s="140"/>
      <c r="H286" s="140"/>
      <c r="I286" s="140"/>
      <c r="J286" s="133">
        <v>144.03</v>
      </c>
      <c r="K286" s="133">
        <v>95</v>
      </c>
      <c r="L286" s="133">
        <v>140.73333</v>
      </c>
      <c r="M286" s="107"/>
      <c r="N286" s="104"/>
      <c r="O286" s="104"/>
    </row>
    <row r="287" spans="1:15" ht="15.75">
      <c r="A287" s="121" t="s">
        <v>464</v>
      </c>
      <c r="B287" s="121" t="s">
        <v>463</v>
      </c>
      <c r="C287" s="139"/>
      <c r="D287" s="139"/>
      <c r="E287" s="139"/>
      <c r="F287" s="139"/>
      <c r="G287" s="139"/>
      <c r="H287" s="139"/>
      <c r="I287" s="139"/>
      <c r="J287" s="131">
        <v>1208.70083</v>
      </c>
      <c r="K287" s="131">
        <v>635.43691999999999</v>
      </c>
      <c r="L287" s="131">
        <v>236.81602000000001</v>
      </c>
      <c r="M287" s="107"/>
      <c r="N287" s="104"/>
      <c r="O287" s="104"/>
    </row>
    <row r="288" spans="1:15" ht="24">
      <c r="A288" s="123" t="s">
        <v>462</v>
      </c>
      <c r="B288" s="123" t="s">
        <v>461</v>
      </c>
      <c r="C288" s="140"/>
      <c r="D288" s="140"/>
      <c r="E288" s="140"/>
      <c r="F288" s="140"/>
      <c r="G288" s="140"/>
      <c r="H288" s="140"/>
      <c r="I288" s="140"/>
      <c r="J288" s="133">
        <v>453.67210999999998</v>
      </c>
      <c r="K288" s="133">
        <v>457.82474999999999</v>
      </c>
      <c r="L288" s="133">
        <v>514.98473999999999</v>
      </c>
      <c r="M288" s="107"/>
      <c r="N288" s="104"/>
      <c r="O288" s="104"/>
    </row>
    <row r="289" spans="1:15" ht="15.75">
      <c r="A289" s="121" t="s">
        <v>460</v>
      </c>
      <c r="B289" s="121" t="s">
        <v>459</v>
      </c>
      <c r="C289" s="139"/>
      <c r="D289" s="139"/>
      <c r="E289" s="139"/>
      <c r="F289" s="139"/>
      <c r="G289" s="139"/>
      <c r="H289" s="139"/>
      <c r="I289" s="139"/>
      <c r="J289" s="131">
        <v>183.88267000000002</v>
      </c>
      <c r="K289" s="131">
        <v>209.77883</v>
      </c>
      <c r="L289" s="131">
        <v>316.68112000000002</v>
      </c>
      <c r="M289" s="107"/>
      <c r="N289" s="104"/>
      <c r="O289" s="104"/>
    </row>
    <row r="290" spans="1:15" ht="15.75">
      <c r="A290" s="123" t="s">
        <v>458</v>
      </c>
      <c r="B290" s="123" t="s">
        <v>457</v>
      </c>
      <c r="C290" s="140"/>
      <c r="D290" s="140"/>
      <c r="E290" s="140"/>
      <c r="F290" s="140"/>
      <c r="G290" s="140"/>
      <c r="H290" s="140"/>
      <c r="I290" s="140"/>
      <c r="J290" s="133">
        <v>240</v>
      </c>
      <c r="K290" s="133">
        <v>307.5</v>
      </c>
      <c r="L290" s="133">
        <v>132</v>
      </c>
      <c r="M290" s="107"/>
      <c r="N290" s="104"/>
      <c r="O290" s="104"/>
    </row>
    <row r="291" spans="1:15" ht="24">
      <c r="A291" s="121" t="s">
        <v>456</v>
      </c>
      <c r="B291" s="121" t="s">
        <v>455</v>
      </c>
      <c r="C291" s="139"/>
      <c r="D291" s="139"/>
      <c r="E291" s="139"/>
      <c r="F291" s="139"/>
      <c r="G291" s="139"/>
      <c r="H291" s="139"/>
      <c r="I291" s="139"/>
      <c r="J291" s="131">
        <v>500</v>
      </c>
      <c r="K291" s="131">
        <v>300</v>
      </c>
      <c r="L291" s="131">
        <v>250</v>
      </c>
      <c r="M291" s="107"/>
      <c r="N291" s="104"/>
      <c r="O291" s="104"/>
    </row>
    <row r="292" spans="1:15" ht="15.75">
      <c r="A292" s="123" t="s">
        <v>980</v>
      </c>
      <c r="B292" s="123" t="s">
        <v>981</v>
      </c>
      <c r="C292" s="140"/>
      <c r="D292" s="140"/>
      <c r="E292" s="140"/>
      <c r="F292" s="140"/>
      <c r="G292" s="140"/>
      <c r="H292" s="140"/>
      <c r="I292" s="140"/>
      <c r="J292" s="133">
        <v>0</v>
      </c>
      <c r="K292" s="133">
        <v>0</v>
      </c>
      <c r="L292" s="133">
        <v>90</v>
      </c>
      <c r="M292" s="107"/>
      <c r="N292" s="104"/>
      <c r="O292" s="104"/>
    </row>
    <row r="293" spans="1:15" s="119" customFormat="1" ht="15.75">
      <c r="A293" s="127" t="s">
        <v>454</v>
      </c>
      <c r="B293" s="127" t="s">
        <v>453</v>
      </c>
      <c r="C293" s="152"/>
      <c r="D293" s="152"/>
      <c r="E293" s="152"/>
      <c r="F293" s="152"/>
      <c r="G293" s="152"/>
      <c r="H293" s="152"/>
      <c r="I293" s="152"/>
      <c r="J293" s="153">
        <v>0</v>
      </c>
      <c r="K293" s="153">
        <v>11</v>
      </c>
      <c r="L293" s="153">
        <v>11.5</v>
      </c>
      <c r="M293" s="115"/>
      <c r="N293" s="116"/>
      <c r="O293" s="116"/>
    </row>
    <row r="294" spans="1:15" ht="15.75">
      <c r="A294" s="123" t="s">
        <v>452</v>
      </c>
      <c r="B294" s="123" t="s">
        <v>451</v>
      </c>
      <c r="C294" s="140">
        <v>32.71</v>
      </c>
      <c r="D294" s="140">
        <v>30.591200000000001</v>
      </c>
      <c r="E294" s="140">
        <v>29.801860000000001</v>
      </c>
      <c r="F294" s="140">
        <v>27.771249999999998</v>
      </c>
      <c r="G294" s="140">
        <v>28.805199999999999</v>
      </c>
      <c r="H294" s="140">
        <v>28.805199999999999</v>
      </c>
      <c r="I294" s="140">
        <v>28.805199999999999</v>
      </c>
      <c r="J294" s="133">
        <v>29.005200000000002</v>
      </c>
      <c r="K294" s="133">
        <v>33.822209999999998</v>
      </c>
      <c r="L294" s="133">
        <v>33.39555</v>
      </c>
      <c r="M294" s="107"/>
      <c r="N294" s="104"/>
      <c r="O294" s="104"/>
    </row>
    <row r="295" spans="1:15" s="119" customFormat="1" ht="15.75">
      <c r="A295" s="127" t="s">
        <v>450</v>
      </c>
      <c r="B295" s="157" t="s">
        <v>449</v>
      </c>
      <c r="C295" s="152">
        <v>702.2</v>
      </c>
      <c r="D295" s="152">
        <v>1143.07322</v>
      </c>
      <c r="E295" s="152">
        <v>1019.51238</v>
      </c>
      <c r="F295" s="152">
        <v>605.19993999999997</v>
      </c>
      <c r="G295" s="152">
        <v>917.93623000000002</v>
      </c>
      <c r="H295" s="152">
        <v>917.68623000000002</v>
      </c>
      <c r="I295" s="152">
        <v>917.68623000000002</v>
      </c>
      <c r="J295" s="153">
        <v>526.85156000000006</v>
      </c>
      <c r="K295" s="153">
        <v>666.18509999999992</v>
      </c>
      <c r="L295" s="153">
        <v>444.84221000000002</v>
      </c>
      <c r="M295" s="115"/>
      <c r="N295" s="116"/>
      <c r="O295" s="116"/>
    </row>
    <row r="296" spans="1:15" ht="24">
      <c r="A296" s="123" t="s">
        <v>448</v>
      </c>
      <c r="B296" s="123" t="s">
        <v>447</v>
      </c>
      <c r="C296" s="140">
        <v>141.84</v>
      </c>
      <c r="D296" s="140">
        <v>142.50308000000001</v>
      </c>
      <c r="E296" s="140">
        <v>140.77467999999999</v>
      </c>
      <c r="F296" s="140">
        <v>127.95974</v>
      </c>
      <c r="G296" s="140">
        <v>130.45112</v>
      </c>
      <c r="H296" s="140">
        <v>51.300719999999998</v>
      </c>
      <c r="I296" s="140">
        <v>51.300719999999998</v>
      </c>
      <c r="J296" s="133">
        <v>62.392690000000002</v>
      </c>
      <c r="K296" s="133">
        <v>81.357929999999996</v>
      </c>
      <c r="L296" s="133">
        <v>121.83516</v>
      </c>
      <c r="M296" s="107"/>
      <c r="N296" s="104"/>
      <c r="O296" s="104"/>
    </row>
    <row r="297" spans="1:15" s="119" customFormat="1" ht="15.75">
      <c r="A297" s="127" t="s">
        <v>446</v>
      </c>
      <c r="B297" s="127" t="s">
        <v>445</v>
      </c>
      <c r="C297" s="152">
        <v>1170.53</v>
      </c>
      <c r="D297" s="152">
        <v>1170.11376</v>
      </c>
      <c r="E297" s="152">
        <v>1137.67948</v>
      </c>
      <c r="F297" s="152">
        <v>1073.72819</v>
      </c>
      <c r="G297" s="152">
        <v>1130.5246399999999</v>
      </c>
      <c r="H297" s="152">
        <v>1115.7956799999999</v>
      </c>
      <c r="I297" s="152">
        <v>1115.7956799999999</v>
      </c>
      <c r="J297" s="153">
        <v>1081.5870199999999</v>
      </c>
      <c r="K297" s="153">
        <v>1105.2962500000001</v>
      </c>
      <c r="L297" s="153">
        <v>1256.9917700000001</v>
      </c>
      <c r="M297" s="115"/>
      <c r="N297" s="116"/>
      <c r="O297" s="116"/>
    </row>
    <row r="298" spans="1:15" ht="15.75">
      <c r="A298" s="123" t="s">
        <v>444</v>
      </c>
      <c r="B298" s="123" t="s">
        <v>443</v>
      </c>
      <c r="C298" s="140">
        <v>10.66</v>
      </c>
      <c r="D298" s="140">
        <v>118.4662</v>
      </c>
      <c r="E298" s="140">
        <v>109.52464000000001</v>
      </c>
      <c r="F298" s="140">
        <v>44.027830000000002</v>
      </c>
      <c r="G298" s="140">
        <v>69.616869999999992</v>
      </c>
      <c r="H298" s="140">
        <v>69.616869999999992</v>
      </c>
      <c r="I298" s="140">
        <v>69.616869999999992</v>
      </c>
      <c r="J298" s="133">
        <v>70.476300000000009</v>
      </c>
      <c r="K298" s="133">
        <v>109.64734</v>
      </c>
      <c r="L298" s="133">
        <v>396.49497000000002</v>
      </c>
      <c r="M298" s="107"/>
      <c r="N298" s="104"/>
      <c r="O298" s="104"/>
    </row>
    <row r="299" spans="1:15" s="119" customFormat="1" ht="15.75">
      <c r="A299" s="127" t="s">
        <v>442</v>
      </c>
      <c r="B299" s="127" t="s">
        <v>441</v>
      </c>
      <c r="C299" s="152">
        <v>850.03</v>
      </c>
      <c r="D299" s="152">
        <v>863.31673999999998</v>
      </c>
      <c r="E299" s="152">
        <v>851.30817000000002</v>
      </c>
      <c r="F299" s="152">
        <v>845.14747</v>
      </c>
      <c r="G299" s="152">
        <v>412.71360999999996</v>
      </c>
      <c r="H299" s="152">
        <v>412.71360999999996</v>
      </c>
      <c r="I299" s="152">
        <v>412.71360999999996</v>
      </c>
      <c r="J299" s="153">
        <v>1930.4420700000001</v>
      </c>
      <c r="K299" s="153">
        <v>1407.0014099999999</v>
      </c>
      <c r="L299" s="153">
        <v>1743.8002799999999</v>
      </c>
      <c r="M299" s="115"/>
      <c r="N299" s="116"/>
      <c r="O299" s="116"/>
    </row>
    <row r="300" spans="1:15" ht="15.75">
      <c r="A300" s="123" t="s">
        <v>440</v>
      </c>
      <c r="B300" s="123" t="s">
        <v>439</v>
      </c>
      <c r="C300" s="140">
        <v>1059.1300000000001</v>
      </c>
      <c r="D300" s="140">
        <v>1011.86666</v>
      </c>
      <c r="E300" s="140">
        <v>1075.1876399999999</v>
      </c>
      <c r="F300" s="140">
        <v>1122.16257</v>
      </c>
      <c r="G300" s="140">
        <v>1456.8448899999999</v>
      </c>
      <c r="H300" s="140">
        <v>1456.2448899999999</v>
      </c>
      <c r="I300" s="140">
        <v>1456.2448899999999</v>
      </c>
      <c r="J300" s="133">
        <v>1259.18678</v>
      </c>
      <c r="K300" s="133">
        <v>1532.97901</v>
      </c>
      <c r="L300" s="133">
        <v>1599.5471</v>
      </c>
      <c r="M300" s="107"/>
      <c r="N300" s="104"/>
      <c r="O300" s="104"/>
    </row>
    <row r="301" spans="1:15" s="119" customFormat="1" ht="15.75">
      <c r="A301" s="127" t="s">
        <v>438</v>
      </c>
      <c r="B301" s="127" t="s">
        <v>437</v>
      </c>
      <c r="C301" s="152">
        <v>878.15</v>
      </c>
      <c r="D301" s="152">
        <v>909.50717999999995</v>
      </c>
      <c r="E301" s="152">
        <v>934.91066000000001</v>
      </c>
      <c r="F301" s="152">
        <v>935.61219000000006</v>
      </c>
      <c r="G301" s="152">
        <v>809.05739000000005</v>
      </c>
      <c r="H301" s="152">
        <v>807.53849000000002</v>
      </c>
      <c r="I301" s="152">
        <v>807.53849000000002</v>
      </c>
      <c r="J301" s="153">
        <v>1084.3483000000001</v>
      </c>
      <c r="K301" s="153">
        <v>1201.23981</v>
      </c>
      <c r="L301" s="153">
        <v>1211.93191</v>
      </c>
      <c r="M301" s="115"/>
      <c r="N301" s="116"/>
      <c r="O301" s="116"/>
    </row>
    <row r="302" spans="1:15" ht="15.75">
      <c r="A302" s="123" t="s">
        <v>436</v>
      </c>
      <c r="B302" s="123" t="s">
        <v>435</v>
      </c>
      <c r="C302" s="140">
        <v>21.16</v>
      </c>
      <c r="D302" s="140">
        <v>24.470179999999999</v>
      </c>
      <c r="E302" s="140">
        <v>23.853450000000002</v>
      </c>
      <c r="F302" s="140">
        <v>20.359919999999999</v>
      </c>
      <c r="G302" s="140">
        <v>21.443830000000002</v>
      </c>
      <c r="H302" s="140">
        <v>21.443830000000002</v>
      </c>
      <c r="I302" s="140">
        <v>21.443830000000002</v>
      </c>
      <c r="J302" s="133">
        <v>23.29618</v>
      </c>
      <c r="K302" s="133">
        <v>23.52262</v>
      </c>
      <c r="L302" s="133">
        <v>24.320789999999999</v>
      </c>
      <c r="M302" s="107"/>
      <c r="N302" s="104"/>
      <c r="O302" s="104"/>
    </row>
    <row r="303" spans="1:15" ht="15.75">
      <c r="A303" s="123" t="s">
        <v>434</v>
      </c>
      <c r="B303" s="123" t="s">
        <v>433</v>
      </c>
      <c r="C303" s="140"/>
      <c r="D303" s="140"/>
      <c r="E303" s="140">
        <v>16.30452</v>
      </c>
      <c r="F303" s="140">
        <v>14.065480000000001</v>
      </c>
      <c r="G303" s="140">
        <v>13.880510000000001</v>
      </c>
      <c r="H303" s="140">
        <v>13.880510000000001</v>
      </c>
      <c r="I303" s="140">
        <v>13.880510000000001</v>
      </c>
      <c r="J303" s="133">
        <v>14.317629999999999</v>
      </c>
      <c r="K303" s="133">
        <v>14.860299999999999</v>
      </c>
      <c r="L303" s="133">
        <v>16.463519999999999</v>
      </c>
      <c r="M303" s="107"/>
      <c r="N303" s="104"/>
      <c r="O303" s="104"/>
    </row>
    <row r="304" spans="1:15" ht="15.75">
      <c r="A304" s="123" t="s">
        <v>432</v>
      </c>
      <c r="B304" s="123" t="s">
        <v>431</v>
      </c>
      <c r="C304" s="140"/>
      <c r="D304" s="140"/>
      <c r="E304" s="140"/>
      <c r="F304" s="140">
        <v>0.32363999999999998</v>
      </c>
      <c r="G304" s="140">
        <v>0.39083999999999997</v>
      </c>
      <c r="H304" s="140">
        <v>0.39083999999999997</v>
      </c>
      <c r="I304" s="140">
        <v>0.39083999999999997</v>
      </c>
      <c r="J304" s="133">
        <v>0.56161000000000005</v>
      </c>
      <c r="K304" s="133">
        <v>0.60553000000000001</v>
      </c>
      <c r="L304" s="133">
        <v>0.51615</v>
      </c>
      <c r="M304" s="107"/>
      <c r="N304" s="104"/>
      <c r="O304" s="104"/>
    </row>
    <row r="305" spans="1:15" s="119" customFormat="1" ht="15.75">
      <c r="A305" s="127" t="s">
        <v>430</v>
      </c>
      <c r="B305" s="127" t="s">
        <v>429</v>
      </c>
      <c r="C305" s="152">
        <v>44.29</v>
      </c>
      <c r="D305" s="152">
        <v>43.168219999999998</v>
      </c>
      <c r="E305" s="152">
        <v>41.231490000000001</v>
      </c>
      <c r="F305" s="152">
        <v>41.964060000000003</v>
      </c>
      <c r="G305" s="152">
        <v>41.206379999999996</v>
      </c>
      <c r="H305" s="152">
        <v>41.175190000000001</v>
      </c>
      <c r="I305" s="152">
        <v>41.175190000000001</v>
      </c>
      <c r="J305" s="153">
        <v>34.948620000000005</v>
      </c>
      <c r="K305" s="153">
        <v>37.11045</v>
      </c>
      <c r="L305" s="153">
        <v>36.868810000000003</v>
      </c>
      <c r="M305" s="115"/>
      <c r="N305" s="116"/>
      <c r="O305" s="116"/>
    </row>
    <row r="306" spans="1:15" ht="15.75">
      <c r="A306" s="123" t="s">
        <v>428</v>
      </c>
      <c r="B306" s="123" t="s">
        <v>427</v>
      </c>
      <c r="C306" s="140"/>
      <c r="D306" s="140"/>
      <c r="E306" s="140"/>
      <c r="F306" s="140">
        <v>0.63536000000000004</v>
      </c>
      <c r="G306" s="140">
        <v>0.58466999999999991</v>
      </c>
      <c r="H306" s="140">
        <v>0.58466999999999991</v>
      </c>
      <c r="I306" s="140">
        <v>0.58466999999999991</v>
      </c>
      <c r="J306" s="133">
        <v>0.66012000000000004</v>
      </c>
      <c r="K306" s="133">
        <v>0.65529999999999999</v>
      </c>
      <c r="L306" s="133">
        <v>2.6871800000000001</v>
      </c>
      <c r="M306" s="107"/>
      <c r="N306" s="104"/>
      <c r="O306" s="104"/>
    </row>
    <row r="307" spans="1:15" s="119" customFormat="1" ht="15.75">
      <c r="A307" s="127" t="s">
        <v>426</v>
      </c>
      <c r="B307" s="127" t="s">
        <v>425</v>
      </c>
      <c r="C307" s="152">
        <v>69.900000000000006</v>
      </c>
      <c r="D307" s="152">
        <v>75.460819999999998</v>
      </c>
      <c r="E307" s="152">
        <v>74.881119999999996</v>
      </c>
      <c r="F307" s="152">
        <v>75.278909999999996</v>
      </c>
      <c r="G307" s="152">
        <v>86.529499999999999</v>
      </c>
      <c r="H307" s="152">
        <v>86.529499999999999</v>
      </c>
      <c r="I307" s="152">
        <v>86.529499999999999</v>
      </c>
      <c r="J307" s="153">
        <v>84.788269999999997</v>
      </c>
      <c r="K307" s="153">
        <v>85.862279999999998</v>
      </c>
      <c r="L307" s="153">
        <v>93.163629999999998</v>
      </c>
      <c r="M307" s="115"/>
      <c r="N307" s="116"/>
      <c r="O307" s="116"/>
    </row>
    <row r="308" spans="1:15" ht="15.75">
      <c r="A308" s="123" t="s">
        <v>424</v>
      </c>
      <c r="B308" s="123" t="s">
        <v>423</v>
      </c>
      <c r="C308" s="140"/>
      <c r="D308" s="140"/>
      <c r="E308" s="140"/>
      <c r="F308" s="140">
        <v>1.5012300000000001</v>
      </c>
      <c r="G308" s="140">
        <v>1.4680799999999998</v>
      </c>
      <c r="H308" s="140">
        <v>1.4680799999999998</v>
      </c>
      <c r="I308" s="140">
        <v>1.4680799999999998</v>
      </c>
      <c r="J308" s="133">
        <v>1.6222699999999999</v>
      </c>
      <c r="K308" s="133">
        <v>1.7175</v>
      </c>
      <c r="L308" s="133">
        <v>1.76285</v>
      </c>
      <c r="M308" s="107"/>
      <c r="N308" s="104"/>
      <c r="O308" s="104"/>
    </row>
    <row r="309" spans="1:15" s="119" customFormat="1" ht="15.75">
      <c r="A309" s="127" t="s">
        <v>422</v>
      </c>
      <c r="B309" s="127" t="s">
        <v>421</v>
      </c>
      <c r="C309" s="152">
        <v>148.97</v>
      </c>
      <c r="D309" s="152">
        <v>243.09020000000001</v>
      </c>
      <c r="E309" s="152">
        <v>205.61066</v>
      </c>
      <c r="F309" s="152">
        <v>176.73299</v>
      </c>
      <c r="G309" s="152">
        <v>167.49468999999999</v>
      </c>
      <c r="H309" s="152">
        <v>166.99468999999999</v>
      </c>
      <c r="I309" s="152">
        <v>166.99468999999999</v>
      </c>
      <c r="J309" s="153">
        <v>176.92145000000002</v>
      </c>
      <c r="K309" s="153">
        <v>292.22395</v>
      </c>
      <c r="L309" s="153">
        <v>265.69036</v>
      </c>
      <c r="M309" s="115"/>
      <c r="N309" s="116"/>
      <c r="O309" s="116"/>
    </row>
    <row r="310" spans="1:15" ht="15.75">
      <c r="A310" s="123" t="s">
        <v>420</v>
      </c>
      <c r="B310" s="123" t="s">
        <v>419</v>
      </c>
      <c r="C310" s="140">
        <v>14.13</v>
      </c>
      <c r="D310" s="140">
        <v>24.529990000000002</v>
      </c>
      <c r="E310" s="140">
        <v>18.481990000000003</v>
      </c>
      <c r="F310" s="140">
        <v>16.533740000000002</v>
      </c>
      <c r="G310" s="140">
        <v>20.832429999999999</v>
      </c>
      <c r="H310" s="140">
        <v>20.692430000000002</v>
      </c>
      <c r="I310" s="140">
        <v>20.692430000000002</v>
      </c>
      <c r="J310" s="133">
        <v>18.64198</v>
      </c>
      <c r="K310" s="133">
        <v>16.749839999999999</v>
      </c>
      <c r="L310" s="133">
        <v>25.174880000000002</v>
      </c>
      <c r="M310" s="107"/>
      <c r="N310" s="104"/>
      <c r="O310" s="104"/>
    </row>
    <row r="311" spans="1:15" s="119" customFormat="1" ht="15.75">
      <c r="A311" s="127" t="s">
        <v>418</v>
      </c>
      <c r="B311" s="127" t="s">
        <v>417</v>
      </c>
      <c r="C311" s="152">
        <v>147.28</v>
      </c>
      <c r="D311" s="152">
        <v>154.64182</v>
      </c>
      <c r="E311" s="152">
        <v>197.34997000000001</v>
      </c>
      <c r="F311" s="152">
        <v>171.85416000000001</v>
      </c>
      <c r="G311" s="152">
        <v>174.73373999999998</v>
      </c>
      <c r="H311" s="152">
        <v>52.492640000000002</v>
      </c>
      <c r="I311" s="152">
        <v>52.492640000000002</v>
      </c>
      <c r="J311" s="153">
        <v>192.08179000000001</v>
      </c>
      <c r="K311" s="153">
        <v>221.86102</v>
      </c>
      <c r="L311" s="153">
        <v>285.05302</v>
      </c>
      <c r="M311" s="115"/>
      <c r="N311" s="116"/>
      <c r="O311" s="116"/>
    </row>
    <row r="312" spans="1:15" ht="15.75">
      <c r="A312" s="123" t="s">
        <v>416</v>
      </c>
      <c r="B312" s="123" t="s">
        <v>415</v>
      </c>
      <c r="C312" s="140">
        <v>66.41</v>
      </c>
      <c r="D312" s="140">
        <v>89.766270000000006</v>
      </c>
      <c r="E312" s="140">
        <v>91.707429999999988</v>
      </c>
      <c r="F312" s="140">
        <v>94.644139999999993</v>
      </c>
      <c r="G312" s="140">
        <v>99.10463</v>
      </c>
      <c r="H312" s="140">
        <v>98.684629999999999</v>
      </c>
      <c r="I312" s="140">
        <v>98.684629999999999</v>
      </c>
      <c r="J312" s="133">
        <v>92.418789999999987</v>
      </c>
      <c r="K312" s="133">
        <v>98.277000000000001</v>
      </c>
      <c r="L312" s="133">
        <v>96.655450000000002</v>
      </c>
      <c r="M312" s="107"/>
      <c r="N312" s="104"/>
      <c r="O312" s="104"/>
    </row>
    <row r="313" spans="1:15" s="119" customFormat="1" ht="15.75">
      <c r="A313" s="127" t="s">
        <v>414</v>
      </c>
      <c r="B313" s="127" t="s">
        <v>413</v>
      </c>
      <c r="C313" s="152"/>
      <c r="D313" s="152"/>
      <c r="E313" s="152"/>
      <c r="F313" s="152"/>
      <c r="G313" s="152"/>
      <c r="H313" s="152"/>
      <c r="I313" s="152"/>
      <c r="J313" s="153">
        <v>19.011620000000001</v>
      </c>
      <c r="K313" s="153">
        <v>55.798569999999998</v>
      </c>
      <c r="L313" s="153">
        <v>71.645079999999993</v>
      </c>
      <c r="M313" s="115"/>
      <c r="N313" s="116"/>
      <c r="O313" s="116"/>
    </row>
    <row r="314" spans="1:15" ht="15.75">
      <c r="A314" s="123" t="s">
        <v>412</v>
      </c>
      <c r="B314" s="123" t="s">
        <v>411</v>
      </c>
      <c r="C314" s="140">
        <v>42.41</v>
      </c>
      <c r="D314" s="140">
        <v>55.449689999999997</v>
      </c>
      <c r="E314" s="140">
        <v>50.851819999999996</v>
      </c>
      <c r="F314" s="140">
        <v>27.641500000000001</v>
      </c>
      <c r="G314" s="140">
        <v>27.88869</v>
      </c>
      <c r="H314" s="140">
        <v>27.88869</v>
      </c>
      <c r="I314" s="140">
        <v>27.88869</v>
      </c>
      <c r="J314" s="133">
        <v>27.282970000000002</v>
      </c>
      <c r="K314" s="133">
        <v>19.895910000000001</v>
      </c>
      <c r="L314" s="133">
        <v>28.64715</v>
      </c>
      <c r="M314" s="107"/>
      <c r="N314" s="104"/>
      <c r="O314" s="104"/>
    </row>
    <row r="315" spans="1:15" s="119" customFormat="1" ht="15.75">
      <c r="A315" s="127" t="s">
        <v>410</v>
      </c>
      <c r="B315" s="127" t="s">
        <v>409</v>
      </c>
      <c r="C315" s="152"/>
      <c r="D315" s="152"/>
      <c r="E315" s="152"/>
      <c r="F315" s="152"/>
      <c r="G315" s="152"/>
      <c r="H315" s="152"/>
      <c r="I315" s="152"/>
      <c r="J315" s="153">
        <v>46.762</v>
      </c>
      <c r="K315" s="153">
        <v>35.08361</v>
      </c>
      <c r="L315" s="153">
        <v>332.13317999999998</v>
      </c>
      <c r="M315" s="115"/>
      <c r="N315" s="116"/>
      <c r="O315" s="116"/>
    </row>
    <row r="316" spans="1:15" ht="16.5" thickBot="1">
      <c r="A316" s="123" t="s">
        <v>408</v>
      </c>
      <c r="B316" s="123" t="s">
        <v>407</v>
      </c>
      <c r="C316" s="140">
        <v>53.75</v>
      </c>
      <c r="D316" s="140">
        <v>50</v>
      </c>
      <c r="E316" s="140">
        <v>30</v>
      </c>
      <c r="F316" s="140">
        <v>30</v>
      </c>
      <c r="G316" s="140">
        <v>45.000500000000002</v>
      </c>
      <c r="H316" s="140">
        <v>45.000500000000002</v>
      </c>
      <c r="I316" s="140">
        <v>45.000500000000002</v>
      </c>
      <c r="J316" s="133"/>
      <c r="K316" s="133"/>
      <c r="L316" s="133"/>
      <c r="M316" s="107"/>
      <c r="N316" s="104"/>
      <c r="O316" s="104"/>
    </row>
    <row r="317" spans="1:15" ht="16.5" thickBot="1">
      <c r="A317" s="106"/>
      <c r="B317" s="136" t="s">
        <v>125</v>
      </c>
      <c r="C317" s="137">
        <f t="shared" ref="C317:I317" si="28">SUM(C294:C316)</f>
        <v>5453.5499999999993</v>
      </c>
      <c r="D317" s="137">
        <f t="shared" si="28"/>
        <v>6150.0152299999991</v>
      </c>
      <c r="E317" s="137">
        <f t="shared" si="28"/>
        <v>6048.9719600000008</v>
      </c>
      <c r="F317" s="137">
        <f t="shared" si="28"/>
        <v>5453.1443100000006</v>
      </c>
      <c r="G317" s="137">
        <f t="shared" si="28"/>
        <v>5656.5084399999978</v>
      </c>
      <c r="H317" s="137">
        <f t="shared" si="28"/>
        <v>5436.9278899999999</v>
      </c>
      <c r="I317" s="137">
        <f t="shared" si="28"/>
        <v>5436.9278899999999</v>
      </c>
      <c r="J317" s="137">
        <f>SUM(J277:J316)</f>
        <v>11473.421399999997</v>
      </c>
      <c r="K317" s="137">
        <f>SUM(K277:K316)</f>
        <v>11842.66013</v>
      </c>
      <c r="L317" s="137">
        <f>SUM(L277:L316)</f>
        <v>12609.089579999998</v>
      </c>
      <c r="M317" s="107"/>
      <c r="N317" s="104"/>
      <c r="O317" s="104"/>
    </row>
    <row r="318" spans="1:15" ht="24">
      <c r="A318" s="121" t="s">
        <v>406</v>
      </c>
      <c r="B318" s="121" t="s">
        <v>405</v>
      </c>
      <c r="C318" s="139"/>
      <c r="D318" s="139"/>
      <c r="E318" s="139"/>
      <c r="F318" s="139"/>
      <c r="G318" s="139"/>
      <c r="H318" s="139"/>
      <c r="I318" s="139"/>
      <c r="J318" s="131">
        <v>15</v>
      </c>
      <c r="K318" s="131">
        <v>2.9700799999999998</v>
      </c>
      <c r="L318" s="131">
        <v>2.5801699999999999</v>
      </c>
      <c r="M318" s="107"/>
      <c r="N318" s="104"/>
      <c r="O318" s="104"/>
    </row>
    <row r="319" spans="1:15" ht="24">
      <c r="A319" s="123" t="s">
        <v>404</v>
      </c>
      <c r="B319" s="123" t="s">
        <v>403</v>
      </c>
      <c r="C319" s="140"/>
      <c r="D319" s="140"/>
      <c r="E319" s="140"/>
      <c r="F319" s="140"/>
      <c r="G319" s="140"/>
      <c r="H319" s="140"/>
      <c r="I319" s="140"/>
      <c r="J319" s="133">
        <v>15</v>
      </c>
      <c r="K319" s="133">
        <v>24.47804</v>
      </c>
      <c r="L319" s="133">
        <v>30.28454</v>
      </c>
      <c r="M319" s="107"/>
      <c r="N319" s="104"/>
      <c r="O319" s="104"/>
    </row>
    <row r="320" spans="1:15" ht="24">
      <c r="A320" s="121" t="s">
        <v>402</v>
      </c>
      <c r="B320" s="121" t="s">
        <v>401</v>
      </c>
      <c r="C320" s="139"/>
      <c r="D320" s="139"/>
      <c r="E320" s="139"/>
      <c r="F320" s="139"/>
      <c r="G320" s="139"/>
      <c r="H320" s="139"/>
      <c r="I320" s="139"/>
      <c r="J320" s="131">
        <v>336</v>
      </c>
      <c r="K320" s="131">
        <v>386.1</v>
      </c>
      <c r="L320" s="131">
        <v>233.39317</v>
      </c>
      <c r="M320" s="107"/>
      <c r="N320" s="104"/>
      <c r="O320" s="104"/>
    </row>
    <row r="321" spans="1:15" ht="24">
      <c r="A321" s="123" t="s">
        <v>400</v>
      </c>
      <c r="B321" s="123" t="s">
        <v>399</v>
      </c>
      <c r="C321" s="140"/>
      <c r="D321" s="140"/>
      <c r="E321" s="140"/>
      <c r="F321" s="140"/>
      <c r="G321" s="140"/>
      <c r="H321" s="140"/>
      <c r="I321" s="140"/>
      <c r="J321" s="133">
        <v>0</v>
      </c>
      <c r="K321" s="133">
        <v>100</v>
      </c>
      <c r="L321" s="133">
        <v>400</v>
      </c>
      <c r="M321" s="107"/>
      <c r="N321" s="104"/>
      <c r="O321" s="104"/>
    </row>
    <row r="322" spans="1:15" ht="24">
      <c r="A322" s="121" t="s">
        <v>398</v>
      </c>
      <c r="B322" s="121" t="s">
        <v>397</v>
      </c>
      <c r="C322" s="139"/>
      <c r="D322" s="139"/>
      <c r="E322" s="139"/>
      <c r="F322" s="139"/>
      <c r="G322" s="139"/>
      <c r="H322" s="139"/>
      <c r="I322" s="139"/>
      <c r="J322" s="131">
        <v>120</v>
      </c>
      <c r="K322" s="131">
        <v>182.09</v>
      </c>
      <c r="L322" s="131">
        <v>2898.67</v>
      </c>
      <c r="M322" s="107"/>
      <c r="N322" s="104"/>
      <c r="O322" s="104"/>
    </row>
    <row r="323" spans="1:15" ht="15.75">
      <c r="A323" s="123" t="s">
        <v>396</v>
      </c>
      <c r="B323" s="123" t="s">
        <v>395</v>
      </c>
      <c r="C323" s="140"/>
      <c r="D323" s="140"/>
      <c r="E323" s="140"/>
      <c r="F323" s="140"/>
      <c r="G323" s="140"/>
      <c r="H323" s="140"/>
      <c r="I323" s="140"/>
      <c r="J323" s="133">
        <v>90</v>
      </c>
      <c r="K323" s="133">
        <v>78</v>
      </c>
      <c r="L323" s="133">
        <v>60</v>
      </c>
      <c r="M323" s="107"/>
      <c r="N323" s="104"/>
      <c r="O323" s="104"/>
    </row>
    <row r="324" spans="1:15" ht="15.75">
      <c r="A324" s="121" t="s">
        <v>394</v>
      </c>
      <c r="B324" s="121" t="s">
        <v>393</v>
      </c>
      <c r="C324" s="139"/>
      <c r="D324" s="139"/>
      <c r="E324" s="139"/>
      <c r="F324" s="139"/>
      <c r="G324" s="139"/>
      <c r="H324" s="139"/>
      <c r="I324" s="139"/>
      <c r="J324" s="131">
        <v>573.79999999999995</v>
      </c>
      <c r="K324" s="131">
        <v>1559</v>
      </c>
      <c r="L324" s="131">
        <v>1322</v>
      </c>
      <c r="M324" s="107"/>
      <c r="N324" s="104"/>
      <c r="O324" s="104"/>
    </row>
    <row r="325" spans="1:15" ht="24">
      <c r="A325" s="123" t="s">
        <v>392</v>
      </c>
      <c r="B325" s="123" t="s">
        <v>391</v>
      </c>
      <c r="C325" s="140"/>
      <c r="D325" s="140"/>
      <c r="E325" s="140"/>
      <c r="F325" s="140"/>
      <c r="G325" s="140"/>
      <c r="H325" s="140"/>
      <c r="I325" s="140"/>
      <c r="J325" s="133">
        <v>64.599999999999994</v>
      </c>
      <c r="K325" s="133">
        <v>155</v>
      </c>
      <c r="L325" s="133">
        <v>142</v>
      </c>
      <c r="M325" s="107"/>
      <c r="N325" s="104"/>
      <c r="O325" s="104"/>
    </row>
    <row r="326" spans="1:15" ht="24">
      <c r="A326" s="121" t="s">
        <v>390</v>
      </c>
      <c r="B326" s="121" t="s">
        <v>389</v>
      </c>
      <c r="C326" s="139"/>
      <c r="D326" s="139"/>
      <c r="E326" s="139"/>
      <c r="F326" s="139"/>
      <c r="G326" s="139"/>
      <c r="H326" s="139"/>
      <c r="I326" s="139"/>
      <c r="J326" s="131">
        <v>300</v>
      </c>
      <c r="K326" s="131">
        <v>256</v>
      </c>
      <c r="L326" s="131">
        <v>256</v>
      </c>
      <c r="M326" s="107"/>
      <c r="N326" s="104"/>
      <c r="O326" s="104"/>
    </row>
    <row r="327" spans="1:15" ht="24">
      <c r="A327" s="123" t="s">
        <v>388</v>
      </c>
      <c r="B327" s="123" t="s">
        <v>387</v>
      </c>
      <c r="C327" s="140"/>
      <c r="D327" s="140"/>
      <c r="E327" s="140"/>
      <c r="F327" s="140"/>
      <c r="G327" s="140"/>
      <c r="H327" s="140"/>
      <c r="I327" s="140"/>
      <c r="J327" s="133">
        <v>175</v>
      </c>
      <c r="K327" s="133">
        <v>150</v>
      </c>
      <c r="L327" s="133">
        <v>155</v>
      </c>
      <c r="M327" s="107"/>
      <c r="N327" s="104"/>
      <c r="O327" s="104"/>
    </row>
    <row r="328" spans="1:15" ht="15.75">
      <c r="A328" s="121" t="s">
        <v>386</v>
      </c>
      <c r="B328" s="121" t="s">
        <v>385</v>
      </c>
      <c r="C328" s="139"/>
      <c r="D328" s="139"/>
      <c r="E328" s="139"/>
      <c r="F328" s="139"/>
      <c r="G328" s="139"/>
      <c r="H328" s="139"/>
      <c r="I328" s="139"/>
      <c r="J328" s="131">
        <v>30</v>
      </c>
      <c r="K328" s="131">
        <v>40</v>
      </c>
      <c r="L328" s="131">
        <v>10</v>
      </c>
      <c r="M328" s="107"/>
      <c r="N328" s="104"/>
      <c r="O328" s="104"/>
    </row>
    <row r="329" spans="1:15" ht="15.75">
      <c r="A329" s="123" t="s">
        <v>384</v>
      </c>
      <c r="B329" s="123" t="s">
        <v>383</v>
      </c>
      <c r="C329" s="140"/>
      <c r="D329" s="140"/>
      <c r="E329" s="140"/>
      <c r="F329" s="140"/>
      <c r="G329" s="140"/>
      <c r="H329" s="140"/>
      <c r="I329" s="140"/>
      <c r="J329" s="133">
        <v>20</v>
      </c>
      <c r="K329" s="133">
        <v>40</v>
      </c>
      <c r="L329" s="133">
        <v>20</v>
      </c>
      <c r="M329" s="107"/>
      <c r="N329" s="104"/>
      <c r="O329" s="104"/>
    </row>
    <row r="330" spans="1:15" ht="24">
      <c r="A330" s="121" t="s">
        <v>382</v>
      </c>
      <c r="B330" s="121" t="s">
        <v>381</v>
      </c>
      <c r="C330" s="139"/>
      <c r="D330" s="139"/>
      <c r="E330" s="139"/>
      <c r="F330" s="139"/>
      <c r="G330" s="139"/>
      <c r="H330" s="139"/>
      <c r="I330" s="139"/>
      <c r="J330" s="131">
        <v>48</v>
      </c>
      <c r="K330" s="131">
        <v>250</v>
      </c>
      <c r="L330" s="131">
        <v>1450</v>
      </c>
      <c r="M330" s="107"/>
      <c r="N330" s="104"/>
      <c r="O330" s="104"/>
    </row>
    <row r="331" spans="1:15" ht="24">
      <c r="A331" s="123" t="s">
        <v>380</v>
      </c>
      <c r="B331" s="123" t="s">
        <v>379</v>
      </c>
      <c r="C331" s="140"/>
      <c r="D331" s="140"/>
      <c r="E331" s="140"/>
      <c r="F331" s="140"/>
      <c r="G331" s="140"/>
      <c r="H331" s="140"/>
      <c r="I331" s="140"/>
      <c r="J331" s="133">
        <v>209.6</v>
      </c>
      <c r="K331" s="133">
        <v>182.78</v>
      </c>
      <c r="L331" s="133">
        <v>131.62</v>
      </c>
      <c r="M331" s="107"/>
      <c r="N331" s="104"/>
      <c r="O331" s="104"/>
    </row>
    <row r="332" spans="1:15" ht="15.75">
      <c r="A332" s="121" t="s">
        <v>378</v>
      </c>
      <c r="B332" s="121" t="s">
        <v>377</v>
      </c>
      <c r="C332" s="139"/>
      <c r="D332" s="139"/>
      <c r="E332" s="139"/>
      <c r="F332" s="139"/>
      <c r="G332" s="139"/>
      <c r="H332" s="139"/>
      <c r="I332" s="139"/>
      <c r="J332" s="131">
        <v>308.60000000000002</v>
      </c>
      <c r="K332" s="131">
        <v>113.8</v>
      </c>
      <c r="L332" s="131">
        <v>86.6</v>
      </c>
      <c r="M332" s="107"/>
      <c r="N332" s="104"/>
      <c r="O332" s="104"/>
    </row>
    <row r="333" spans="1:15" ht="15.75">
      <c r="A333" s="123" t="s">
        <v>376</v>
      </c>
      <c r="B333" s="123" t="s">
        <v>375</v>
      </c>
      <c r="C333" s="140"/>
      <c r="D333" s="140"/>
      <c r="E333" s="140"/>
      <c r="F333" s="140"/>
      <c r="G333" s="140"/>
      <c r="H333" s="140"/>
      <c r="I333" s="140"/>
      <c r="J333" s="133">
        <v>100</v>
      </c>
      <c r="K333" s="133">
        <v>130.374</v>
      </c>
      <c r="L333" s="133">
        <v>60.254660000000001</v>
      </c>
      <c r="M333" s="107"/>
      <c r="N333" s="104"/>
      <c r="O333" s="104"/>
    </row>
    <row r="334" spans="1:15" ht="24">
      <c r="A334" s="121" t="s">
        <v>374</v>
      </c>
      <c r="B334" s="121" t="s">
        <v>373</v>
      </c>
      <c r="C334" s="139"/>
      <c r="D334" s="139"/>
      <c r="E334" s="139"/>
      <c r="F334" s="139"/>
      <c r="G334" s="139"/>
      <c r="H334" s="139"/>
      <c r="I334" s="139"/>
      <c r="J334" s="131">
        <v>183.833</v>
      </c>
      <c r="K334" s="131">
        <v>258.08</v>
      </c>
      <c r="L334" s="131">
        <v>75.830389999999994</v>
      </c>
      <c r="M334" s="107"/>
      <c r="N334" s="104"/>
      <c r="O334" s="104"/>
    </row>
    <row r="335" spans="1:15" ht="48">
      <c r="A335" s="123" t="s">
        <v>372</v>
      </c>
      <c r="B335" s="123" t="s">
        <v>371</v>
      </c>
      <c r="C335" s="140"/>
      <c r="D335" s="140"/>
      <c r="E335" s="140"/>
      <c r="F335" s="140"/>
      <c r="G335" s="140"/>
      <c r="H335" s="140"/>
      <c r="I335" s="140"/>
      <c r="J335" s="133">
        <v>180</v>
      </c>
      <c r="K335" s="133">
        <v>521.5</v>
      </c>
      <c r="L335" s="133">
        <v>442.572</v>
      </c>
      <c r="M335" s="107"/>
      <c r="N335" s="104"/>
      <c r="O335" s="104"/>
    </row>
    <row r="336" spans="1:15" ht="15.75">
      <c r="A336" s="121" t="s">
        <v>370</v>
      </c>
      <c r="B336" s="121" t="s">
        <v>369</v>
      </c>
      <c r="C336" s="139"/>
      <c r="D336" s="139"/>
      <c r="E336" s="139"/>
      <c r="F336" s="139"/>
      <c r="G336" s="139"/>
      <c r="H336" s="139"/>
      <c r="I336" s="139"/>
      <c r="J336" s="131">
        <v>0</v>
      </c>
      <c r="K336" s="131">
        <v>151.01</v>
      </c>
      <c r="L336" s="131">
        <v>219.01</v>
      </c>
      <c r="M336" s="107"/>
      <c r="N336" s="104"/>
      <c r="O336" s="104"/>
    </row>
    <row r="337" spans="1:15" ht="24">
      <c r="A337" s="123" t="s">
        <v>368</v>
      </c>
      <c r="B337" s="123" t="s">
        <v>367</v>
      </c>
      <c r="C337" s="140"/>
      <c r="D337" s="140"/>
      <c r="E337" s="140"/>
      <c r="F337" s="140"/>
      <c r="G337" s="140"/>
      <c r="H337" s="140"/>
      <c r="I337" s="140"/>
      <c r="J337" s="133">
        <v>296.86</v>
      </c>
      <c r="K337" s="133">
        <v>111.66</v>
      </c>
      <c r="L337" s="133">
        <v>41.948009999999996</v>
      </c>
      <c r="M337" s="107"/>
      <c r="N337" s="104"/>
      <c r="O337" s="104"/>
    </row>
    <row r="338" spans="1:15" ht="24">
      <c r="A338" s="121" t="s">
        <v>366</v>
      </c>
      <c r="B338" s="121" t="s">
        <v>365</v>
      </c>
      <c r="C338" s="139"/>
      <c r="D338" s="139"/>
      <c r="E338" s="139"/>
      <c r="F338" s="139"/>
      <c r="G338" s="139"/>
      <c r="H338" s="139"/>
      <c r="I338" s="139"/>
      <c r="J338" s="131">
        <v>251.45500000000001</v>
      </c>
      <c r="K338" s="131">
        <v>307.04000000000002</v>
      </c>
      <c r="L338" s="131">
        <v>424.24304999999998</v>
      </c>
      <c r="M338" s="107"/>
      <c r="N338" s="104"/>
      <c r="O338" s="104"/>
    </row>
    <row r="339" spans="1:15" ht="24">
      <c r="A339" s="123" t="s">
        <v>364</v>
      </c>
      <c r="B339" s="123" t="s">
        <v>363</v>
      </c>
      <c r="C339" s="140"/>
      <c r="D339" s="140"/>
      <c r="E339" s="140"/>
      <c r="F339" s="140"/>
      <c r="G339" s="140"/>
      <c r="H339" s="140"/>
      <c r="I339" s="140"/>
      <c r="J339" s="133">
        <v>48.08</v>
      </c>
      <c r="K339" s="133">
        <v>61.930999999999997</v>
      </c>
      <c r="L339" s="133">
        <v>6.8579999999999997</v>
      </c>
      <c r="M339" s="107"/>
      <c r="N339" s="104"/>
      <c r="O339" s="104"/>
    </row>
    <row r="340" spans="1:15" ht="24">
      <c r="A340" s="121" t="s">
        <v>362</v>
      </c>
      <c r="B340" s="121" t="s">
        <v>361</v>
      </c>
      <c r="C340" s="139"/>
      <c r="D340" s="139"/>
      <c r="E340" s="139"/>
      <c r="F340" s="139"/>
      <c r="G340" s="139"/>
      <c r="H340" s="139"/>
      <c r="I340" s="139"/>
      <c r="J340" s="131">
        <v>40</v>
      </c>
      <c r="K340" s="131">
        <v>120</v>
      </c>
      <c r="L340" s="131">
        <v>240</v>
      </c>
      <c r="M340" s="107"/>
      <c r="N340" s="104"/>
      <c r="O340" s="104"/>
    </row>
    <row r="341" spans="1:15" ht="24">
      <c r="A341" s="123" t="s">
        <v>360</v>
      </c>
      <c r="B341" s="123" t="s">
        <v>359</v>
      </c>
      <c r="C341" s="140"/>
      <c r="D341" s="140"/>
      <c r="E341" s="140"/>
      <c r="F341" s="140"/>
      <c r="G341" s="140"/>
      <c r="H341" s="140"/>
      <c r="I341" s="140"/>
      <c r="J341" s="133">
        <v>1.5</v>
      </c>
      <c r="K341" s="133">
        <v>0</v>
      </c>
      <c r="L341" s="133">
        <v>0</v>
      </c>
      <c r="M341" s="107"/>
      <c r="N341" s="104"/>
      <c r="O341" s="104"/>
    </row>
    <row r="342" spans="1:15" ht="15.75">
      <c r="A342" s="121" t="s">
        <v>358</v>
      </c>
      <c r="B342" s="121" t="s">
        <v>357</v>
      </c>
      <c r="C342" s="139"/>
      <c r="D342" s="139"/>
      <c r="E342" s="139"/>
      <c r="F342" s="139"/>
      <c r="G342" s="139"/>
      <c r="H342" s="139"/>
      <c r="I342" s="139"/>
      <c r="J342" s="131">
        <v>0</v>
      </c>
      <c r="K342" s="131">
        <v>35</v>
      </c>
      <c r="L342" s="131">
        <v>65</v>
      </c>
      <c r="M342" s="107"/>
      <c r="N342" s="104"/>
      <c r="O342" s="104"/>
    </row>
    <row r="343" spans="1:15" ht="15.75">
      <c r="A343" s="123" t="s">
        <v>356</v>
      </c>
      <c r="B343" s="123" t="s">
        <v>355</v>
      </c>
      <c r="C343" s="140"/>
      <c r="D343" s="140"/>
      <c r="E343" s="140"/>
      <c r="F343" s="140"/>
      <c r="G343" s="140"/>
      <c r="H343" s="140"/>
      <c r="I343" s="140"/>
      <c r="J343" s="133">
        <v>193</v>
      </c>
      <c r="K343" s="133">
        <v>36</v>
      </c>
      <c r="L343" s="133">
        <v>123</v>
      </c>
      <c r="M343" s="107"/>
      <c r="N343" s="104"/>
      <c r="O343" s="104"/>
    </row>
    <row r="344" spans="1:15" ht="15.75">
      <c r="A344" s="121" t="s">
        <v>354</v>
      </c>
      <c r="B344" s="121" t="s">
        <v>353</v>
      </c>
      <c r="C344" s="139"/>
      <c r="D344" s="139"/>
      <c r="E344" s="139"/>
      <c r="F344" s="139"/>
      <c r="G344" s="139"/>
      <c r="H344" s="139"/>
      <c r="I344" s="139"/>
      <c r="J344" s="131">
        <v>155.6</v>
      </c>
      <c r="K344" s="131">
        <v>0</v>
      </c>
      <c r="L344" s="131">
        <v>0</v>
      </c>
      <c r="M344" s="107"/>
      <c r="N344" s="104"/>
      <c r="O344" s="104"/>
    </row>
    <row r="345" spans="1:15" ht="15.75">
      <c r="A345" s="123" t="s">
        <v>352</v>
      </c>
      <c r="B345" s="123" t="s">
        <v>351</v>
      </c>
      <c r="C345" s="140"/>
      <c r="D345" s="140"/>
      <c r="E345" s="140"/>
      <c r="F345" s="140"/>
      <c r="G345" s="140"/>
      <c r="H345" s="140"/>
      <c r="I345" s="140"/>
      <c r="J345" s="133">
        <v>586</v>
      </c>
      <c r="K345" s="133">
        <v>0</v>
      </c>
      <c r="L345" s="133">
        <v>54</v>
      </c>
      <c r="M345" s="107"/>
      <c r="N345" s="104"/>
      <c r="O345" s="104"/>
    </row>
    <row r="346" spans="1:15" ht="15.75">
      <c r="A346" s="121" t="s">
        <v>350</v>
      </c>
      <c r="B346" s="121" t="s">
        <v>349</v>
      </c>
      <c r="C346" s="139"/>
      <c r="D346" s="139"/>
      <c r="E346" s="139"/>
      <c r="F346" s="139"/>
      <c r="G346" s="139"/>
      <c r="H346" s="139"/>
      <c r="I346" s="139"/>
      <c r="J346" s="131">
        <v>180</v>
      </c>
      <c r="K346" s="131">
        <v>5</v>
      </c>
      <c r="L346" s="131">
        <v>5</v>
      </c>
      <c r="M346" s="107"/>
      <c r="N346" s="104"/>
      <c r="O346" s="104"/>
    </row>
    <row r="347" spans="1:15" ht="15.75">
      <c r="A347" s="123" t="s">
        <v>348</v>
      </c>
      <c r="B347" s="123" t="s">
        <v>347</v>
      </c>
      <c r="C347" s="140"/>
      <c r="D347" s="140"/>
      <c r="E347" s="140"/>
      <c r="F347" s="140"/>
      <c r="G347" s="140"/>
      <c r="H347" s="140"/>
      <c r="I347" s="140"/>
      <c r="J347" s="133">
        <v>129.05000000000001</v>
      </c>
      <c r="K347" s="133">
        <v>125.02</v>
      </c>
      <c r="L347" s="133">
        <v>120.52</v>
      </c>
      <c r="M347" s="107"/>
      <c r="N347" s="104"/>
      <c r="O347" s="104"/>
    </row>
    <row r="348" spans="1:15" ht="24">
      <c r="A348" s="121" t="s">
        <v>346</v>
      </c>
      <c r="B348" s="121" t="s">
        <v>345</v>
      </c>
      <c r="C348" s="139"/>
      <c r="D348" s="139"/>
      <c r="E348" s="139"/>
      <c r="F348" s="139"/>
      <c r="G348" s="139"/>
      <c r="H348" s="139"/>
      <c r="I348" s="139"/>
      <c r="J348" s="131">
        <v>100.85</v>
      </c>
      <c r="K348" s="131">
        <v>36.03</v>
      </c>
      <c r="L348" s="131">
        <v>18.53</v>
      </c>
      <c r="M348" s="107"/>
      <c r="N348" s="104"/>
      <c r="O348" s="104"/>
    </row>
    <row r="349" spans="1:15" ht="15.75">
      <c r="A349" s="123" t="s">
        <v>344</v>
      </c>
      <c r="B349" s="123" t="s">
        <v>343</v>
      </c>
      <c r="C349" s="140"/>
      <c r="D349" s="140"/>
      <c r="E349" s="140"/>
      <c r="F349" s="140"/>
      <c r="G349" s="140"/>
      <c r="H349" s="140">
        <v>5.9357799999999994</v>
      </c>
      <c r="I349" s="140">
        <v>5.9357799999999994</v>
      </c>
      <c r="J349" s="133">
        <v>36.614699999999999</v>
      </c>
      <c r="K349" s="133">
        <v>32.107979999999998</v>
      </c>
      <c r="L349" s="133">
        <v>57.662289999999999</v>
      </c>
      <c r="M349" s="107"/>
      <c r="N349" s="104"/>
      <c r="O349" s="104"/>
    </row>
    <row r="350" spans="1:15" ht="15.75">
      <c r="A350" s="121" t="s">
        <v>342</v>
      </c>
      <c r="B350" s="121" t="s">
        <v>341</v>
      </c>
      <c r="C350" s="139">
        <v>11.74</v>
      </c>
      <c r="D350" s="139">
        <v>12.23987</v>
      </c>
      <c r="E350" s="139">
        <v>12.61299</v>
      </c>
      <c r="F350" s="139">
        <v>11.98564</v>
      </c>
      <c r="G350" s="139">
        <v>12.075520000000001</v>
      </c>
      <c r="H350" s="139">
        <v>12.075520000000001</v>
      </c>
      <c r="I350" s="139">
        <v>12.075520000000001</v>
      </c>
      <c r="J350" s="131">
        <v>13.333290000000002</v>
      </c>
      <c r="K350" s="131">
        <v>15.482010000000001</v>
      </c>
      <c r="L350" s="131">
        <v>17.17775</v>
      </c>
      <c r="M350" s="107"/>
      <c r="N350" s="104"/>
      <c r="O350" s="104"/>
    </row>
    <row r="351" spans="1:15" ht="15.75">
      <c r="A351" s="123" t="s">
        <v>340</v>
      </c>
      <c r="B351" s="123" t="s">
        <v>339</v>
      </c>
      <c r="C351" s="140">
        <v>6.17</v>
      </c>
      <c r="D351" s="140">
        <v>6.3732199999999999</v>
      </c>
      <c r="E351" s="140">
        <v>6.0986000000000002</v>
      </c>
      <c r="F351" s="140">
        <v>5.9809099999999997</v>
      </c>
      <c r="G351" s="140">
        <v>5.7170200000000007</v>
      </c>
      <c r="H351" s="140">
        <v>5.7170200000000007</v>
      </c>
      <c r="I351" s="140">
        <v>5.7170200000000007</v>
      </c>
      <c r="J351" s="133">
        <v>6.1370399999999998</v>
      </c>
      <c r="K351" s="133">
        <v>6.4618100000000007</v>
      </c>
      <c r="L351" s="133">
        <v>6.5120199999999997</v>
      </c>
      <c r="M351" s="107"/>
      <c r="N351" s="104"/>
      <c r="O351" s="104"/>
    </row>
    <row r="352" spans="1:15" ht="15.75">
      <c r="A352" s="121" t="s">
        <v>338</v>
      </c>
      <c r="B352" s="121" t="s">
        <v>337</v>
      </c>
      <c r="C352" s="139">
        <v>690.18</v>
      </c>
      <c r="D352" s="139">
        <v>689.00387000000001</v>
      </c>
      <c r="E352" s="139">
        <v>718.21807999999999</v>
      </c>
      <c r="F352" s="139">
        <v>704.99557000000004</v>
      </c>
      <c r="G352" s="139">
        <v>720.52193999999997</v>
      </c>
      <c r="H352" s="139">
        <v>720.52193999999997</v>
      </c>
      <c r="I352" s="139">
        <v>720.52193999999997</v>
      </c>
      <c r="J352" s="131">
        <v>874.57497000000001</v>
      </c>
      <c r="K352" s="131">
        <v>1170.7791200000001</v>
      </c>
      <c r="L352" s="131">
        <v>1215.6928700000001</v>
      </c>
      <c r="M352" s="107"/>
      <c r="N352" s="104"/>
      <c r="O352" s="104"/>
    </row>
    <row r="353" spans="1:15" ht="15.75">
      <c r="A353" s="123" t="s">
        <v>336</v>
      </c>
      <c r="B353" s="123" t="s">
        <v>335</v>
      </c>
      <c r="C353" s="140">
        <v>1464.72</v>
      </c>
      <c r="D353" s="140">
        <v>1443.09313</v>
      </c>
      <c r="E353" s="140">
        <v>1613.21532</v>
      </c>
      <c r="F353" s="140">
        <v>3395.3495899999998</v>
      </c>
      <c r="G353" s="140">
        <v>2981.1437099999998</v>
      </c>
      <c r="H353" s="140">
        <v>2979.0256099999997</v>
      </c>
      <c r="I353" s="140">
        <v>2979.0256099999997</v>
      </c>
      <c r="J353" s="133">
        <v>2760.57123</v>
      </c>
      <c r="K353" s="133">
        <v>2856.3604399999999</v>
      </c>
      <c r="L353" s="133">
        <v>3016.4580599999999</v>
      </c>
      <c r="M353" s="107"/>
      <c r="N353" s="104"/>
      <c r="O353" s="104"/>
    </row>
    <row r="354" spans="1:15" ht="15.75">
      <c r="A354" s="121" t="s">
        <v>334</v>
      </c>
      <c r="B354" s="121" t="s">
        <v>333</v>
      </c>
      <c r="C354" s="139">
        <v>163.24</v>
      </c>
      <c r="D354" s="139">
        <v>162.83233999999999</v>
      </c>
      <c r="E354" s="139">
        <v>163.70999</v>
      </c>
      <c r="F354" s="139">
        <v>159.09003999999999</v>
      </c>
      <c r="G354" s="139">
        <v>210.97748000000001</v>
      </c>
      <c r="H354" s="139">
        <v>210.97748000000001</v>
      </c>
      <c r="I354" s="139">
        <v>210.97748000000001</v>
      </c>
      <c r="J354" s="131">
        <v>183.97032000000002</v>
      </c>
      <c r="K354" s="131">
        <v>230.36096000000001</v>
      </c>
      <c r="L354" s="131">
        <v>232.10148000000001</v>
      </c>
      <c r="M354" s="107"/>
      <c r="N354" s="104"/>
      <c r="O354" s="104"/>
    </row>
    <row r="355" spans="1:15" ht="15.75">
      <c r="A355" s="123" t="s">
        <v>332</v>
      </c>
      <c r="B355" s="123" t="s">
        <v>331</v>
      </c>
      <c r="C355" s="140">
        <v>343.6</v>
      </c>
      <c r="D355" s="140">
        <v>563.92575999999997</v>
      </c>
      <c r="E355" s="140">
        <v>468.13898999999998</v>
      </c>
      <c r="F355" s="140">
        <v>302.35700000000003</v>
      </c>
      <c r="G355" s="140">
        <v>467.61</v>
      </c>
      <c r="H355" s="140">
        <v>467.61</v>
      </c>
      <c r="I355" s="140">
        <v>467.61</v>
      </c>
      <c r="J355" s="133">
        <v>676.54806999999994</v>
      </c>
      <c r="K355" s="133">
        <v>708.2</v>
      </c>
      <c r="L355" s="133">
        <v>1601.15014</v>
      </c>
      <c r="M355" s="107"/>
      <c r="N355" s="104"/>
      <c r="O355" s="104"/>
    </row>
    <row r="356" spans="1:15" ht="15.75">
      <c r="A356" s="121" t="s">
        <v>330</v>
      </c>
      <c r="B356" s="121" t="s">
        <v>329</v>
      </c>
      <c r="C356" s="139">
        <v>286.76</v>
      </c>
      <c r="D356" s="139">
        <v>273.82083</v>
      </c>
      <c r="E356" s="139">
        <v>272.12890000000004</v>
      </c>
      <c r="F356" s="139">
        <v>269.95738</v>
      </c>
      <c r="G356" s="139">
        <v>270.84712999999999</v>
      </c>
      <c r="H356" s="139">
        <v>270.84712999999999</v>
      </c>
      <c r="I356" s="139">
        <v>270.84712999999999</v>
      </c>
      <c r="J356" s="131">
        <v>287.42872</v>
      </c>
      <c r="K356" s="131">
        <v>288.70441999999997</v>
      </c>
      <c r="L356" s="131">
        <v>328.04745000000003</v>
      </c>
      <c r="M356" s="107"/>
      <c r="N356" s="104"/>
      <c r="O356" s="104"/>
    </row>
    <row r="357" spans="1:15" ht="15.75">
      <c r="A357" s="123" t="s">
        <v>328</v>
      </c>
      <c r="B357" s="123" t="s">
        <v>327</v>
      </c>
      <c r="C357" s="140">
        <v>0</v>
      </c>
      <c r="D357" s="140"/>
      <c r="E357" s="140"/>
      <c r="F357" s="140"/>
      <c r="G357" s="140"/>
      <c r="H357" s="140"/>
      <c r="I357" s="140"/>
      <c r="J357" s="133"/>
      <c r="K357" s="133">
        <v>0</v>
      </c>
      <c r="L357" s="133">
        <v>0</v>
      </c>
      <c r="M357" s="107"/>
      <c r="N357" s="104"/>
      <c r="O357" s="104"/>
    </row>
    <row r="358" spans="1:15" ht="15.75">
      <c r="A358" s="121" t="s">
        <v>326</v>
      </c>
      <c r="B358" s="121" t="s">
        <v>325</v>
      </c>
      <c r="C358" s="139">
        <v>0.34</v>
      </c>
      <c r="D358" s="139">
        <v>0.34</v>
      </c>
      <c r="E358" s="139">
        <v>0.96</v>
      </c>
      <c r="F358" s="139">
        <v>0.96</v>
      </c>
      <c r="G358" s="139">
        <v>0.96</v>
      </c>
      <c r="H358" s="139">
        <v>0.96</v>
      </c>
      <c r="I358" s="139">
        <v>0.96</v>
      </c>
      <c r="J358" s="131">
        <v>1</v>
      </c>
      <c r="K358" s="131">
        <v>1</v>
      </c>
      <c r="L358" s="131">
        <v>1</v>
      </c>
      <c r="M358" s="107"/>
      <c r="N358" s="104"/>
      <c r="O358" s="104"/>
    </row>
    <row r="359" spans="1:15" ht="15.75">
      <c r="A359" s="123" t="s">
        <v>324</v>
      </c>
      <c r="B359" s="123" t="s">
        <v>323</v>
      </c>
      <c r="C359" s="140">
        <v>2235.2399999999998</v>
      </c>
      <c r="D359" s="140">
        <v>2203.5170800000001</v>
      </c>
      <c r="E359" s="140">
        <v>2114.6495399999999</v>
      </c>
      <c r="F359" s="140">
        <v>760.70060000000001</v>
      </c>
      <c r="G359" s="140">
        <v>1459.6540600000001</v>
      </c>
      <c r="H359" s="140">
        <v>1459.6540600000001</v>
      </c>
      <c r="I359" s="140">
        <v>1459.6540600000001</v>
      </c>
      <c r="J359" s="133">
        <v>1904.0094199999999</v>
      </c>
      <c r="K359" s="133">
        <v>2007.6413400000001</v>
      </c>
      <c r="L359" s="133">
        <v>1766.3505399999999</v>
      </c>
      <c r="M359" s="107"/>
      <c r="N359" s="104"/>
      <c r="O359" s="104"/>
    </row>
    <row r="360" spans="1:15" ht="15.75">
      <c r="A360" s="121" t="s">
        <v>322</v>
      </c>
      <c r="B360" s="121" t="s">
        <v>321</v>
      </c>
      <c r="C360" s="139">
        <v>76.89</v>
      </c>
      <c r="D360" s="139">
        <v>77.895480000000006</v>
      </c>
      <c r="E360" s="139">
        <v>79.867509999999996</v>
      </c>
      <c r="F360" s="139">
        <v>53.641869999999997</v>
      </c>
      <c r="G360" s="139">
        <v>53.151989999999998</v>
      </c>
      <c r="H360" s="139">
        <v>52.62021</v>
      </c>
      <c r="I360" s="139">
        <v>52.62021</v>
      </c>
      <c r="J360" s="131">
        <v>58.253300000000003</v>
      </c>
      <c r="K360" s="131">
        <v>0</v>
      </c>
      <c r="L360" s="131">
        <v>0</v>
      </c>
      <c r="M360" s="107"/>
      <c r="N360" s="104"/>
      <c r="O360" s="104"/>
    </row>
    <row r="361" spans="1:15" ht="15.75">
      <c r="A361" s="123" t="s">
        <v>320</v>
      </c>
      <c r="B361" s="123" t="s">
        <v>319</v>
      </c>
      <c r="C361" s="140">
        <v>60.19</v>
      </c>
      <c r="D361" s="140">
        <v>60.57658</v>
      </c>
      <c r="E361" s="140">
        <v>64.76133999999999</v>
      </c>
      <c r="F361" s="140">
        <v>60.036340000000003</v>
      </c>
      <c r="G361" s="140">
        <v>60.582889999999999</v>
      </c>
      <c r="H361" s="140">
        <v>60.582889999999999</v>
      </c>
      <c r="I361" s="140">
        <v>60.582889999999999</v>
      </c>
      <c r="J361" s="133">
        <v>99.112700000000004</v>
      </c>
      <c r="K361" s="133">
        <v>0</v>
      </c>
      <c r="L361" s="133">
        <v>0</v>
      </c>
      <c r="M361" s="107"/>
      <c r="N361" s="104"/>
      <c r="O361" s="104"/>
    </row>
    <row r="362" spans="1:15" ht="15.75">
      <c r="A362" s="121" t="s">
        <v>318</v>
      </c>
      <c r="B362" s="121" t="s">
        <v>317</v>
      </c>
      <c r="C362" s="139">
        <v>24.96</v>
      </c>
      <c r="D362" s="139">
        <v>24.607320000000001</v>
      </c>
      <c r="E362" s="139">
        <v>24.617169999999998</v>
      </c>
      <c r="F362" s="139">
        <v>23.592169999999999</v>
      </c>
      <c r="G362" s="139">
        <v>23.483340000000002</v>
      </c>
      <c r="H362" s="139">
        <v>23.354050000000001</v>
      </c>
      <c r="I362" s="139">
        <v>23.354050000000001</v>
      </c>
      <c r="J362" s="131">
        <v>24.515349999999998</v>
      </c>
      <c r="K362" s="131">
        <v>0</v>
      </c>
      <c r="L362" s="131">
        <v>0</v>
      </c>
      <c r="M362" s="107"/>
      <c r="N362" s="104"/>
      <c r="O362" s="104"/>
    </row>
    <row r="363" spans="1:15" ht="15.75">
      <c r="A363" s="123" t="s">
        <v>316</v>
      </c>
      <c r="B363" s="123" t="s">
        <v>315</v>
      </c>
      <c r="C363" s="140">
        <v>110.22</v>
      </c>
      <c r="D363" s="140">
        <v>125.66365999999999</v>
      </c>
      <c r="E363" s="140">
        <v>126.25547</v>
      </c>
      <c r="F363" s="140">
        <v>130.95839000000001</v>
      </c>
      <c r="G363" s="140">
        <v>140.41601</v>
      </c>
      <c r="H363" s="140">
        <v>146.17343</v>
      </c>
      <c r="I363" s="140">
        <v>146.17343</v>
      </c>
      <c r="J363" s="133">
        <v>162.32379999999998</v>
      </c>
      <c r="K363" s="133">
        <v>171.64232999999999</v>
      </c>
      <c r="L363" s="133">
        <v>109.82071999999999</v>
      </c>
      <c r="M363" s="107"/>
      <c r="N363" s="104"/>
      <c r="O363" s="104"/>
    </row>
    <row r="364" spans="1:15" ht="15.75">
      <c r="A364" s="121" t="s">
        <v>314</v>
      </c>
      <c r="B364" s="121" t="s">
        <v>313</v>
      </c>
      <c r="C364" s="139">
        <v>83.42</v>
      </c>
      <c r="D364" s="139">
        <v>92.855590000000007</v>
      </c>
      <c r="E364" s="139">
        <v>89.759539999999987</v>
      </c>
      <c r="F364" s="139">
        <v>87.254679999999993</v>
      </c>
      <c r="G364" s="139">
        <v>89.979230000000001</v>
      </c>
      <c r="H364" s="139">
        <v>88.76473</v>
      </c>
      <c r="I364" s="139">
        <v>88.76473</v>
      </c>
      <c r="J364" s="131">
        <v>112.50833</v>
      </c>
      <c r="K364" s="131">
        <v>113.26047</v>
      </c>
      <c r="L364" s="131">
        <v>115.29423</v>
      </c>
      <c r="M364" s="107"/>
      <c r="N364" s="104"/>
      <c r="O364" s="104"/>
    </row>
    <row r="365" spans="1:15" ht="16.5" thickBot="1">
      <c r="A365" s="125" t="s">
        <v>312</v>
      </c>
      <c r="B365" s="125" t="s">
        <v>311</v>
      </c>
      <c r="C365" s="145">
        <v>582.17999999999995</v>
      </c>
      <c r="D365" s="145">
        <v>658.40601000000004</v>
      </c>
      <c r="E365" s="145">
        <v>670.16882999999996</v>
      </c>
      <c r="F365" s="145">
        <v>535.76044999999999</v>
      </c>
      <c r="G365" s="145">
        <v>552.95443999999998</v>
      </c>
      <c r="H365" s="145">
        <v>552.95443999999998</v>
      </c>
      <c r="I365" s="145">
        <v>552.95443999999998</v>
      </c>
      <c r="J365" s="146">
        <v>391.83749999999998</v>
      </c>
      <c r="K365" s="146">
        <v>277.52287999999999</v>
      </c>
      <c r="L365" s="146">
        <v>204.80349000000001</v>
      </c>
      <c r="M365" s="107"/>
      <c r="N365" s="104"/>
      <c r="O365" s="104"/>
    </row>
    <row r="366" spans="1:15" ht="16.5" thickBot="1">
      <c r="A366" s="106"/>
      <c r="B366" s="136" t="s">
        <v>132</v>
      </c>
      <c r="C366" s="137">
        <f t="shared" ref="C366:K366" si="29">SUM(C318:C365)</f>
        <v>6139.85</v>
      </c>
      <c r="D366" s="137">
        <f t="shared" si="29"/>
        <v>6395.15074</v>
      </c>
      <c r="E366" s="137">
        <f t="shared" si="29"/>
        <v>6425.1622699999998</v>
      </c>
      <c r="F366" s="137">
        <f t="shared" si="29"/>
        <v>6502.6206299999994</v>
      </c>
      <c r="G366" s="137">
        <f t="shared" si="29"/>
        <v>7050.0747599999995</v>
      </c>
      <c r="H366" s="137">
        <f t="shared" si="29"/>
        <v>7057.7742899999994</v>
      </c>
      <c r="I366" s="137">
        <f t="shared" si="29"/>
        <v>7057.7742899999994</v>
      </c>
      <c r="J366" s="137">
        <f t="shared" si="29"/>
        <v>12344.56674</v>
      </c>
      <c r="K366" s="137">
        <f t="shared" si="29"/>
        <v>13298.38688</v>
      </c>
      <c r="L366" s="137">
        <f t="shared" ref="L366" si="30">SUM(L318:L365)</f>
        <v>17766.98503</v>
      </c>
      <c r="M366" s="107"/>
      <c r="N366" s="104"/>
      <c r="O366" s="104"/>
    </row>
    <row r="367" spans="1:15" ht="24">
      <c r="A367" s="121" t="s">
        <v>310</v>
      </c>
      <c r="B367" s="121" t="s">
        <v>309</v>
      </c>
      <c r="C367" s="139"/>
      <c r="D367" s="139"/>
      <c r="E367" s="139"/>
      <c r="F367" s="139"/>
      <c r="G367" s="139"/>
      <c r="H367" s="139"/>
      <c r="I367" s="139"/>
      <c r="J367" s="131">
        <v>20.75</v>
      </c>
      <c r="K367" s="131">
        <v>59.690429999999999</v>
      </c>
      <c r="L367" s="131">
        <v>85.957319999999996</v>
      </c>
      <c r="M367" s="107"/>
      <c r="N367" s="104"/>
      <c r="O367" s="104"/>
    </row>
    <row r="368" spans="1:15" ht="24">
      <c r="A368" s="123" t="s">
        <v>308</v>
      </c>
      <c r="B368" s="123" t="s">
        <v>307</v>
      </c>
      <c r="C368" s="140"/>
      <c r="D368" s="140"/>
      <c r="E368" s="140"/>
      <c r="F368" s="140"/>
      <c r="G368" s="140"/>
      <c r="H368" s="140"/>
      <c r="I368" s="140"/>
      <c r="J368" s="133">
        <v>0.49</v>
      </c>
      <c r="K368" s="133">
        <v>5.8086800000000007</v>
      </c>
      <c r="L368" s="133">
        <v>3.3120099999999999</v>
      </c>
      <c r="M368" s="107"/>
      <c r="N368" s="104"/>
      <c r="O368" s="104"/>
    </row>
    <row r="369" spans="1:15" ht="24">
      <c r="A369" s="121" t="s">
        <v>306</v>
      </c>
      <c r="B369" s="121" t="s">
        <v>305</v>
      </c>
      <c r="C369" s="139"/>
      <c r="D369" s="139"/>
      <c r="E369" s="139"/>
      <c r="F369" s="139"/>
      <c r="G369" s="139"/>
      <c r="H369" s="139"/>
      <c r="I369" s="139"/>
      <c r="J369" s="131">
        <v>1.4</v>
      </c>
      <c r="K369" s="131">
        <v>7.63</v>
      </c>
      <c r="L369" s="131">
        <v>7.41</v>
      </c>
      <c r="M369" s="107"/>
      <c r="N369" s="104"/>
      <c r="O369" s="104"/>
    </row>
    <row r="370" spans="1:15" ht="15.75">
      <c r="A370" s="123" t="s">
        <v>304</v>
      </c>
      <c r="B370" s="123" t="s">
        <v>303</v>
      </c>
      <c r="C370" s="140"/>
      <c r="D370" s="140"/>
      <c r="E370" s="140"/>
      <c r="F370" s="140"/>
      <c r="G370" s="140"/>
      <c r="H370" s="140"/>
      <c r="I370" s="140"/>
      <c r="J370" s="133">
        <v>0</v>
      </c>
      <c r="K370" s="133">
        <v>0.74899000000000004</v>
      </c>
      <c r="L370" s="133">
        <v>0</v>
      </c>
      <c r="M370" s="107"/>
      <c r="N370" s="104"/>
      <c r="O370" s="104"/>
    </row>
    <row r="371" spans="1:15" ht="24">
      <c r="A371" s="121" t="s">
        <v>302</v>
      </c>
      <c r="B371" s="121" t="s">
        <v>301</v>
      </c>
      <c r="C371" s="139"/>
      <c r="D371" s="139"/>
      <c r="E371" s="139"/>
      <c r="F371" s="139"/>
      <c r="G371" s="139"/>
      <c r="H371" s="139"/>
      <c r="I371" s="139"/>
      <c r="J371" s="131">
        <v>35</v>
      </c>
      <c r="K371" s="131">
        <v>0</v>
      </c>
      <c r="L371" s="131">
        <v>0</v>
      </c>
      <c r="M371" s="107"/>
      <c r="N371" s="104"/>
      <c r="O371" s="104"/>
    </row>
    <row r="372" spans="1:15" ht="15.75">
      <c r="A372" s="123" t="s">
        <v>300</v>
      </c>
      <c r="B372" s="123" t="s">
        <v>299</v>
      </c>
      <c r="C372" s="140"/>
      <c r="D372" s="140"/>
      <c r="E372" s="140"/>
      <c r="F372" s="140"/>
      <c r="G372" s="140"/>
      <c r="H372" s="140"/>
      <c r="I372" s="140"/>
      <c r="J372" s="133">
        <v>230</v>
      </c>
      <c r="K372" s="133">
        <v>600</v>
      </c>
      <c r="L372" s="133">
        <v>570</v>
      </c>
      <c r="M372" s="107"/>
      <c r="N372" s="104"/>
      <c r="O372" s="104"/>
    </row>
    <row r="373" spans="1:15" ht="24">
      <c r="A373" s="121" t="s">
        <v>298</v>
      </c>
      <c r="B373" s="121" t="s">
        <v>297</v>
      </c>
      <c r="C373" s="139"/>
      <c r="D373" s="139"/>
      <c r="E373" s="139"/>
      <c r="F373" s="139"/>
      <c r="G373" s="139"/>
      <c r="H373" s="139"/>
      <c r="I373" s="139"/>
      <c r="J373" s="131">
        <v>8</v>
      </c>
      <c r="K373" s="131">
        <v>0</v>
      </c>
      <c r="L373" s="131">
        <v>0</v>
      </c>
      <c r="M373" s="107"/>
      <c r="N373" s="104"/>
      <c r="O373" s="104"/>
    </row>
    <row r="374" spans="1:15" ht="24">
      <c r="A374" s="123" t="s">
        <v>296</v>
      </c>
      <c r="B374" s="123" t="s">
        <v>295</v>
      </c>
      <c r="C374" s="140"/>
      <c r="D374" s="140"/>
      <c r="E374" s="140"/>
      <c r="F374" s="140"/>
      <c r="G374" s="140"/>
      <c r="H374" s="140"/>
      <c r="I374" s="140"/>
      <c r="J374" s="133">
        <v>37.299999999999997</v>
      </c>
      <c r="K374" s="133">
        <v>31.3</v>
      </c>
      <c r="L374" s="133">
        <v>31</v>
      </c>
      <c r="M374" s="107"/>
      <c r="N374" s="104"/>
      <c r="O374" s="104"/>
    </row>
    <row r="375" spans="1:15" ht="24">
      <c r="A375" s="121" t="s">
        <v>294</v>
      </c>
      <c r="B375" s="121" t="s">
        <v>293</v>
      </c>
      <c r="C375" s="139"/>
      <c r="D375" s="139"/>
      <c r="E375" s="139"/>
      <c r="F375" s="139"/>
      <c r="G375" s="139"/>
      <c r="H375" s="139"/>
      <c r="I375" s="139"/>
      <c r="J375" s="131">
        <v>1.94</v>
      </c>
      <c r="K375" s="131">
        <v>1.94</v>
      </c>
      <c r="L375" s="131">
        <v>1.4700800000000001</v>
      </c>
      <c r="M375" s="107"/>
      <c r="N375" s="104"/>
      <c r="O375" s="104"/>
    </row>
    <row r="376" spans="1:15" ht="24">
      <c r="A376" s="123" t="s">
        <v>292</v>
      </c>
      <c r="B376" s="123" t="s">
        <v>291</v>
      </c>
      <c r="C376" s="140"/>
      <c r="D376" s="140"/>
      <c r="E376" s="140"/>
      <c r="F376" s="140"/>
      <c r="G376" s="140"/>
      <c r="H376" s="140"/>
      <c r="I376" s="140"/>
      <c r="J376" s="133">
        <v>109</v>
      </c>
      <c r="K376" s="133">
        <v>0</v>
      </c>
      <c r="L376" s="133">
        <v>0</v>
      </c>
      <c r="M376" s="107"/>
      <c r="N376" s="104"/>
      <c r="O376" s="104"/>
    </row>
    <row r="377" spans="1:15" ht="23.25" customHeight="1">
      <c r="A377" s="121" t="s">
        <v>290</v>
      </c>
      <c r="B377" s="121" t="s">
        <v>289</v>
      </c>
      <c r="C377" s="139">
        <v>27.88</v>
      </c>
      <c r="D377" s="139">
        <v>304.98351000000002</v>
      </c>
      <c r="E377" s="139">
        <v>27.472799999999999</v>
      </c>
      <c r="F377" s="139">
        <v>28.674769999999999</v>
      </c>
      <c r="G377" s="139">
        <v>29.11769</v>
      </c>
      <c r="H377" s="139">
        <v>29.11769</v>
      </c>
      <c r="I377" s="139">
        <v>29.11769</v>
      </c>
      <c r="J377" s="131">
        <v>35.316929999999999</v>
      </c>
      <c r="K377" s="131">
        <v>34.886470000000003</v>
      </c>
      <c r="L377" s="131">
        <v>37.661879999999996</v>
      </c>
      <c r="M377" s="107"/>
      <c r="N377" s="104"/>
      <c r="O377" s="104"/>
    </row>
    <row r="378" spans="1:15" ht="15.75">
      <c r="A378" s="123" t="s">
        <v>288</v>
      </c>
      <c r="B378" s="123" t="s">
        <v>287</v>
      </c>
      <c r="C378" s="140">
        <v>518.70000000000005</v>
      </c>
      <c r="D378" s="140">
        <v>180.71</v>
      </c>
      <c r="E378" s="140">
        <v>180.79</v>
      </c>
      <c r="F378" s="140">
        <v>59.49</v>
      </c>
      <c r="G378" s="140">
        <v>120.79</v>
      </c>
      <c r="H378" s="140">
        <v>120.79</v>
      </c>
      <c r="I378" s="140">
        <v>120.79</v>
      </c>
      <c r="J378" s="133">
        <v>111.521</v>
      </c>
      <c r="K378" s="133">
        <v>110.79</v>
      </c>
      <c r="L378" s="133">
        <v>110</v>
      </c>
      <c r="M378" s="107"/>
      <c r="N378" s="104"/>
      <c r="O378" s="104"/>
    </row>
    <row r="379" spans="1:15" ht="24">
      <c r="A379" s="121" t="s">
        <v>286</v>
      </c>
      <c r="B379" s="121" t="s">
        <v>285</v>
      </c>
      <c r="C379" s="139">
        <v>52.77</v>
      </c>
      <c r="D379" s="139">
        <v>59.708889999999997</v>
      </c>
      <c r="E379" s="139">
        <v>60.01961</v>
      </c>
      <c r="F379" s="139">
        <v>58.414819999999999</v>
      </c>
      <c r="G379" s="139">
        <v>59.986699999999999</v>
      </c>
      <c r="H379" s="139">
        <v>59.986699999999999</v>
      </c>
      <c r="I379" s="139">
        <v>59.986699999999999</v>
      </c>
      <c r="J379" s="131">
        <v>60.04956</v>
      </c>
      <c r="K379" s="131">
        <v>60.851620000000004</v>
      </c>
      <c r="L379" s="131">
        <v>62.292650000000002</v>
      </c>
      <c r="M379" s="107"/>
      <c r="N379" s="104"/>
      <c r="O379" s="104"/>
    </row>
    <row r="380" spans="1:15" ht="15.75">
      <c r="A380" s="123" t="s">
        <v>284</v>
      </c>
      <c r="B380" s="123" t="s">
        <v>283</v>
      </c>
      <c r="C380" s="140">
        <v>8.73</v>
      </c>
      <c r="D380" s="140">
        <v>8.3589400000000005</v>
      </c>
      <c r="E380" s="140">
        <v>8.1481999999999992</v>
      </c>
      <c r="F380" s="140">
        <v>8.1481999999999992</v>
      </c>
      <c r="G380" s="140">
        <v>7.3873199999999999</v>
      </c>
      <c r="H380" s="140">
        <v>7.3873199999999999</v>
      </c>
      <c r="I380" s="140">
        <v>7.3873199999999999</v>
      </c>
      <c r="J380" s="133">
        <v>7.4342100000000002</v>
      </c>
      <c r="K380" s="133">
        <v>7.5030600000000005</v>
      </c>
      <c r="L380" s="133">
        <v>8.7179099999999998</v>
      </c>
      <c r="M380" s="107"/>
      <c r="N380" s="104"/>
      <c r="O380" s="104"/>
    </row>
    <row r="381" spans="1:15" ht="15.75">
      <c r="A381" s="121" t="s">
        <v>282</v>
      </c>
      <c r="B381" s="121" t="s">
        <v>281</v>
      </c>
      <c r="C381" s="139">
        <v>16.45</v>
      </c>
      <c r="D381" s="139">
        <v>12.816229999999999</v>
      </c>
      <c r="E381" s="139">
        <v>13.04552</v>
      </c>
      <c r="F381" s="139">
        <v>16.54552</v>
      </c>
      <c r="G381" s="139">
        <v>13.76235</v>
      </c>
      <c r="H381" s="139">
        <v>13.76235</v>
      </c>
      <c r="I381" s="139">
        <v>13.76235</v>
      </c>
      <c r="J381" s="131">
        <v>13.71086</v>
      </c>
      <c r="K381" s="131">
        <v>14.97395</v>
      </c>
      <c r="L381" s="131">
        <v>17.55978</v>
      </c>
      <c r="M381" s="107"/>
      <c r="N381" s="104"/>
      <c r="O381" s="104"/>
    </row>
    <row r="382" spans="1:15" ht="15.75">
      <c r="A382" s="123" t="s">
        <v>280</v>
      </c>
      <c r="B382" s="123" t="s">
        <v>279</v>
      </c>
      <c r="C382" s="140">
        <v>230.76</v>
      </c>
      <c r="D382" s="140">
        <v>13.733370000000001</v>
      </c>
      <c r="E382" s="140">
        <v>15.622200000000001</v>
      </c>
      <c r="F382" s="140">
        <v>13.99737</v>
      </c>
      <c r="G382" s="140">
        <v>15.704700000000001</v>
      </c>
      <c r="H382" s="140">
        <v>15.704700000000001</v>
      </c>
      <c r="I382" s="140">
        <v>15.704700000000001</v>
      </c>
      <c r="J382" s="133">
        <v>16.372229999999998</v>
      </c>
      <c r="K382" s="133">
        <v>19.407360000000001</v>
      </c>
      <c r="L382" s="133">
        <v>19.064579999999999</v>
      </c>
      <c r="M382" s="107"/>
      <c r="N382" s="104"/>
      <c r="O382" s="104"/>
    </row>
    <row r="383" spans="1:15" ht="15.75">
      <c r="A383" s="121" t="s">
        <v>278</v>
      </c>
      <c r="B383" s="121" t="s">
        <v>277</v>
      </c>
      <c r="C383" s="139">
        <v>8.73</v>
      </c>
      <c r="D383" s="139">
        <v>8.7593700000000005</v>
      </c>
      <c r="E383" s="139">
        <v>8.0402500000000003</v>
      </c>
      <c r="F383" s="139">
        <v>7.9960899999999997</v>
      </c>
      <c r="G383" s="139">
        <v>8.1296300000000006</v>
      </c>
      <c r="H383" s="139">
        <v>8.1296300000000006</v>
      </c>
      <c r="I383" s="139">
        <v>8.1296300000000006</v>
      </c>
      <c r="J383" s="131">
        <v>10.226330000000001</v>
      </c>
      <c r="K383" s="131">
        <v>10.41276</v>
      </c>
      <c r="L383" s="131">
        <v>10.51431</v>
      </c>
      <c r="M383" s="107"/>
      <c r="N383" s="104"/>
      <c r="O383" s="104"/>
    </row>
    <row r="384" spans="1:15" ht="15.75">
      <c r="A384" s="123" t="s">
        <v>276</v>
      </c>
      <c r="B384" s="123" t="s">
        <v>275</v>
      </c>
      <c r="C384" s="140">
        <v>34.72</v>
      </c>
      <c r="D384" s="140">
        <v>33.709870000000002</v>
      </c>
      <c r="E384" s="140">
        <v>35.231859999999998</v>
      </c>
      <c r="F384" s="140">
        <v>50.61721</v>
      </c>
      <c r="G384" s="140">
        <v>52.790010000000002</v>
      </c>
      <c r="H384" s="140">
        <v>52.790010000000002</v>
      </c>
      <c r="I384" s="140">
        <v>52.790010000000002</v>
      </c>
      <c r="J384" s="133">
        <v>52.920010000000005</v>
      </c>
      <c r="K384" s="133">
        <v>53.096510000000002</v>
      </c>
      <c r="L384" s="133">
        <v>80.820509999999999</v>
      </c>
      <c r="M384" s="107"/>
      <c r="N384" s="104"/>
      <c r="O384" s="104"/>
    </row>
    <row r="385" spans="1:15" ht="15.75">
      <c r="A385" s="121" t="s">
        <v>274</v>
      </c>
      <c r="B385" s="121" t="s">
        <v>273</v>
      </c>
      <c r="C385" s="139">
        <v>31.09</v>
      </c>
      <c r="D385" s="139">
        <v>30.8508</v>
      </c>
      <c r="E385" s="139">
        <v>31.92961</v>
      </c>
      <c r="F385" s="139">
        <v>32.383240000000001</v>
      </c>
      <c r="G385" s="139">
        <v>35.328780000000002</v>
      </c>
      <c r="H385" s="139">
        <v>35.327489999999997</v>
      </c>
      <c r="I385" s="139">
        <v>35.327489999999997</v>
      </c>
      <c r="J385" s="131">
        <v>42.164370000000005</v>
      </c>
      <c r="K385" s="131">
        <v>43.317230000000002</v>
      </c>
      <c r="L385" s="131">
        <v>45.961779999999997</v>
      </c>
      <c r="M385" s="107"/>
      <c r="N385" s="104"/>
      <c r="O385" s="104"/>
    </row>
    <row r="386" spans="1:15" ht="15.75">
      <c r="A386" s="123" t="s">
        <v>272</v>
      </c>
      <c r="B386" s="123" t="s">
        <v>271</v>
      </c>
      <c r="C386" s="140">
        <v>82.69</v>
      </c>
      <c r="D386" s="140">
        <v>120.12412999999999</v>
      </c>
      <c r="E386" s="140">
        <v>121.9958</v>
      </c>
      <c r="F386" s="140">
        <v>126.29315</v>
      </c>
      <c r="G386" s="140">
        <v>128.95786000000001</v>
      </c>
      <c r="H386" s="140">
        <v>128.95786000000001</v>
      </c>
      <c r="I386" s="140">
        <v>128.95786000000001</v>
      </c>
      <c r="J386" s="133">
        <v>123.98366</v>
      </c>
      <c r="K386" s="133">
        <v>127.52064999999999</v>
      </c>
      <c r="L386" s="133">
        <v>131.25814</v>
      </c>
      <c r="M386" s="107"/>
      <c r="N386" s="104"/>
      <c r="O386" s="104"/>
    </row>
    <row r="387" spans="1:15" ht="15.75">
      <c r="A387" s="121" t="s">
        <v>270</v>
      </c>
      <c r="B387" s="121" t="s">
        <v>269</v>
      </c>
      <c r="C387" s="139">
        <v>6.1</v>
      </c>
      <c r="D387" s="139">
        <v>7.0607800000000003</v>
      </c>
      <c r="E387" s="139">
        <v>8.2253700000000016</v>
      </c>
      <c r="F387" s="139">
        <v>8.2721599999999995</v>
      </c>
      <c r="G387" s="139">
        <v>8.47316</v>
      </c>
      <c r="H387" s="139">
        <v>8.47316</v>
      </c>
      <c r="I387" s="139">
        <v>8.47316</v>
      </c>
      <c r="J387" s="131">
        <v>9.07836</v>
      </c>
      <c r="K387" s="131">
        <v>9.5483600000000006</v>
      </c>
      <c r="L387" s="131">
        <v>10.072089999999999</v>
      </c>
      <c r="M387" s="107"/>
      <c r="N387" s="104"/>
      <c r="O387" s="104"/>
    </row>
    <row r="388" spans="1:15" ht="15.75">
      <c r="A388" s="123" t="s">
        <v>268</v>
      </c>
      <c r="B388" s="123" t="s">
        <v>267</v>
      </c>
      <c r="C388" s="140">
        <v>6.45</v>
      </c>
      <c r="D388" s="140">
        <v>6.6737000000000002</v>
      </c>
      <c r="E388" s="140">
        <v>6.9214200000000003</v>
      </c>
      <c r="F388" s="140">
        <v>6.8141400000000001</v>
      </c>
      <c r="G388" s="140">
        <v>6.5117899999999995</v>
      </c>
      <c r="H388" s="140">
        <v>6.5117899999999995</v>
      </c>
      <c r="I388" s="140">
        <v>6.5117899999999995</v>
      </c>
      <c r="J388" s="133">
        <v>6.8016000000000005</v>
      </c>
      <c r="K388" s="133">
        <v>11.296950000000001</v>
      </c>
      <c r="L388" s="133">
        <v>12.364599999999999</v>
      </c>
      <c r="M388" s="107"/>
      <c r="N388" s="104"/>
      <c r="O388" s="104"/>
    </row>
    <row r="389" spans="1:15" ht="15.75">
      <c r="A389" s="121" t="s">
        <v>266</v>
      </c>
      <c r="B389" s="121" t="s">
        <v>265</v>
      </c>
      <c r="C389" s="139">
        <v>135</v>
      </c>
      <c r="D389" s="139">
        <v>140</v>
      </c>
      <c r="E389" s="139">
        <v>147.91</v>
      </c>
      <c r="F389" s="139">
        <v>137.91</v>
      </c>
      <c r="G389" s="139">
        <v>152.535</v>
      </c>
      <c r="H389" s="139">
        <v>152.535</v>
      </c>
      <c r="I389" s="139">
        <v>152.535</v>
      </c>
      <c r="J389" s="131">
        <v>164.19939000000002</v>
      </c>
      <c r="K389" s="131">
        <v>169.81</v>
      </c>
      <c r="L389" s="131">
        <v>189.76</v>
      </c>
      <c r="M389" s="107"/>
      <c r="N389" s="104"/>
      <c r="O389" s="104"/>
    </row>
    <row r="390" spans="1:15" ht="16.5" thickBot="1">
      <c r="A390" s="125" t="s">
        <v>264</v>
      </c>
      <c r="B390" s="125" t="s">
        <v>263</v>
      </c>
      <c r="C390" s="145"/>
      <c r="D390" s="145"/>
      <c r="E390" s="145"/>
      <c r="F390" s="145"/>
      <c r="G390" s="145"/>
      <c r="H390" s="145"/>
      <c r="I390" s="145"/>
      <c r="J390" s="146">
        <v>10.22743</v>
      </c>
      <c r="K390" s="146">
        <v>12.635540000000001</v>
      </c>
      <c r="L390" s="146">
        <v>15.56859</v>
      </c>
      <c r="M390" s="107"/>
      <c r="N390" s="104"/>
      <c r="O390" s="104"/>
    </row>
    <row r="391" spans="1:15" ht="16.5" thickBot="1">
      <c r="A391" s="106"/>
      <c r="B391" s="136" t="s">
        <v>94</v>
      </c>
      <c r="C391" s="137">
        <f t="shared" ref="C391:I391" si="31">SUM(C377:C389)</f>
        <v>1160.0700000000002</v>
      </c>
      <c r="D391" s="137">
        <f t="shared" si="31"/>
        <v>927.48959000000025</v>
      </c>
      <c r="E391" s="137">
        <f t="shared" si="31"/>
        <v>665.35264000000006</v>
      </c>
      <c r="F391" s="137">
        <f t="shared" si="31"/>
        <v>555.55667000000005</v>
      </c>
      <c r="G391" s="137">
        <f t="shared" si="31"/>
        <v>639.47498999999993</v>
      </c>
      <c r="H391" s="137">
        <f t="shared" si="31"/>
        <v>639.47370000000001</v>
      </c>
      <c r="I391" s="137">
        <f t="shared" si="31"/>
        <v>639.47370000000001</v>
      </c>
      <c r="J391" s="137">
        <f>SUM(J367:J390)</f>
        <v>1107.8859399999999</v>
      </c>
      <c r="K391" s="137">
        <f>SUM(K367:K390)</f>
        <v>1393.1685599999998</v>
      </c>
      <c r="L391" s="137">
        <f>SUM(L367:L390)</f>
        <v>1450.76623</v>
      </c>
      <c r="M391" s="107"/>
      <c r="N391" s="104"/>
      <c r="O391" s="104"/>
    </row>
    <row r="392" spans="1:15" ht="15.75">
      <c r="A392" s="121" t="s">
        <v>262</v>
      </c>
      <c r="B392" s="121" t="s">
        <v>261</v>
      </c>
      <c r="C392" s="139">
        <v>7.78</v>
      </c>
      <c r="D392" s="139">
        <v>7.7750399999999997</v>
      </c>
      <c r="E392" s="139">
        <v>7.7750399999999997</v>
      </c>
      <c r="F392" s="139">
        <v>7.8188899999999997</v>
      </c>
      <c r="G392" s="139">
        <v>7.8871499999999992</v>
      </c>
      <c r="H392" s="139">
        <v>7.8871499999999992</v>
      </c>
      <c r="I392" s="139">
        <v>7.8871499999999992</v>
      </c>
      <c r="J392" s="131">
        <v>8.4311499999999988</v>
      </c>
      <c r="K392" s="131">
        <v>8.4311499999999988</v>
      </c>
      <c r="L392" s="131">
        <v>8.4311500000000006</v>
      </c>
      <c r="M392" s="107"/>
      <c r="N392" s="104"/>
      <c r="O392" s="104"/>
    </row>
    <row r="393" spans="1:15" ht="15.75">
      <c r="A393" s="123" t="s">
        <v>260</v>
      </c>
      <c r="B393" s="123" t="s">
        <v>259</v>
      </c>
      <c r="C393" s="140">
        <v>201.32</v>
      </c>
      <c r="D393" s="140">
        <v>202.12884</v>
      </c>
      <c r="E393" s="140">
        <v>206.27039000000002</v>
      </c>
      <c r="F393" s="140">
        <v>207.42026000000001</v>
      </c>
      <c r="G393" s="140">
        <v>212.12183999999999</v>
      </c>
      <c r="H393" s="140">
        <v>212.12183999999999</v>
      </c>
      <c r="I393" s="140">
        <v>212.12183999999999</v>
      </c>
      <c r="J393" s="133">
        <v>236.64785000000001</v>
      </c>
      <c r="K393" s="133">
        <v>247.10824</v>
      </c>
      <c r="L393" s="133">
        <v>267.98217</v>
      </c>
      <c r="M393" s="107"/>
      <c r="N393" s="104"/>
      <c r="O393" s="104"/>
    </row>
    <row r="394" spans="1:15" ht="15.75">
      <c r="A394" s="121" t="s">
        <v>258</v>
      </c>
      <c r="B394" s="121" t="s">
        <v>257</v>
      </c>
      <c r="C394" s="139">
        <v>61.41</v>
      </c>
      <c r="D394" s="139">
        <v>60.989229999999999</v>
      </c>
      <c r="E394" s="139">
        <v>62.897820000000003</v>
      </c>
      <c r="F394" s="139">
        <v>62.199269999999999</v>
      </c>
      <c r="G394" s="139">
        <v>63.016620000000003</v>
      </c>
      <c r="H394" s="139">
        <v>63.016620000000003</v>
      </c>
      <c r="I394" s="139">
        <v>63.016620000000003</v>
      </c>
      <c r="J394" s="131">
        <v>69.526409999999998</v>
      </c>
      <c r="K394" s="131">
        <v>74.964910000000003</v>
      </c>
      <c r="L394" s="131">
        <v>78.37236</v>
      </c>
      <c r="M394" s="107"/>
      <c r="N394" s="104"/>
      <c r="O394" s="104"/>
    </row>
    <row r="395" spans="1:15" ht="15.75">
      <c r="A395" s="123" t="s">
        <v>256</v>
      </c>
      <c r="B395" s="123" t="s">
        <v>255</v>
      </c>
      <c r="C395" s="140">
        <v>23.62</v>
      </c>
      <c r="D395" s="140">
        <v>23.084440000000001</v>
      </c>
      <c r="E395" s="140">
        <v>23.001799999999999</v>
      </c>
      <c r="F395" s="140">
        <v>23.590920000000001</v>
      </c>
      <c r="G395" s="140">
        <v>23.866869999999999</v>
      </c>
      <c r="H395" s="140">
        <v>23.866869999999999</v>
      </c>
      <c r="I395" s="140">
        <v>23.866869999999999</v>
      </c>
      <c r="J395" s="133">
        <v>26.569509999999998</v>
      </c>
      <c r="K395" s="133">
        <v>28.417200000000001</v>
      </c>
      <c r="L395" s="133">
        <v>30.486000000000001</v>
      </c>
      <c r="M395" s="107"/>
      <c r="N395" s="104"/>
      <c r="O395" s="104"/>
    </row>
    <row r="396" spans="1:15" ht="15.75">
      <c r="A396" s="121" t="s">
        <v>254</v>
      </c>
      <c r="B396" s="121" t="s">
        <v>253</v>
      </c>
      <c r="C396" s="139">
        <v>6.03</v>
      </c>
      <c r="D396" s="139">
        <v>6.0286299999999997</v>
      </c>
      <c r="E396" s="139">
        <v>6.0286299999999997</v>
      </c>
      <c r="F396" s="139">
        <v>6.0166700000000004</v>
      </c>
      <c r="G396" s="139">
        <v>6.1829000000000001</v>
      </c>
      <c r="H396" s="139">
        <v>6.1829000000000001</v>
      </c>
      <c r="I396" s="139">
        <v>6.1829000000000001</v>
      </c>
      <c r="J396" s="131">
        <v>7.1302200000000004</v>
      </c>
      <c r="K396" s="131">
        <v>7.2294799999999997</v>
      </c>
      <c r="L396" s="131">
        <v>7.77583</v>
      </c>
      <c r="M396" s="107"/>
      <c r="N396" s="104"/>
      <c r="O396" s="104"/>
    </row>
    <row r="397" spans="1:15" ht="15.75">
      <c r="A397" s="123" t="s">
        <v>252</v>
      </c>
      <c r="B397" s="123" t="s">
        <v>251</v>
      </c>
      <c r="C397" s="140">
        <v>37.799999999999997</v>
      </c>
      <c r="D397" s="140">
        <v>37.323839999999997</v>
      </c>
      <c r="E397" s="140">
        <v>36.053519999999999</v>
      </c>
      <c r="F397" s="140">
        <v>35.209699999999998</v>
      </c>
      <c r="G397" s="140">
        <v>35.941949999999999</v>
      </c>
      <c r="H397" s="140">
        <v>35.941949999999999</v>
      </c>
      <c r="I397" s="140">
        <v>35.941949999999999</v>
      </c>
      <c r="J397" s="133">
        <v>47.443959999999997</v>
      </c>
      <c r="K397" s="133">
        <v>51.392589999999998</v>
      </c>
      <c r="L397" s="133">
        <v>133.87517</v>
      </c>
      <c r="M397" s="107"/>
      <c r="N397" s="104"/>
      <c r="O397" s="104"/>
    </row>
    <row r="398" spans="1:15" ht="15.75">
      <c r="A398" s="121" t="s">
        <v>250</v>
      </c>
      <c r="B398" s="121" t="s">
        <v>249</v>
      </c>
      <c r="C398" s="139">
        <v>9.86</v>
      </c>
      <c r="D398" s="139">
        <v>9.9416899999999995</v>
      </c>
      <c r="E398" s="139">
        <v>10.64629</v>
      </c>
      <c r="F398" s="139">
        <v>10.85735</v>
      </c>
      <c r="G398" s="139">
        <v>11.38865</v>
      </c>
      <c r="H398" s="139">
        <v>11.38865</v>
      </c>
      <c r="I398" s="139">
        <v>11.38865</v>
      </c>
      <c r="J398" s="131">
        <v>13.081659999999999</v>
      </c>
      <c r="K398" s="131">
        <v>13.95632</v>
      </c>
      <c r="L398" s="131">
        <v>14.68684</v>
      </c>
      <c r="M398" s="107"/>
      <c r="N398" s="104"/>
      <c r="O398" s="104"/>
    </row>
    <row r="399" spans="1:15" ht="24">
      <c r="A399" s="123" t="s">
        <v>248</v>
      </c>
      <c r="B399" s="123" t="s">
        <v>247</v>
      </c>
      <c r="C399" s="140">
        <v>34.42</v>
      </c>
      <c r="D399" s="140">
        <v>33.998620000000003</v>
      </c>
      <c r="E399" s="140">
        <v>32.054229999999997</v>
      </c>
      <c r="F399" s="140">
        <v>30.77571</v>
      </c>
      <c r="G399" s="140">
        <v>31.067509999999999</v>
      </c>
      <c r="H399" s="140">
        <v>30.638240000000003</v>
      </c>
      <c r="I399" s="140">
        <v>30.638240000000003</v>
      </c>
      <c r="J399" s="133">
        <v>35.513469999999998</v>
      </c>
      <c r="K399" s="133">
        <v>37.348050000000001</v>
      </c>
      <c r="L399" s="133">
        <v>48.351990000000001</v>
      </c>
      <c r="M399" s="107"/>
      <c r="N399" s="104"/>
      <c r="O399" s="104"/>
    </row>
    <row r="400" spans="1:15" ht="15.75">
      <c r="A400" s="121" t="s">
        <v>246</v>
      </c>
      <c r="B400" s="121" t="s">
        <v>245</v>
      </c>
      <c r="C400" s="139">
        <v>7.87</v>
      </c>
      <c r="D400" s="139">
        <v>7.8659999999999997</v>
      </c>
      <c r="E400" s="139">
        <v>7.8659999999999997</v>
      </c>
      <c r="F400" s="139">
        <v>7.5659999999999998</v>
      </c>
      <c r="G400" s="139">
        <v>8.0404099999999996</v>
      </c>
      <c r="H400" s="139">
        <v>8.0404099999999996</v>
      </c>
      <c r="I400" s="139">
        <v>8.0404099999999996</v>
      </c>
      <c r="J400" s="131">
        <v>7.8740800000000002</v>
      </c>
      <c r="K400" s="131">
        <v>8.0100699999999989</v>
      </c>
      <c r="L400" s="131">
        <v>9.2208500000000004</v>
      </c>
      <c r="M400" s="107"/>
      <c r="N400" s="104"/>
      <c r="O400" s="104"/>
    </row>
    <row r="401" spans="1:15" ht="16.5" thickBot="1">
      <c r="A401" s="125" t="s">
        <v>244</v>
      </c>
      <c r="B401" s="125" t="s">
        <v>243</v>
      </c>
      <c r="C401" s="145">
        <v>203.69</v>
      </c>
      <c r="D401" s="145">
        <v>223.68718000000001</v>
      </c>
      <c r="E401" s="145">
        <v>240.97717</v>
      </c>
      <c r="F401" s="145">
        <v>260.96015</v>
      </c>
      <c r="G401" s="145">
        <v>281.94870000000003</v>
      </c>
      <c r="H401" s="145">
        <v>281.94870000000003</v>
      </c>
      <c r="I401" s="145">
        <v>281.94870000000003</v>
      </c>
      <c r="J401" s="146">
        <v>299.87216999999998</v>
      </c>
      <c r="K401" s="146">
        <v>312.27653999999995</v>
      </c>
      <c r="L401" s="146">
        <v>334.10804000000002</v>
      </c>
      <c r="M401" s="107"/>
      <c r="N401" s="104"/>
      <c r="O401" s="104"/>
    </row>
    <row r="402" spans="1:15" ht="16.5" thickBot="1">
      <c r="A402" s="106"/>
      <c r="B402" s="136" t="s">
        <v>126</v>
      </c>
      <c r="C402" s="137">
        <f t="shared" ref="C402:K402" si="32">SUM(C392:C401)</f>
        <v>593.79999999999995</v>
      </c>
      <c r="D402" s="137">
        <f t="shared" si="32"/>
        <v>612.82350999999994</v>
      </c>
      <c r="E402" s="137">
        <f t="shared" si="32"/>
        <v>633.57089000000008</v>
      </c>
      <c r="F402" s="137">
        <f t="shared" si="32"/>
        <v>652.41491999999994</v>
      </c>
      <c r="G402" s="137">
        <f t="shared" si="32"/>
        <v>681.46260000000007</v>
      </c>
      <c r="H402" s="137">
        <f t="shared" si="32"/>
        <v>681.03332999999998</v>
      </c>
      <c r="I402" s="137">
        <f t="shared" si="32"/>
        <v>681.03332999999998</v>
      </c>
      <c r="J402" s="137">
        <f t="shared" si="32"/>
        <v>752.09047999999996</v>
      </c>
      <c r="K402" s="137">
        <f t="shared" si="32"/>
        <v>789.13454999999999</v>
      </c>
      <c r="L402" s="137">
        <f t="shared" ref="L402" si="33">SUM(L392:L401)</f>
        <v>933.29040000000009</v>
      </c>
      <c r="M402" s="107"/>
      <c r="N402" s="104"/>
      <c r="O402" s="104"/>
    </row>
    <row r="403" spans="1:15" ht="24">
      <c r="A403" s="121" t="s">
        <v>242</v>
      </c>
      <c r="B403" s="121" t="s">
        <v>241</v>
      </c>
      <c r="C403" s="139"/>
      <c r="D403" s="139"/>
      <c r="E403" s="139"/>
      <c r="F403" s="139"/>
      <c r="G403" s="139"/>
      <c r="H403" s="139"/>
      <c r="I403" s="139"/>
      <c r="J403" s="131">
        <v>2.59</v>
      </c>
      <c r="K403" s="131">
        <v>1.9</v>
      </c>
      <c r="L403" s="131">
        <v>2.60683</v>
      </c>
      <c r="M403" s="107"/>
      <c r="N403" s="104"/>
      <c r="O403" s="104"/>
    </row>
    <row r="404" spans="1:15" ht="24">
      <c r="A404" s="123" t="s">
        <v>240</v>
      </c>
      <c r="B404" s="123" t="s">
        <v>239</v>
      </c>
      <c r="C404" s="140"/>
      <c r="D404" s="140"/>
      <c r="E404" s="140"/>
      <c r="F404" s="140"/>
      <c r="G404" s="140"/>
      <c r="H404" s="140"/>
      <c r="I404" s="140"/>
      <c r="J404" s="133">
        <v>11.87</v>
      </c>
      <c r="K404" s="133">
        <v>12.84967</v>
      </c>
      <c r="L404" s="133">
        <v>7.5995600000000003</v>
      </c>
      <c r="M404" s="107"/>
      <c r="N404" s="104"/>
      <c r="O404" s="104"/>
    </row>
    <row r="405" spans="1:15" ht="15.75">
      <c r="A405" s="121" t="s">
        <v>982</v>
      </c>
      <c r="B405" s="121" t="s">
        <v>983</v>
      </c>
      <c r="C405" s="139"/>
      <c r="D405" s="139"/>
      <c r="E405" s="139"/>
      <c r="F405" s="139"/>
      <c r="G405" s="139"/>
      <c r="H405" s="139"/>
      <c r="I405" s="139"/>
      <c r="J405" s="131">
        <v>0.2</v>
      </c>
      <c r="K405" s="131">
        <v>0</v>
      </c>
      <c r="L405" s="131">
        <v>2.9409999999999998</v>
      </c>
      <c r="M405" s="107"/>
      <c r="N405" s="104"/>
      <c r="O405" s="104"/>
    </row>
    <row r="406" spans="1:15" ht="15.75">
      <c r="A406" s="123" t="s">
        <v>238</v>
      </c>
      <c r="B406" s="123" t="s">
        <v>237</v>
      </c>
      <c r="C406" s="140"/>
      <c r="D406" s="140"/>
      <c r="E406" s="140"/>
      <c r="F406" s="140"/>
      <c r="G406" s="140"/>
      <c r="H406" s="140">
        <v>9.2591599999999996</v>
      </c>
      <c r="I406" s="140">
        <v>9.2591599999999996</v>
      </c>
      <c r="J406" s="133">
        <v>28.808520000000001</v>
      </c>
      <c r="K406" s="133">
        <v>38.054089999999995</v>
      </c>
      <c r="L406" s="133">
        <v>41.363669999999999</v>
      </c>
      <c r="M406" s="107"/>
      <c r="N406" s="104"/>
      <c r="O406" s="104"/>
    </row>
    <row r="407" spans="1:15" ht="15.75">
      <c r="A407" s="121" t="s">
        <v>236</v>
      </c>
      <c r="B407" s="121" t="s">
        <v>235</v>
      </c>
      <c r="C407" s="139">
        <v>45.97</v>
      </c>
      <c r="D407" s="139">
        <v>49.704920000000001</v>
      </c>
      <c r="E407" s="139">
        <v>44.745550000000001</v>
      </c>
      <c r="F407" s="139">
        <v>42.916589999999999</v>
      </c>
      <c r="G407" s="139">
        <v>24.988970000000002</v>
      </c>
      <c r="H407" s="139">
        <v>24.74579</v>
      </c>
      <c r="I407" s="139">
        <v>24.74579</v>
      </c>
      <c r="J407" s="131">
        <v>19.12313</v>
      </c>
      <c r="K407" s="131">
        <v>19.543500000000002</v>
      </c>
      <c r="L407" s="131">
        <v>21.14724</v>
      </c>
      <c r="M407" s="107"/>
      <c r="N407" s="104"/>
      <c r="O407" s="104"/>
    </row>
    <row r="408" spans="1:15" ht="15.75">
      <c r="A408" s="123" t="s">
        <v>234</v>
      </c>
      <c r="B408" s="123" t="s">
        <v>233</v>
      </c>
      <c r="C408" s="140">
        <v>66.150000000000006</v>
      </c>
      <c r="D408" s="140">
        <v>69.139759999999995</v>
      </c>
      <c r="E408" s="140">
        <v>74.319460000000007</v>
      </c>
      <c r="F408" s="140">
        <v>79.415760000000006</v>
      </c>
      <c r="G408" s="140">
        <v>85.728920000000002</v>
      </c>
      <c r="H408" s="140">
        <v>84.840720000000005</v>
      </c>
      <c r="I408" s="140">
        <v>84.840720000000005</v>
      </c>
      <c r="J408" s="133">
        <v>93.426360000000003</v>
      </c>
      <c r="K408" s="133">
        <v>108.16308000000001</v>
      </c>
      <c r="L408" s="133">
        <v>117.29853</v>
      </c>
      <c r="M408" s="107"/>
      <c r="N408" s="104"/>
      <c r="O408" s="104"/>
    </row>
    <row r="409" spans="1:15" ht="15.75">
      <c r="A409" s="121" t="s">
        <v>232</v>
      </c>
      <c r="B409" s="121" t="s">
        <v>231</v>
      </c>
      <c r="C409" s="139">
        <v>275.02999999999997</v>
      </c>
      <c r="D409" s="139">
        <v>266.98651999999998</v>
      </c>
      <c r="E409" s="139">
        <v>267.85136</v>
      </c>
      <c r="F409" s="139">
        <v>260.43842999999998</v>
      </c>
      <c r="G409" s="139">
        <v>248.70735999999999</v>
      </c>
      <c r="H409" s="139">
        <v>248.70735999999999</v>
      </c>
      <c r="I409" s="139">
        <v>248.70735999999999</v>
      </c>
      <c r="J409" s="131">
        <v>266.01751999999999</v>
      </c>
      <c r="K409" s="131">
        <v>272.88981000000001</v>
      </c>
      <c r="L409" s="131">
        <v>285.8648</v>
      </c>
      <c r="M409" s="107"/>
      <c r="N409" s="104"/>
      <c r="O409" s="104"/>
    </row>
    <row r="410" spans="1:15" ht="15.75">
      <c r="A410" s="123" t="s">
        <v>230</v>
      </c>
      <c r="B410" s="123" t="s">
        <v>229</v>
      </c>
      <c r="C410" s="140">
        <v>54.82</v>
      </c>
      <c r="D410" s="140">
        <v>54.52854</v>
      </c>
      <c r="E410" s="140">
        <v>55.096849999999996</v>
      </c>
      <c r="F410" s="140">
        <v>55.159419999999997</v>
      </c>
      <c r="G410" s="140">
        <v>68.451490000000007</v>
      </c>
      <c r="H410" s="140">
        <v>68.451490000000007</v>
      </c>
      <c r="I410" s="140">
        <v>68.451490000000007</v>
      </c>
      <c r="J410" s="133">
        <v>77.850949999999997</v>
      </c>
      <c r="K410" s="133">
        <v>79.285780000000003</v>
      </c>
      <c r="L410" s="133">
        <v>78.385599999999997</v>
      </c>
      <c r="M410" s="107"/>
      <c r="N410" s="104"/>
      <c r="O410" s="104"/>
    </row>
    <row r="411" spans="1:15" ht="15.75">
      <c r="A411" s="121" t="s">
        <v>228</v>
      </c>
      <c r="B411" s="121" t="s">
        <v>227</v>
      </c>
      <c r="C411" s="139">
        <v>31.66</v>
      </c>
      <c r="D411" s="139">
        <v>31.619060000000001</v>
      </c>
      <c r="E411" s="139">
        <v>30.8856</v>
      </c>
      <c r="F411" s="139">
        <v>30.725840000000002</v>
      </c>
      <c r="G411" s="139">
        <v>31.062639999999998</v>
      </c>
      <c r="H411" s="139">
        <v>31.062639999999998</v>
      </c>
      <c r="I411" s="139">
        <v>31.062639999999998</v>
      </c>
      <c r="J411" s="131">
        <v>29.772580000000001</v>
      </c>
      <c r="K411" s="131">
        <v>32.124740000000003</v>
      </c>
      <c r="L411" s="131">
        <v>32.124740000000003</v>
      </c>
      <c r="M411" s="107"/>
      <c r="N411" s="104"/>
      <c r="O411" s="104"/>
    </row>
    <row r="412" spans="1:15" ht="15.75">
      <c r="A412" s="123" t="s">
        <v>226</v>
      </c>
      <c r="B412" s="123" t="s">
        <v>225</v>
      </c>
      <c r="C412" s="140">
        <v>31.88</v>
      </c>
      <c r="D412" s="140">
        <v>31.49334</v>
      </c>
      <c r="E412" s="140">
        <v>32.508980000000001</v>
      </c>
      <c r="F412" s="140">
        <v>33.764229999999998</v>
      </c>
      <c r="G412" s="140">
        <v>34.247819999999997</v>
      </c>
      <c r="H412" s="140">
        <v>34.247819999999997</v>
      </c>
      <c r="I412" s="140">
        <v>34.247819999999997</v>
      </c>
      <c r="J412" s="133">
        <v>42.058990000000001</v>
      </c>
      <c r="K412" s="133">
        <v>42.798720000000003</v>
      </c>
      <c r="L412" s="133">
        <v>44.657510000000002</v>
      </c>
      <c r="M412" s="107"/>
      <c r="N412" s="104"/>
      <c r="O412" s="104"/>
    </row>
    <row r="413" spans="1:15" ht="15.75">
      <c r="A413" s="121" t="s">
        <v>224</v>
      </c>
      <c r="B413" s="121" t="s">
        <v>223</v>
      </c>
      <c r="C413" s="139">
        <v>42.02</v>
      </c>
      <c r="D413" s="139">
        <v>38.943669999999997</v>
      </c>
      <c r="E413" s="139">
        <v>37.798209999999997</v>
      </c>
      <c r="F413" s="139">
        <v>37.309069999999998</v>
      </c>
      <c r="G413" s="139">
        <v>45.286720000000003</v>
      </c>
      <c r="H413" s="139">
        <v>45.286720000000003</v>
      </c>
      <c r="I413" s="139">
        <v>45.286720000000003</v>
      </c>
      <c r="J413" s="131">
        <v>46.114089999999997</v>
      </c>
      <c r="K413" s="131">
        <v>47.890790000000003</v>
      </c>
      <c r="L413" s="131">
        <v>50.604320000000001</v>
      </c>
      <c r="M413" s="107"/>
      <c r="N413" s="104"/>
      <c r="O413" s="104"/>
    </row>
    <row r="414" spans="1:15" ht="15.75">
      <c r="A414" s="123" t="s">
        <v>222</v>
      </c>
      <c r="B414" s="123" t="s">
        <v>221</v>
      </c>
      <c r="C414" s="140">
        <v>0.16264000000000001</v>
      </c>
      <c r="D414" s="140">
        <v>0.16264000000000001</v>
      </c>
      <c r="E414" s="140">
        <v>0.16263999999999998</v>
      </c>
      <c r="F414" s="140">
        <v>9.8339999999999997E-2</v>
      </c>
      <c r="G414" s="140">
        <v>9.8339999999999997E-2</v>
      </c>
      <c r="H414" s="140">
        <v>9.1939999999999994E-2</v>
      </c>
      <c r="I414" s="140">
        <v>9.1939999999999994E-2</v>
      </c>
      <c r="J414" s="133">
        <v>0.20863999999999999</v>
      </c>
      <c r="K414" s="133">
        <v>0.20863999999999999</v>
      </c>
      <c r="L414" s="133">
        <v>0.18</v>
      </c>
      <c r="M414" s="107"/>
      <c r="N414" s="104"/>
      <c r="O414" s="104"/>
    </row>
    <row r="415" spans="1:15" ht="15.75">
      <c r="A415" s="121" t="s">
        <v>220</v>
      </c>
      <c r="B415" s="121" t="s">
        <v>219</v>
      </c>
      <c r="C415" s="139">
        <v>3.86</v>
      </c>
      <c r="D415" s="139">
        <v>3.8023500000000001</v>
      </c>
      <c r="E415" s="139">
        <v>3.7053499999999997</v>
      </c>
      <c r="F415" s="139">
        <v>3.6178400000000002</v>
      </c>
      <c r="G415" s="139"/>
      <c r="H415" s="139"/>
      <c r="I415" s="139"/>
      <c r="J415" s="131"/>
      <c r="K415" s="131">
        <v>0</v>
      </c>
      <c r="L415" s="131">
        <v>0</v>
      </c>
      <c r="M415" s="107"/>
      <c r="N415" s="104"/>
      <c r="O415" s="104"/>
    </row>
    <row r="416" spans="1:15" ht="15.75">
      <c r="A416" s="123" t="s">
        <v>218</v>
      </c>
      <c r="B416" s="123" t="s">
        <v>217</v>
      </c>
      <c r="C416" s="140"/>
      <c r="D416" s="140">
        <v>2.5802</v>
      </c>
      <c r="E416" s="140">
        <v>2.9745400000000002</v>
      </c>
      <c r="F416" s="140">
        <v>2.9190200000000002</v>
      </c>
      <c r="G416" s="140">
        <v>2.2768600000000001</v>
      </c>
      <c r="H416" s="140">
        <v>2.2768600000000001</v>
      </c>
      <c r="I416" s="140">
        <v>2.2768600000000001</v>
      </c>
      <c r="J416" s="133">
        <v>2.3860100000000002</v>
      </c>
      <c r="K416" s="133">
        <v>3.0031099999999999</v>
      </c>
      <c r="L416" s="133">
        <v>3.3793799999999998</v>
      </c>
      <c r="M416" s="107"/>
      <c r="N416" s="104"/>
      <c r="O416" s="104"/>
    </row>
    <row r="417" spans="1:15" ht="15.75">
      <c r="A417" s="121" t="s">
        <v>216</v>
      </c>
      <c r="B417" s="121" t="s">
        <v>215</v>
      </c>
      <c r="C417" s="139"/>
      <c r="D417" s="139"/>
      <c r="E417" s="139"/>
      <c r="F417" s="139"/>
      <c r="G417" s="139"/>
      <c r="H417" s="139"/>
      <c r="I417" s="139"/>
      <c r="J417" s="131">
        <v>22.83343</v>
      </c>
      <c r="K417" s="131">
        <v>23.12979</v>
      </c>
      <c r="L417" s="131">
        <v>24.978169999999999</v>
      </c>
      <c r="M417" s="107"/>
      <c r="N417" s="104"/>
      <c r="O417" s="104"/>
    </row>
    <row r="418" spans="1:15" ht="14.25" customHeight="1">
      <c r="A418" s="123" t="s">
        <v>214</v>
      </c>
      <c r="B418" s="123" t="s">
        <v>213</v>
      </c>
      <c r="C418" s="140">
        <v>2.5</v>
      </c>
      <c r="D418" s="140">
        <v>2.6221100000000002</v>
      </c>
      <c r="E418" s="140">
        <v>2.6865600000000001</v>
      </c>
      <c r="F418" s="140">
        <v>4.0472799999999998</v>
      </c>
      <c r="G418" s="140">
        <v>13.1227</v>
      </c>
      <c r="H418" s="140">
        <v>13.1227</v>
      </c>
      <c r="I418" s="140">
        <v>13.1227</v>
      </c>
      <c r="J418" s="133">
        <v>10.339459999999999</v>
      </c>
      <c r="K418" s="133">
        <v>10.88532</v>
      </c>
      <c r="L418" s="133">
        <v>11.75909</v>
      </c>
      <c r="M418" s="107"/>
      <c r="N418" s="104"/>
      <c r="O418" s="104"/>
    </row>
    <row r="419" spans="1:15" ht="15.75">
      <c r="A419" s="121" t="s">
        <v>212</v>
      </c>
      <c r="B419" s="121" t="s">
        <v>211</v>
      </c>
      <c r="C419" s="139">
        <v>23006.93</v>
      </c>
      <c r="D419" s="139">
        <v>21007.490409999999</v>
      </c>
      <c r="E419" s="139">
        <v>26008.43245</v>
      </c>
      <c r="F419" s="139">
        <v>17508.445009999999</v>
      </c>
      <c r="G419" s="139">
        <v>17508.285550000001</v>
      </c>
      <c r="H419" s="139">
        <v>17508.285550000001</v>
      </c>
      <c r="I419" s="139">
        <v>17508.285550000001</v>
      </c>
      <c r="J419" s="131">
        <v>30508.470300000001</v>
      </c>
      <c r="K419" s="131">
        <v>21008.461789999998</v>
      </c>
      <c r="L419" s="131">
        <v>16008.8987</v>
      </c>
      <c r="M419" s="107"/>
      <c r="N419" s="104"/>
      <c r="O419" s="104"/>
    </row>
    <row r="420" spans="1:15" ht="15.75">
      <c r="A420" s="123" t="s">
        <v>210</v>
      </c>
      <c r="B420" s="123" t="s">
        <v>209</v>
      </c>
      <c r="C420" s="140">
        <v>201.79</v>
      </c>
      <c r="D420" s="140">
        <v>185.57588000000001</v>
      </c>
      <c r="E420" s="140">
        <v>175.64684</v>
      </c>
      <c r="F420" s="140">
        <v>178.59559999999999</v>
      </c>
      <c r="G420" s="140">
        <v>184.15548999999999</v>
      </c>
      <c r="H420" s="140">
        <v>184.15548999999999</v>
      </c>
      <c r="I420" s="140">
        <v>184.15548999999999</v>
      </c>
      <c r="J420" s="133">
        <v>182.70316</v>
      </c>
      <c r="K420" s="133">
        <v>267.33729999999997</v>
      </c>
      <c r="L420" s="133">
        <v>226.78228999999999</v>
      </c>
      <c r="M420" s="107"/>
      <c r="N420" s="104"/>
      <c r="O420" s="104"/>
    </row>
    <row r="421" spans="1:15" ht="15.75">
      <c r="A421" s="121" t="s">
        <v>208</v>
      </c>
      <c r="B421" s="121" t="s">
        <v>207</v>
      </c>
      <c r="C421" s="139">
        <v>183.77</v>
      </c>
      <c r="D421" s="139">
        <v>179.81970999999999</v>
      </c>
      <c r="E421" s="139">
        <v>177.58296999999999</v>
      </c>
      <c r="F421" s="139">
        <v>174.11854</v>
      </c>
      <c r="G421" s="139">
        <v>176.01648</v>
      </c>
      <c r="H421" s="139">
        <v>176.01648</v>
      </c>
      <c r="I421" s="139">
        <v>176.01648</v>
      </c>
      <c r="J421" s="131">
        <v>189.78647000000001</v>
      </c>
      <c r="K421" s="131">
        <v>193.08917000000002</v>
      </c>
      <c r="L421" s="131">
        <v>192.78917000000001</v>
      </c>
      <c r="M421" s="107"/>
      <c r="N421" s="104"/>
      <c r="O421" s="104"/>
    </row>
    <row r="422" spans="1:15" ht="15.75">
      <c r="A422" s="123" t="s">
        <v>206</v>
      </c>
      <c r="B422" s="123" t="s">
        <v>205</v>
      </c>
      <c r="C422" s="140">
        <v>556.32000000000005</v>
      </c>
      <c r="D422" s="140">
        <v>539.70799</v>
      </c>
      <c r="E422" s="140">
        <v>578.00055000000009</v>
      </c>
      <c r="F422" s="140">
        <v>533.43326000000002</v>
      </c>
      <c r="G422" s="140">
        <v>1033.5529000000001</v>
      </c>
      <c r="H422" s="140">
        <v>1024.78954</v>
      </c>
      <c r="I422" s="140">
        <v>1024.78954</v>
      </c>
      <c r="J422" s="133">
        <v>1160.0188500000002</v>
      </c>
      <c r="K422" s="133">
        <v>1124.1643999999999</v>
      </c>
      <c r="L422" s="133">
        <v>1091.2793200000001</v>
      </c>
      <c r="M422" s="107"/>
      <c r="N422" s="104"/>
      <c r="O422" s="104"/>
    </row>
    <row r="423" spans="1:15" ht="15.75">
      <c r="A423" s="121" t="s">
        <v>204</v>
      </c>
      <c r="B423" s="121" t="s">
        <v>203</v>
      </c>
      <c r="C423" s="139">
        <v>8.99</v>
      </c>
      <c r="D423" s="139">
        <v>9.43506</v>
      </c>
      <c r="E423" s="139">
        <v>12.080639999999999</v>
      </c>
      <c r="F423" s="139">
        <v>13.40095</v>
      </c>
      <c r="G423" s="139">
        <v>11.81565</v>
      </c>
      <c r="H423" s="139">
        <v>11.81565</v>
      </c>
      <c r="I423" s="139">
        <v>11.81565</v>
      </c>
      <c r="J423" s="131">
        <v>18.358840000000001</v>
      </c>
      <c r="K423" s="131">
        <v>22.201919999999998</v>
      </c>
      <c r="L423" s="131">
        <v>25.120059999999999</v>
      </c>
      <c r="M423" s="107"/>
      <c r="N423" s="104"/>
      <c r="O423" s="104"/>
    </row>
    <row r="424" spans="1:15" ht="15.75">
      <c r="A424" s="123" t="s">
        <v>202</v>
      </c>
      <c r="B424" s="123" t="s">
        <v>201</v>
      </c>
      <c r="C424" s="140">
        <v>270.81</v>
      </c>
      <c r="D424" s="140">
        <v>274.76900000000001</v>
      </c>
      <c r="E424" s="140">
        <v>57.362839999999998</v>
      </c>
      <c r="F424" s="140">
        <v>82.526529999999994</v>
      </c>
      <c r="G424" s="140">
        <v>26.254840000000002</v>
      </c>
      <c r="H424" s="140">
        <v>26.254840000000002</v>
      </c>
      <c r="I424" s="140">
        <v>26.254840000000002</v>
      </c>
      <c r="J424" s="133">
        <v>25.940519999999999</v>
      </c>
      <c r="K424" s="133">
        <v>58.106050000000003</v>
      </c>
      <c r="L424" s="133">
        <v>63.102429999999998</v>
      </c>
      <c r="M424" s="107"/>
      <c r="N424" s="104"/>
      <c r="O424" s="104"/>
    </row>
    <row r="425" spans="1:15" ht="15.75">
      <c r="A425" s="121" t="s">
        <v>200</v>
      </c>
      <c r="B425" s="121" t="s">
        <v>199</v>
      </c>
      <c r="C425" s="139">
        <v>232.08</v>
      </c>
      <c r="D425" s="139">
        <v>231.64838</v>
      </c>
      <c r="E425" s="139">
        <v>557.97564</v>
      </c>
      <c r="F425" s="139">
        <v>592.02175999999997</v>
      </c>
      <c r="G425" s="139">
        <v>428.78906000000001</v>
      </c>
      <c r="H425" s="139">
        <v>428.78906000000001</v>
      </c>
      <c r="I425" s="139">
        <v>428.78906000000001</v>
      </c>
      <c r="J425" s="131">
        <v>427.55339000000004</v>
      </c>
      <c r="K425" s="131">
        <v>419.07921999999996</v>
      </c>
      <c r="L425" s="131">
        <v>519.83465999999999</v>
      </c>
      <c r="M425" s="107"/>
      <c r="N425" s="104"/>
      <c r="O425" s="104"/>
    </row>
    <row r="426" spans="1:15" ht="24">
      <c r="A426" s="123" t="s">
        <v>198</v>
      </c>
      <c r="B426" s="123" t="s">
        <v>197</v>
      </c>
      <c r="C426" s="140">
        <v>80.78</v>
      </c>
      <c r="D426" s="140">
        <v>79.206540000000004</v>
      </c>
      <c r="E426" s="140">
        <v>64.197379999999995</v>
      </c>
      <c r="F426" s="140">
        <v>58.554900000000004</v>
      </c>
      <c r="G426" s="140">
        <v>54.728180000000002</v>
      </c>
      <c r="H426" s="140">
        <v>43.960999999999999</v>
      </c>
      <c r="I426" s="140">
        <v>43.960999999999999</v>
      </c>
      <c r="J426" s="133">
        <v>51.372450000000001</v>
      </c>
      <c r="K426" s="133">
        <v>54.466070000000002</v>
      </c>
      <c r="L426" s="133">
        <v>78.642259999999993</v>
      </c>
      <c r="M426" s="107"/>
      <c r="N426" s="104"/>
      <c r="O426" s="104"/>
    </row>
    <row r="427" spans="1:15" ht="15.75">
      <c r="A427" s="121" t="s">
        <v>196</v>
      </c>
      <c r="B427" s="121" t="s">
        <v>195</v>
      </c>
      <c r="C427" s="139"/>
      <c r="D427" s="139">
        <v>80.334460000000007</v>
      </c>
      <c r="E427" s="139">
        <v>193.76921999999999</v>
      </c>
      <c r="F427" s="139">
        <v>259.27175</v>
      </c>
      <c r="G427" s="139">
        <v>283.32143000000002</v>
      </c>
      <c r="H427" s="139">
        <v>283.32143000000002</v>
      </c>
      <c r="I427" s="139">
        <v>283.32143000000002</v>
      </c>
      <c r="J427" s="131">
        <v>380.82302000000004</v>
      </c>
      <c r="K427" s="131">
        <v>333.98453000000001</v>
      </c>
      <c r="L427" s="131">
        <v>317.07170000000002</v>
      </c>
      <c r="M427" s="107"/>
      <c r="N427" s="104"/>
      <c r="O427" s="104"/>
    </row>
    <row r="428" spans="1:15" ht="15.75">
      <c r="A428" s="123" t="s">
        <v>194</v>
      </c>
      <c r="B428" s="123" t="s">
        <v>193</v>
      </c>
      <c r="C428" s="140"/>
      <c r="D428" s="140"/>
      <c r="E428" s="140"/>
      <c r="F428" s="140"/>
      <c r="G428" s="140">
        <v>2058.1692699999999</v>
      </c>
      <c r="H428" s="140">
        <v>2053.5387799999999</v>
      </c>
      <c r="I428" s="140">
        <v>2053.5387799999999</v>
      </c>
      <c r="J428" s="133">
        <v>2142.6498500000002</v>
      </c>
      <c r="K428" s="133">
        <v>2262.8220200000001</v>
      </c>
      <c r="L428" s="133">
        <v>2281.1365999999998</v>
      </c>
      <c r="M428" s="107"/>
      <c r="N428" s="104"/>
      <c r="O428" s="104"/>
    </row>
    <row r="429" spans="1:15" ht="15.75">
      <c r="A429" s="121" t="s">
        <v>192</v>
      </c>
      <c r="B429" s="121" t="s">
        <v>191</v>
      </c>
      <c r="C429" s="139">
        <v>161.1</v>
      </c>
      <c r="D429" s="139">
        <v>345.38261999999997</v>
      </c>
      <c r="E429" s="139">
        <v>123.12123</v>
      </c>
      <c r="F429" s="139">
        <v>72.149330000000006</v>
      </c>
      <c r="G429" s="139">
        <v>62.866690000000006</v>
      </c>
      <c r="H429" s="139">
        <v>62.866690000000006</v>
      </c>
      <c r="I429" s="139">
        <v>62.866690000000006</v>
      </c>
      <c r="J429" s="131">
        <v>62.908389999999997</v>
      </c>
      <c r="K429" s="131">
        <v>81.690089999999998</v>
      </c>
      <c r="L429" s="131">
        <v>461.56797999999998</v>
      </c>
      <c r="M429" s="107"/>
      <c r="N429" s="104"/>
      <c r="O429" s="104"/>
    </row>
    <row r="430" spans="1:15" ht="15.75">
      <c r="A430" s="123" t="s">
        <v>190</v>
      </c>
      <c r="B430" s="123" t="s">
        <v>189</v>
      </c>
      <c r="C430" s="140"/>
      <c r="D430" s="140"/>
      <c r="E430" s="140"/>
      <c r="F430" s="140"/>
      <c r="G430" s="140"/>
      <c r="H430" s="140"/>
      <c r="I430" s="140"/>
      <c r="J430" s="133">
        <v>11.356530000000001</v>
      </c>
      <c r="K430" s="133">
        <v>11.8263</v>
      </c>
      <c r="L430" s="133">
        <v>13.952</v>
      </c>
      <c r="M430" s="107"/>
      <c r="N430" s="104"/>
      <c r="O430" s="104"/>
    </row>
    <row r="431" spans="1:15" ht="15.75">
      <c r="A431" s="121" t="s">
        <v>188</v>
      </c>
      <c r="B431" s="121" t="s">
        <v>187</v>
      </c>
      <c r="C431" s="139">
        <v>1983.93</v>
      </c>
      <c r="D431" s="139">
        <v>2351.2936800000002</v>
      </c>
      <c r="E431" s="139">
        <v>3030.6435499999998</v>
      </c>
      <c r="F431" s="139">
        <v>2338.6333800000002</v>
      </c>
      <c r="G431" s="139"/>
      <c r="H431" s="139"/>
      <c r="I431" s="139"/>
      <c r="J431" s="131"/>
      <c r="K431" s="131">
        <v>0</v>
      </c>
      <c r="L431" s="131">
        <v>0</v>
      </c>
      <c r="M431" s="107"/>
      <c r="N431" s="104"/>
      <c r="O431" s="104"/>
    </row>
    <row r="432" spans="1:15" ht="16.5" thickBot="1">
      <c r="A432" s="125" t="s">
        <v>186</v>
      </c>
      <c r="B432" s="125" t="s">
        <v>185</v>
      </c>
      <c r="C432" s="145">
        <v>2665.18</v>
      </c>
      <c r="D432" s="145">
        <v>2581.1999999999998</v>
      </c>
      <c r="E432" s="145">
        <v>2467.88</v>
      </c>
      <c r="F432" s="145">
        <v>2366.7399999999998</v>
      </c>
      <c r="G432" s="145">
        <v>2276.6799999999998</v>
      </c>
      <c r="H432" s="145">
        <v>2276.6799999999998</v>
      </c>
      <c r="I432" s="145">
        <v>2276.6799999999998</v>
      </c>
      <c r="J432" s="146">
        <v>3889.13</v>
      </c>
      <c r="K432" s="146">
        <v>3922.84</v>
      </c>
      <c r="L432" s="146">
        <v>3964.42</v>
      </c>
      <c r="M432" s="107"/>
      <c r="N432" s="104"/>
      <c r="O432" s="104"/>
    </row>
    <row r="433" spans="1:15" ht="16.5" thickBot="1">
      <c r="A433" s="106"/>
      <c r="B433" s="136" t="s">
        <v>93</v>
      </c>
      <c r="C433" s="137">
        <f t="shared" ref="C433:G433" si="34">SUM(C407:C432)</f>
        <v>29905.732640000006</v>
      </c>
      <c r="D433" s="137">
        <f t="shared" si="34"/>
        <v>28417.446839999993</v>
      </c>
      <c r="E433" s="137">
        <f t="shared" si="34"/>
        <v>33999.428410000008</v>
      </c>
      <c r="F433" s="137">
        <f t="shared" si="34"/>
        <v>24728.302830000001</v>
      </c>
      <c r="G433" s="137">
        <f t="shared" si="34"/>
        <v>24658.607359999995</v>
      </c>
      <c r="H433" s="137">
        <f>SUM(H406:H432)</f>
        <v>24642.567709999999</v>
      </c>
      <c r="I433" s="137">
        <f>SUM(I406:I432)</f>
        <v>24642.567709999999</v>
      </c>
      <c r="J433" s="137">
        <f>SUM(J403:J432)</f>
        <v>39704.671450000002</v>
      </c>
      <c r="K433" s="137">
        <f>SUM(K403:K432)</f>
        <v>30452.795899999997</v>
      </c>
      <c r="L433" s="137">
        <f>SUM(L403:L432)</f>
        <v>25969.487610000004</v>
      </c>
      <c r="M433" s="107"/>
      <c r="N433" s="104"/>
      <c r="O433" s="104"/>
    </row>
    <row r="434" spans="1:15" ht="24">
      <c r="A434" s="121" t="s">
        <v>184</v>
      </c>
      <c r="B434" s="121" t="s">
        <v>183</v>
      </c>
      <c r="C434" s="139"/>
      <c r="D434" s="139"/>
      <c r="E434" s="139"/>
      <c r="F434" s="139"/>
      <c r="G434" s="139"/>
      <c r="H434" s="139"/>
      <c r="I434" s="139"/>
      <c r="J434" s="131">
        <v>0</v>
      </c>
      <c r="K434" s="131">
        <v>0.61699999999999999</v>
      </c>
      <c r="L434" s="131">
        <v>0.46700000000000003</v>
      </c>
      <c r="M434" s="107"/>
      <c r="N434" s="104"/>
      <c r="O434" s="104"/>
    </row>
    <row r="435" spans="1:15" ht="16.5" customHeight="1">
      <c r="A435" s="123" t="s">
        <v>182</v>
      </c>
      <c r="B435" s="123" t="s">
        <v>181</v>
      </c>
      <c r="C435" s="140">
        <v>8445.99</v>
      </c>
      <c r="D435" s="140">
        <v>575.80759</v>
      </c>
      <c r="E435" s="140">
        <v>349.42649</v>
      </c>
      <c r="F435" s="140">
        <v>26.729330000000001</v>
      </c>
      <c r="G435" s="140">
        <v>7.9132199999999999</v>
      </c>
      <c r="H435" s="140">
        <v>7.9132199999999999</v>
      </c>
      <c r="I435" s="140">
        <v>7.9132199999999999</v>
      </c>
      <c r="J435" s="133">
        <v>155.48560000000001</v>
      </c>
      <c r="K435" s="133">
        <v>83.934529999999995</v>
      </c>
      <c r="L435" s="133">
        <v>20.682639999999999</v>
      </c>
      <c r="N435" s="104"/>
      <c r="O435" s="104"/>
    </row>
    <row r="436" spans="1:15" ht="16.5" customHeight="1">
      <c r="A436" s="121" t="s">
        <v>180</v>
      </c>
      <c r="B436" s="150" t="s">
        <v>179</v>
      </c>
      <c r="C436" s="139">
        <v>59.11</v>
      </c>
      <c r="D436" s="139">
        <v>61.23386</v>
      </c>
      <c r="E436" s="139">
        <v>63.21058</v>
      </c>
      <c r="F436" s="139">
        <v>61.903640000000003</v>
      </c>
      <c r="G436" s="139">
        <v>65.461339999999993</v>
      </c>
      <c r="H436" s="139">
        <v>55.932580000000002</v>
      </c>
      <c r="I436" s="139">
        <v>55.932580000000002</v>
      </c>
      <c r="J436" s="131">
        <v>60.123179999999998</v>
      </c>
      <c r="K436" s="131">
        <v>65.712860000000006</v>
      </c>
      <c r="L436" s="131">
        <v>81.527730000000005</v>
      </c>
      <c r="N436" s="104"/>
      <c r="O436" s="104"/>
    </row>
    <row r="437" spans="1:15" ht="16.5" customHeight="1">
      <c r="A437" s="123" t="s">
        <v>178</v>
      </c>
      <c r="B437" s="123" t="s">
        <v>177</v>
      </c>
      <c r="C437" s="140">
        <v>5.79</v>
      </c>
      <c r="D437" s="140">
        <v>5.6590699999999998</v>
      </c>
      <c r="E437" s="140">
        <v>5.6548800000000004</v>
      </c>
      <c r="F437" s="140">
        <v>5.4861599999999999</v>
      </c>
      <c r="G437" s="140">
        <v>5.5827399999999994</v>
      </c>
      <c r="H437" s="140">
        <v>5.5827399999999994</v>
      </c>
      <c r="I437" s="140">
        <v>5.5827399999999994</v>
      </c>
      <c r="J437" s="133">
        <v>6.1834399999999992</v>
      </c>
      <c r="K437" s="133">
        <v>5.9423900000000005</v>
      </c>
      <c r="L437" s="133">
        <v>5.9692100000000003</v>
      </c>
      <c r="N437" s="104"/>
      <c r="O437" s="104"/>
    </row>
    <row r="438" spans="1:15" ht="16.5" customHeight="1">
      <c r="A438" s="121" t="s">
        <v>176</v>
      </c>
      <c r="B438" s="121" t="s">
        <v>175</v>
      </c>
      <c r="C438" s="139">
        <v>75.010000000000005</v>
      </c>
      <c r="D438" s="139">
        <v>74.181449999999998</v>
      </c>
      <c r="E438" s="139">
        <v>74.121320000000011</v>
      </c>
      <c r="F438" s="139">
        <v>73.259649999999993</v>
      </c>
      <c r="G438" s="139">
        <v>74.980620000000002</v>
      </c>
      <c r="H438" s="139">
        <v>84.509380000000007</v>
      </c>
      <c r="I438" s="139">
        <v>84.509380000000007</v>
      </c>
      <c r="J438" s="131">
        <v>86.268839999999997</v>
      </c>
      <c r="K438" s="131">
        <v>90.362449999999995</v>
      </c>
      <c r="L438" s="131">
        <v>92.351150000000004</v>
      </c>
      <c r="N438" s="104"/>
      <c r="O438" s="104"/>
    </row>
    <row r="439" spans="1:15" ht="16.5" customHeight="1">
      <c r="A439" s="123" t="s">
        <v>174</v>
      </c>
      <c r="B439" s="123" t="s">
        <v>173</v>
      </c>
      <c r="C439" s="140">
        <v>4.4800000000000004</v>
      </c>
      <c r="D439" s="140">
        <v>4.4844200000000001</v>
      </c>
      <c r="E439" s="140">
        <v>4.4844200000000001</v>
      </c>
      <c r="F439" s="140">
        <v>4.6749999999999998</v>
      </c>
      <c r="G439" s="140">
        <v>7.0428300000000004</v>
      </c>
      <c r="H439" s="140">
        <v>7.0428300000000004</v>
      </c>
      <c r="I439" s="140">
        <v>7.0428300000000004</v>
      </c>
      <c r="J439" s="133">
        <v>9.7141999999999999</v>
      </c>
      <c r="K439" s="133">
        <v>10.410299999999999</v>
      </c>
      <c r="L439" s="133">
        <v>10.578900000000001</v>
      </c>
      <c r="N439" s="104"/>
      <c r="O439" s="104"/>
    </row>
    <row r="440" spans="1:15" ht="16.5" customHeight="1">
      <c r="A440" s="121" t="s">
        <v>172</v>
      </c>
      <c r="B440" s="121" t="s">
        <v>171</v>
      </c>
      <c r="C440" s="139">
        <v>949.2</v>
      </c>
      <c r="D440" s="139">
        <v>996.63985000000002</v>
      </c>
      <c r="E440" s="139">
        <v>999.47818000000007</v>
      </c>
      <c r="F440" s="139">
        <v>1059.9855600000001</v>
      </c>
      <c r="G440" s="139">
        <v>1088.74038</v>
      </c>
      <c r="H440" s="139">
        <v>1088.74038</v>
      </c>
      <c r="I440" s="139">
        <v>1088.74038</v>
      </c>
      <c r="J440" s="131">
        <v>1109.3778</v>
      </c>
      <c r="K440" s="131">
        <v>1212.4609499999999</v>
      </c>
      <c r="L440" s="131">
        <v>1396.5738899999999</v>
      </c>
      <c r="N440" s="104"/>
      <c r="O440" s="104"/>
    </row>
    <row r="441" spans="1:15" ht="16.5" customHeight="1">
      <c r="A441" s="123" t="s">
        <v>170</v>
      </c>
      <c r="B441" s="123" t="s">
        <v>169</v>
      </c>
      <c r="C441" s="140">
        <v>136.63999999999999</v>
      </c>
      <c r="D441" s="140">
        <v>131.44108</v>
      </c>
      <c r="E441" s="140">
        <v>132.04464999999999</v>
      </c>
      <c r="F441" s="140">
        <v>121.79125999999999</v>
      </c>
      <c r="G441" s="140">
        <v>110.45658999999999</v>
      </c>
      <c r="H441" s="140">
        <v>110.45658999999999</v>
      </c>
      <c r="I441" s="140">
        <v>110.45658999999999</v>
      </c>
      <c r="J441" s="133">
        <v>105.36098</v>
      </c>
      <c r="K441" s="133">
        <v>111.46849</v>
      </c>
      <c r="L441" s="133">
        <v>114.03793</v>
      </c>
      <c r="N441" s="104"/>
      <c r="O441" s="104"/>
    </row>
    <row r="442" spans="1:15" ht="16.5" customHeight="1" thickBot="1">
      <c r="A442" s="124" t="s">
        <v>168</v>
      </c>
      <c r="B442" s="124" t="s">
        <v>167</v>
      </c>
      <c r="C442" s="141">
        <v>28.65</v>
      </c>
      <c r="D442" s="141">
        <v>28.356780000000001</v>
      </c>
      <c r="E442" s="141">
        <v>28.39461</v>
      </c>
      <c r="F442" s="141">
        <v>28.55978</v>
      </c>
      <c r="G442" s="141">
        <v>29.351130000000001</v>
      </c>
      <c r="H442" s="141">
        <v>29.351130000000001</v>
      </c>
      <c r="I442" s="141">
        <v>29.351130000000001</v>
      </c>
      <c r="J442" s="144">
        <v>31.573640000000001</v>
      </c>
      <c r="K442" s="144">
        <v>30.476430000000001</v>
      </c>
      <c r="L442" s="144">
        <v>31.297260000000001</v>
      </c>
      <c r="N442" s="104"/>
      <c r="O442" s="104"/>
    </row>
    <row r="443" spans="1:15" ht="13.5" thickBot="1">
      <c r="A443" s="106"/>
      <c r="B443" s="136" t="s">
        <v>129</v>
      </c>
      <c r="C443" s="137">
        <f t="shared" ref="C443:I443" si="35">SUM(C435:C442)</f>
        <v>9704.8700000000008</v>
      </c>
      <c r="D443" s="137">
        <f t="shared" si="35"/>
        <v>1877.8041000000003</v>
      </c>
      <c r="E443" s="137">
        <f t="shared" si="35"/>
        <v>1656.8151300000002</v>
      </c>
      <c r="F443" s="137">
        <f t="shared" si="35"/>
        <v>1382.3903800000001</v>
      </c>
      <c r="G443" s="137">
        <f t="shared" si="35"/>
        <v>1389.5288499999999</v>
      </c>
      <c r="H443" s="137">
        <f t="shared" si="35"/>
        <v>1389.5288499999999</v>
      </c>
      <c r="I443" s="137">
        <f t="shared" si="35"/>
        <v>1389.5288499999999</v>
      </c>
      <c r="J443" s="137">
        <f>SUM(J434:J442)</f>
        <v>1564.0876800000001</v>
      </c>
      <c r="K443" s="137">
        <f>SUM(K434:K442)</f>
        <v>1611.3853999999997</v>
      </c>
      <c r="L443" s="137">
        <f>SUM(L434:L442)</f>
        <v>1753.4857099999999</v>
      </c>
      <c r="N443" s="104"/>
      <c r="O443" s="104"/>
    </row>
    <row r="444" spans="1:15" ht="24">
      <c r="A444" s="121" t="s">
        <v>166</v>
      </c>
      <c r="B444" s="121" t="s">
        <v>165</v>
      </c>
      <c r="C444" s="139"/>
      <c r="D444" s="139"/>
      <c r="E444" s="139"/>
      <c r="F444" s="139"/>
      <c r="G444" s="139"/>
      <c r="H444" s="139"/>
      <c r="I444" s="139"/>
      <c r="J444" s="131">
        <v>228</v>
      </c>
      <c r="K444" s="131">
        <v>388.77226000000002</v>
      </c>
      <c r="L444" s="131">
        <v>404.98052999999999</v>
      </c>
      <c r="N444" s="104"/>
      <c r="O444" s="104"/>
    </row>
    <row r="445" spans="1:15">
      <c r="A445" s="123" t="s">
        <v>164</v>
      </c>
      <c r="B445" s="123" t="s">
        <v>994</v>
      </c>
      <c r="C445" s="140">
        <v>16041.19</v>
      </c>
      <c r="D445" s="140">
        <v>17081.699229999998</v>
      </c>
      <c r="E445" s="140">
        <v>17388.239399999999</v>
      </c>
      <c r="F445" s="140">
        <v>17548.423009999999</v>
      </c>
      <c r="G445" s="140">
        <v>18266.441059999997</v>
      </c>
      <c r="H445" s="140">
        <v>18266.441059999997</v>
      </c>
      <c r="I445" s="140">
        <v>18266.441059999997</v>
      </c>
      <c r="J445" s="133">
        <v>20459.622809999997</v>
      </c>
      <c r="K445" s="133">
        <v>22238.41646</v>
      </c>
      <c r="L445" s="133">
        <v>23552.875380000001</v>
      </c>
      <c r="N445" s="104"/>
      <c r="O445" s="104"/>
    </row>
    <row r="446" spans="1:15">
      <c r="A446" s="121" t="s">
        <v>163</v>
      </c>
      <c r="B446" s="121" t="s">
        <v>995</v>
      </c>
      <c r="C446" s="139">
        <v>582.42999999999995</v>
      </c>
      <c r="D446" s="139">
        <v>582.42999999999995</v>
      </c>
      <c r="E446" s="139">
        <v>582.42999999999995</v>
      </c>
      <c r="F446" s="139">
        <v>582.42999999999995</v>
      </c>
      <c r="G446" s="139">
        <v>582.42999999999995</v>
      </c>
      <c r="H446" s="139">
        <v>582.42999999999995</v>
      </c>
      <c r="I446" s="139">
        <v>582.42999999999995</v>
      </c>
      <c r="J446" s="131">
        <v>582.42999999999995</v>
      </c>
      <c r="K446" s="131">
        <v>582.42999999999995</v>
      </c>
      <c r="L446" s="131">
        <v>582.42999999999995</v>
      </c>
      <c r="N446" s="104"/>
      <c r="O446" s="104"/>
    </row>
    <row r="447" spans="1:15">
      <c r="A447" s="123" t="s">
        <v>162</v>
      </c>
      <c r="B447" s="123" t="s">
        <v>161</v>
      </c>
      <c r="C447" s="140">
        <v>500</v>
      </c>
      <c r="D447" s="140">
        <v>492.3</v>
      </c>
      <c r="E447" s="140">
        <v>444.3</v>
      </c>
      <c r="F447" s="140">
        <f>429.55+30</f>
        <v>459.55</v>
      </c>
      <c r="G447" s="140">
        <v>685.39595999999995</v>
      </c>
      <c r="H447" s="140">
        <v>685.39595999999995</v>
      </c>
      <c r="I447" s="140">
        <v>685.39595999999995</v>
      </c>
      <c r="J447" s="133">
        <v>14604.55284</v>
      </c>
      <c r="K447" s="133">
        <v>8092.2219699999996</v>
      </c>
      <c r="L447" s="133">
        <v>895.38724000000002</v>
      </c>
      <c r="N447" s="104"/>
      <c r="O447" s="104"/>
    </row>
    <row r="448" spans="1:15">
      <c r="A448" s="121" t="s">
        <v>160</v>
      </c>
      <c r="B448" s="121" t="s">
        <v>159</v>
      </c>
      <c r="C448" s="139">
        <v>5.87</v>
      </c>
      <c r="D448" s="139">
        <v>8.8184299999999993</v>
      </c>
      <c r="E448" s="139">
        <v>6.6370299999999993</v>
      </c>
      <c r="F448" s="139">
        <f>36.07023-30</f>
        <v>6.0702300000000022</v>
      </c>
      <c r="G448" s="139">
        <v>37.268169999999998</v>
      </c>
      <c r="H448" s="139">
        <v>37.268169999999998</v>
      </c>
      <c r="I448" s="139">
        <v>37.268169999999998</v>
      </c>
      <c r="J448" s="131">
        <v>35.398480000000006</v>
      </c>
      <c r="K448" s="131">
        <v>36.399589999999996</v>
      </c>
      <c r="L448" s="131">
        <v>58.439329999999998</v>
      </c>
      <c r="N448" s="104"/>
      <c r="O448" s="104"/>
    </row>
    <row r="449" spans="1:15" ht="18" customHeight="1">
      <c r="A449" s="123" t="s">
        <v>158</v>
      </c>
      <c r="B449" s="123" t="s">
        <v>157</v>
      </c>
      <c r="C449" s="140">
        <v>15548.31</v>
      </c>
      <c r="D449" s="140">
        <v>15850.980369999999</v>
      </c>
      <c r="E449" s="140">
        <v>16408.48345</v>
      </c>
      <c r="F449" s="140">
        <v>16149.435659999999</v>
      </c>
      <c r="G449" s="140">
        <v>16335.69116</v>
      </c>
      <c r="H449" s="140">
        <v>16335.69116</v>
      </c>
      <c r="I449" s="140">
        <v>16335.69116</v>
      </c>
      <c r="J449" s="133">
        <v>17872.73589</v>
      </c>
      <c r="K449" s="133">
        <v>19829.343920000003</v>
      </c>
      <c r="L449" s="133">
        <v>20792.575720000001</v>
      </c>
      <c r="N449" s="104"/>
      <c r="O449" s="104"/>
    </row>
    <row r="450" spans="1:15">
      <c r="A450" s="121" t="s">
        <v>156</v>
      </c>
      <c r="B450" s="121" t="s">
        <v>155</v>
      </c>
      <c r="C450" s="139">
        <v>227.7</v>
      </c>
      <c r="D450" s="139">
        <v>227.70157</v>
      </c>
      <c r="E450" s="139">
        <v>228.35157000000001</v>
      </c>
      <c r="F450" s="139">
        <v>226.89816999999999</v>
      </c>
      <c r="G450" s="139">
        <v>218.90157000000002</v>
      </c>
      <c r="H450" s="139">
        <v>218.90157000000002</v>
      </c>
      <c r="I450" s="139">
        <v>218.90157000000002</v>
      </c>
      <c r="J450" s="131">
        <v>244.57369</v>
      </c>
      <c r="K450" s="131">
        <v>1517.48279</v>
      </c>
      <c r="L450" s="131">
        <v>2127.7122899999999</v>
      </c>
      <c r="N450" s="104"/>
      <c r="O450" s="104"/>
    </row>
    <row r="451" spans="1:15">
      <c r="A451" s="123" t="s">
        <v>154</v>
      </c>
      <c r="B451" s="123" t="s">
        <v>153</v>
      </c>
      <c r="C451" s="140">
        <v>12799.89</v>
      </c>
      <c r="D451" s="140">
        <v>12639.36</v>
      </c>
      <c r="E451" s="140">
        <v>13446.1</v>
      </c>
      <c r="F451" s="140">
        <v>12924.704</v>
      </c>
      <c r="G451" s="140">
        <v>13003.273999999999</v>
      </c>
      <c r="H451" s="140">
        <v>13003.273999999999</v>
      </c>
      <c r="I451" s="140">
        <v>13003.273999999999</v>
      </c>
      <c r="J451" s="133">
        <v>16205.35</v>
      </c>
      <c r="K451" s="133">
        <v>17797.851059999997</v>
      </c>
      <c r="L451" s="133">
        <v>17778.849999999999</v>
      </c>
      <c r="N451" s="104"/>
      <c r="O451" s="104"/>
    </row>
    <row r="452" spans="1:15" ht="24.75" thickBot="1">
      <c r="A452" s="124" t="s">
        <v>152</v>
      </c>
      <c r="B452" s="124" t="s">
        <v>151</v>
      </c>
      <c r="C452" s="141">
        <v>283.39999999999998</v>
      </c>
      <c r="D452" s="141">
        <v>282.60000000000002</v>
      </c>
      <c r="E452" s="141">
        <v>311.50099999999998</v>
      </c>
      <c r="F452" s="141">
        <v>325</v>
      </c>
      <c r="G452" s="141">
        <v>381</v>
      </c>
      <c r="H452" s="141">
        <v>381</v>
      </c>
      <c r="I452" s="141">
        <v>381</v>
      </c>
      <c r="J452" s="144">
        <v>337.5</v>
      </c>
      <c r="K452" s="144">
        <v>245</v>
      </c>
      <c r="L452" s="144">
        <v>264</v>
      </c>
      <c r="N452" s="104"/>
      <c r="O452" s="104"/>
    </row>
    <row r="453" spans="1:15" ht="13.5" thickBot="1">
      <c r="A453" s="106"/>
      <c r="B453" s="136" t="s">
        <v>130</v>
      </c>
      <c r="C453" s="137">
        <f t="shared" ref="C453:I453" si="36">SUM(C445:C452)</f>
        <v>45988.789999999994</v>
      </c>
      <c r="D453" s="137">
        <f t="shared" si="36"/>
        <v>47165.889599999995</v>
      </c>
      <c r="E453" s="137">
        <f t="shared" si="36"/>
        <v>48816.042449999994</v>
      </c>
      <c r="F453" s="137">
        <f t="shared" si="36"/>
        <v>48222.511069999993</v>
      </c>
      <c r="G453" s="137">
        <f t="shared" si="36"/>
        <v>49510.401919999997</v>
      </c>
      <c r="H453" s="137">
        <f t="shared" si="36"/>
        <v>49510.401919999997</v>
      </c>
      <c r="I453" s="137">
        <f t="shared" si="36"/>
        <v>49510.401919999997</v>
      </c>
      <c r="J453" s="137">
        <f>SUM(J444:J452)</f>
        <v>70570.163709999993</v>
      </c>
      <c r="K453" s="137">
        <f>SUM(K444:K452)</f>
        <v>70727.918050000007</v>
      </c>
      <c r="L453" s="137">
        <f>SUM(L444:L452)</f>
        <v>66457.250490000006</v>
      </c>
      <c r="N453" s="104"/>
      <c r="O453" s="104"/>
    </row>
    <row r="454" spans="1:15">
      <c r="A454" s="121" t="s">
        <v>150</v>
      </c>
      <c r="B454" s="121" t="s">
        <v>149</v>
      </c>
      <c r="C454" s="139">
        <v>35835.24</v>
      </c>
      <c r="D454" s="139">
        <v>34926.089</v>
      </c>
      <c r="E454" s="139">
        <v>33354.987000000001</v>
      </c>
      <c r="F454" s="139">
        <v>31883.749</v>
      </c>
      <c r="G454" s="139">
        <v>31123.521769999999</v>
      </c>
      <c r="H454" s="139">
        <v>31123.521769999999</v>
      </c>
      <c r="I454" s="139">
        <v>31123.521769999999</v>
      </c>
      <c r="J454" s="131">
        <v>31618.917089999999</v>
      </c>
      <c r="K454" s="131">
        <v>30118.917089999999</v>
      </c>
      <c r="L454" s="131">
        <v>31216.542089999999</v>
      </c>
      <c r="N454" s="104"/>
      <c r="O454" s="104"/>
    </row>
    <row r="455" spans="1:15" ht="13.5" thickBot="1">
      <c r="A455" s="123" t="s">
        <v>148</v>
      </c>
      <c r="B455" s="125" t="s">
        <v>147</v>
      </c>
      <c r="C455" s="145">
        <v>754.76</v>
      </c>
      <c r="D455" s="145">
        <v>563.91099999999994</v>
      </c>
      <c r="E455" s="145">
        <v>135.01300000000001</v>
      </c>
      <c r="F455" s="145">
        <v>287.25099999999998</v>
      </c>
      <c r="G455" s="145">
        <v>423.96199999999999</v>
      </c>
      <c r="H455" s="145">
        <v>423.96199999999999</v>
      </c>
      <c r="I455" s="145">
        <v>423.96199999999999</v>
      </c>
      <c r="J455" s="146">
        <v>56.186999999999998</v>
      </c>
      <c r="K455" s="146">
        <v>56.186999999999998</v>
      </c>
      <c r="L455" s="146">
        <v>58.561999999999998</v>
      </c>
      <c r="N455" s="104"/>
      <c r="O455" s="104"/>
    </row>
    <row r="456" spans="1:15" ht="13.5" thickBot="1">
      <c r="A456" s="106"/>
      <c r="B456" s="136" t="s">
        <v>92</v>
      </c>
      <c r="C456" s="137">
        <f t="shared" ref="C456:K456" si="37">SUM(C454:C455)</f>
        <v>36590</v>
      </c>
      <c r="D456" s="137">
        <f t="shared" si="37"/>
        <v>35490</v>
      </c>
      <c r="E456" s="137">
        <f t="shared" si="37"/>
        <v>33490</v>
      </c>
      <c r="F456" s="137">
        <f t="shared" si="37"/>
        <v>32171</v>
      </c>
      <c r="G456" s="137">
        <f t="shared" si="37"/>
        <v>31547.483769999999</v>
      </c>
      <c r="H456" s="137">
        <f t="shared" ref="H456" si="38">SUM(H454:H455)</f>
        <v>31547.483769999999</v>
      </c>
      <c r="I456" s="137">
        <f t="shared" si="37"/>
        <v>31547.483769999999</v>
      </c>
      <c r="J456" s="137">
        <f t="shared" si="37"/>
        <v>31675.104090000001</v>
      </c>
      <c r="K456" s="137">
        <f t="shared" si="37"/>
        <v>30175.104090000001</v>
      </c>
      <c r="L456" s="137">
        <f t="shared" ref="L456" si="39">SUM(L454:L455)</f>
        <v>31275.104090000001</v>
      </c>
      <c r="N456" s="104"/>
      <c r="O456" s="104"/>
    </row>
    <row r="457" spans="1:15" ht="20.25" customHeight="1" thickBot="1">
      <c r="A457" s="106"/>
      <c r="B457" s="136" t="s">
        <v>91</v>
      </c>
      <c r="C457" s="137">
        <f t="shared" ref="C457:I457" si="40">+C16+C26+C40+C53+C62+C69+C98+C110+C112+C120+C129+C153+C178+C203+C228+C256+C271+C276+C317+C366+C391+C402+C433+C443+C453+C456</f>
        <v>354626.10264</v>
      </c>
      <c r="D457" s="137">
        <f t="shared" si="40"/>
        <v>347843.34083000006</v>
      </c>
      <c r="E457" s="137">
        <f t="shared" si="40"/>
        <v>351856.29476000008</v>
      </c>
      <c r="F457" s="137">
        <f t="shared" si="40"/>
        <v>355111.17920999986</v>
      </c>
      <c r="G457" s="137">
        <f t="shared" si="40"/>
        <v>368369.02785999997</v>
      </c>
      <c r="H457" s="137">
        <f t="shared" si="40"/>
        <v>368322.77035000001</v>
      </c>
      <c r="I457" s="137">
        <f t="shared" si="40"/>
        <v>368322.77035000001</v>
      </c>
      <c r="J457" s="137">
        <f>+J16+J26+J40+J53+J62+J69+J98+J110+J112+J120+J124+J129+J153+J178+J203+J228+J256+J271+J276+J317+J366+J391+J402+J433+J443+J453+J456</f>
        <v>456073.23741</v>
      </c>
      <c r="K457" s="137">
        <f>+K16+K26+K40+K53+K62+K69+K98+K110+K112+K120+K124+K129+K153+K178+K203+K228+K256+K271+K276+K317+K366+K391+K402+K433+K443+K453+K456</f>
        <v>458969.56759000005</v>
      </c>
      <c r="L457" s="137">
        <f>+L16+L26+L40+L53+L62+L69+L98+L110+L112+L120+L124+L129+L153+L178+L203+L228+L256+L271+L276+L317+L366+L391+L402+L433+L443+L453+L456</f>
        <v>485985.81220000004</v>
      </c>
      <c r="N457" s="104"/>
      <c r="O457" s="104"/>
    </row>
    <row r="458" spans="1:15" ht="15.75" customHeight="1">
      <c r="A458" s="129"/>
      <c r="B458" s="101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N458" s="104"/>
      <c r="O458" s="104"/>
    </row>
    <row r="459" spans="1:15" ht="15.75" customHeight="1">
      <c r="A459" s="129"/>
      <c r="B459" s="101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N459" s="104"/>
      <c r="O459" s="104"/>
    </row>
    <row r="460" spans="1:15" ht="15.75" customHeight="1">
      <c r="A460" s="129"/>
      <c r="B460" s="91" t="s">
        <v>111</v>
      </c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N460" s="104"/>
      <c r="O460" s="104"/>
    </row>
    <row r="461" spans="1:15" ht="15.75" customHeight="1">
      <c r="A461" s="129"/>
      <c r="B461" s="90"/>
      <c r="F461" s="84"/>
      <c r="G461" s="84"/>
      <c r="N461" s="104"/>
      <c r="O461" s="104"/>
    </row>
    <row r="462" spans="1:15" ht="15.75" customHeight="1">
      <c r="A462" s="129"/>
      <c r="B462" s="90" t="s">
        <v>135</v>
      </c>
      <c r="F462" s="84"/>
      <c r="G462" s="84"/>
      <c r="N462" s="104"/>
      <c r="O462" s="104"/>
    </row>
    <row r="463" spans="1:15" ht="15.75" customHeight="1">
      <c r="A463" s="129"/>
      <c r="B463" s="97" t="s">
        <v>136</v>
      </c>
      <c r="F463" s="84"/>
      <c r="G463" s="84"/>
      <c r="N463" s="104"/>
      <c r="O463" s="104"/>
    </row>
    <row r="464" spans="1:15" s="92" customFormat="1" ht="15.75" customHeight="1">
      <c r="A464" s="129"/>
      <c r="B464" s="98" t="s">
        <v>137</v>
      </c>
      <c r="C464" s="88"/>
      <c r="D464" s="88"/>
      <c r="E464" s="88"/>
      <c r="F464" s="84"/>
      <c r="G464" s="84"/>
      <c r="H464" s="89"/>
      <c r="I464" s="89"/>
      <c r="J464" s="89"/>
      <c r="K464" s="89"/>
      <c r="L464" s="89"/>
      <c r="N464" s="104"/>
      <c r="O464" s="104"/>
    </row>
    <row r="465" spans="1:15" s="92" customFormat="1" ht="15.75" customHeight="1">
      <c r="A465" s="129"/>
      <c r="B465" s="99" t="s">
        <v>138</v>
      </c>
      <c r="C465" s="89"/>
      <c r="D465" s="89"/>
      <c r="E465" s="89"/>
      <c r="F465" s="84"/>
      <c r="G465" s="84"/>
      <c r="H465" s="88"/>
      <c r="I465" s="88"/>
      <c r="J465" s="88"/>
      <c r="K465" s="88"/>
      <c r="L465" s="88"/>
      <c r="N465" s="104"/>
      <c r="O465" s="104"/>
    </row>
    <row r="466" spans="1:15" s="92" customFormat="1" ht="15.75" customHeight="1">
      <c r="A466" s="129"/>
      <c r="B466" s="97"/>
      <c r="C466" s="88"/>
      <c r="D466" s="88"/>
      <c r="E466" s="88"/>
      <c r="F466" s="84"/>
      <c r="G466" s="84"/>
      <c r="H466" s="84"/>
      <c r="I466" s="84"/>
      <c r="J466" s="84"/>
      <c r="K466" s="84"/>
      <c r="L466" s="84"/>
      <c r="N466" s="104"/>
      <c r="O466" s="104"/>
    </row>
    <row r="467" spans="1:15" s="92" customFormat="1" ht="15.75" customHeight="1">
      <c r="A467" s="129"/>
      <c r="B467" s="97" t="s">
        <v>139</v>
      </c>
      <c r="C467" s="88"/>
      <c r="D467" s="88"/>
      <c r="E467" s="88"/>
      <c r="F467" s="84"/>
      <c r="G467" s="84"/>
      <c r="H467" s="88"/>
      <c r="I467" s="88"/>
      <c r="J467" s="88"/>
      <c r="K467" s="88"/>
      <c r="L467" s="88"/>
      <c r="N467" s="104"/>
      <c r="O467" s="104"/>
    </row>
    <row r="468" spans="1:15" s="92" customFormat="1" ht="15.75" customHeight="1">
      <c r="A468" s="129"/>
      <c r="B468" s="98" t="s">
        <v>140</v>
      </c>
      <c r="C468" s="88"/>
      <c r="D468" s="88"/>
      <c r="E468" s="88"/>
      <c r="F468" s="84"/>
      <c r="G468" s="84"/>
      <c r="H468" s="88"/>
      <c r="I468" s="88"/>
      <c r="J468" s="88"/>
      <c r="K468" s="88"/>
      <c r="L468" s="88"/>
      <c r="N468" s="104"/>
      <c r="O468" s="104"/>
    </row>
    <row r="469" spans="1:15" s="92" customFormat="1" ht="15.75" customHeight="1">
      <c r="A469" s="129"/>
      <c r="B469" s="99" t="s">
        <v>141</v>
      </c>
      <c r="C469" s="89"/>
      <c r="D469" s="89"/>
      <c r="E469" s="89"/>
      <c r="F469" s="84"/>
      <c r="G469" s="84"/>
      <c r="H469" s="88"/>
      <c r="I469" s="88"/>
      <c r="J469" s="88"/>
      <c r="K469" s="88"/>
      <c r="L469" s="88"/>
      <c r="N469" s="104"/>
      <c r="O469" s="104"/>
    </row>
    <row r="470" spans="1:15" s="92" customFormat="1" ht="15.75" customHeight="1">
      <c r="A470" s="129"/>
      <c r="B470" s="99"/>
      <c r="C470" s="84"/>
      <c r="D470" s="84"/>
      <c r="E470" s="84"/>
      <c r="F470" s="84"/>
      <c r="G470" s="84"/>
      <c r="H470" s="88"/>
      <c r="I470" s="88"/>
      <c r="J470" s="88"/>
      <c r="K470" s="88"/>
      <c r="L470" s="88"/>
      <c r="N470" s="104"/>
      <c r="O470" s="104"/>
    </row>
    <row r="471" spans="1:15" s="92" customFormat="1" ht="15.75" customHeight="1">
      <c r="A471" s="129"/>
      <c r="B471" s="88"/>
      <c r="C471" s="88"/>
      <c r="D471" s="88"/>
      <c r="E471" s="88"/>
      <c r="F471" s="84"/>
      <c r="G471" s="84"/>
      <c r="H471" s="88"/>
      <c r="I471" s="88"/>
      <c r="J471" s="88"/>
      <c r="K471" s="88"/>
      <c r="L471" s="88"/>
      <c r="N471" s="104"/>
      <c r="O471" s="104"/>
    </row>
    <row r="472" spans="1:15" s="92" customFormat="1" ht="15.75" customHeight="1">
      <c r="A472" s="129"/>
      <c r="B472" s="96" t="s">
        <v>142</v>
      </c>
      <c r="C472" s="88"/>
      <c r="D472" s="88"/>
      <c r="E472" s="88"/>
      <c r="F472" s="84"/>
      <c r="G472" s="84"/>
      <c r="H472" s="88"/>
      <c r="I472" s="88"/>
      <c r="J472" s="88"/>
      <c r="K472" s="88"/>
      <c r="L472" s="88"/>
      <c r="N472" s="104"/>
      <c r="O472" s="104"/>
    </row>
    <row r="473" spans="1:15" s="92" customFormat="1" ht="15.75" customHeight="1">
      <c r="A473" s="129"/>
      <c r="B473" s="100" t="s">
        <v>143</v>
      </c>
      <c r="C473" s="88"/>
      <c r="D473" s="88"/>
      <c r="E473" s="88"/>
      <c r="F473" s="84"/>
      <c r="G473" s="84"/>
      <c r="H473" s="88"/>
      <c r="I473" s="88"/>
      <c r="J473" s="88"/>
      <c r="K473" s="88"/>
      <c r="L473" s="88"/>
      <c r="N473" s="104"/>
      <c r="O473" s="104"/>
    </row>
    <row r="474" spans="1:15" s="92" customFormat="1" ht="15.75" customHeight="1">
      <c r="A474" s="129"/>
      <c r="B474" s="100" t="s">
        <v>144</v>
      </c>
      <c r="C474" s="88"/>
      <c r="D474" s="88"/>
      <c r="E474" s="88"/>
      <c r="F474" s="84"/>
      <c r="G474" s="84"/>
      <c r="H474" s="88"/>
      <c r="I474" s="88"/>
      <c r="J474" s="88"/>
      <c r="K474" s="88"/>
      <c r="L474" s="88"/>
      <c r="N474" s="105"/>
      <c r="O474" s="105"/>
    </row>
    <row r="475" spans="1:15" s="92" customFormat="1" ht="15.75" customHeight="1">
      <c r="A475" s="129"/>
      <c r="B475" s="100" t="s">
        <v>145</v>
      </c>
      <c r="C475" s="88"/>
      <c r="D475" s="88"/>
      <c r="E475" s="88"/>
      <c r="F475" s="84"/>
      <c r="G475" s="84"/>
      <c r="H475" s="88"/>
      <c r="I475" s="88"/>
      <c r="J475" s="88"/>
      <c r="K475" s="88"/>
      <c r="L475" s="88"/>
      <c r="N475" s="105"/>
      <c r="O475" s="105"/>
    </row>
    <row r="476" spans="1:15" s="92" customFormat="1" ht="15.75" customHeight="1">
      <c r="A476" s="129"/>
      <c r="B476" s="100" t="s">
        <v>144</v>
      </c>
      <c r="C476" s="88"/>
      <c r="D476" s="88"/>
      <c r="E476" s="88"/>
      <c r="F476" s="84"/>
      <c r="G476" s="84"/>
      <c r="H476" s="88"/>
      <c r="I476" s="88"/>
      <c r="J476" s="88"/>
      <c r="K476" s="88"/>
      <c r="L476" s="88"/>
      <c r="N476" s="105"/>
      <c r="O476" s="105"/>
    </row>
    <row r="477" spans="1:15" s="92" customFormat="1" ht="15.75" customHeight="1">
      <c r="A477" s="129"/>
      <c r="C477" s="88"/>
      <c r="D477" s="88"/>
      <c r="E477" s="88"/>
      <c r="F477" s="84"/>
      <c r="G477" s="84"/>
      <c r="H477" s="88"/>
      <c r="I477" s="88"/>
      <c r="J477" s="88"/>
      <c r="K477" s="88"/>
      <c r="L477" s="88"/>
      <c r="N477" s="105"/>
      <c r="O477" s="105"/>
    </row>
    <row r="478" spans="1:15" s="92" customFormat="1" ht="15.75" customHeight="1">
      <c r="A478" s="129"/>
      <c r="C478" s="88"/>
      <c r="D478" s="88"/>
      <c r="E478" s="88"/>
      <c r="F478" s="84"/>
      <c r="G478" s="84"/>
      <c r="H478" s="88"/>
      <c r="I478" s="88"/>
      <c r="J478" s="88"/>
      <c r="K478" s="88"/>
      <c r="L478" s="88"/>
      <c r="N478" s="105"/>
      <c r="O478" s="105"/>
    </row>
    <row r="479" spans="1:15" s="92" customFormat="1" ht="15.75" customHeight="1">
      <c r="A479" s="129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N479" s="105"/>
      <c r="O479" s="105"/>
    </row>
    <row r="480" spans="1:15" s="92" customFormat="1" ht="15.75" customHeight="1">
      <c r="A480" s="129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N480" s="105"/>
      <c r="O480" s="105"/>
    </row>
    <row r="481" spans="1:15" s="92" customFormat="1" ht="15.75" customHeight="1">
      <c r="A481" s="129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N481" s="105"/>
      <c r="O481" s="105"/>
    </row>
    <row r="482" spans="1:15" s="92" customFormat="1" ht="15.75" customHeight="1">
      <c r="A482" s="129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N482" s="105"/>
      <c r="O482" s="105"/>
    </row>
    <row r="483" spans="1:15" s="92" customFormat="1" ht="15.75" customHeight="1">
      <c r="A483" s="129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N483" s="105"/>
      <c r="O483" s="105"/>
    </row>
    <row r="484" spans="1:15" s="92" customFormat="1" ht="15.75" customHeight="1"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N484" s="105"/>
      <c r="O484" s="105"/>
    </row>
    <row r="485" spans="1:15" s="92" customFormat="1" ht="15.75" customHeight="1"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N485" s="105"/>
      <c r="O485" s="105"/>
    </row>
    <row r="486" spans="1:15" s="92" customFormat="1" ht="15.75" customHeight="1"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N486" s="105"/>
      <c r="O486" s="105"/>
    </row>
    <row r="487" spans="1:15" s="92" customFormat="1" ht="15.75" customHeight="1"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N487" s="105"/>
      <c r="O487" s="105"/>
    </row>
    <row r="488" spans="1:15" s="92" customFormat="1" ht="15.75" customHeight="1"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N488" s="105"/>
      <c r="O488" s="105"/>
    </row>
    <row r="489" spans="1:15" s="92" customFormat="1" ht="15.75" customHeight="1"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N489" s="105"/>
      <c r="O489" s="105"/>
    </row>
    <row r="490" spans="1:15" s="92" customFormat="1" ht="15.75" customHeight="1"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N490" s="105"/>
      <c r="O490" s="105"/>
    </row>
    <row r="491" spans="1:15" s="92" customFormat="1" ht="15.75" customHeight="1"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N491" s="105"/>
      <c r="O491" s="105"/>
    </row>
    <row r="492" spans="1:15" s="92" customFormat="1" ht="15.75" customHeight="1"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N492" s="105"/>
      <c r="O492" s="105"/>
    </row>
    <row r="493" spans="1:15" s="92" customFormat="1" ht="15.75" customHeight="1"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N493" s="105"/>
      <c r="O493" s="105"/>
    </row>
    <row r="494" spans="1:15" s="92" customFormat="1" ht="15.75" customHeight="1"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N494" s="105"/>
      <c r="O494" s="105"/>
    </row>
    <row r="495" spans="1:15" s="92" customFormat="1" ht="15.75" customHeight="1"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N495" s="105"/>
      <c r="O495" s="105"/>
    </row>
    <row r="496" spans="1:15" s="92" customFormat="1" ht="15.75" customHeight="1"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N496" s="105"/>
      <c r="O496" s="105"/>
    </row>
    <row r="497" spans="3:15" s="92" customFormat="1" ht="15.75" customHeight="1"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N497" s="105"/>
      <c r="O497" s="105"/>
    </row>
    <row r="498" spans="3:15" s="92" customFormat="1" ht="15.75" customHeight="1"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N498" s="105"/>
      <c r="O498" s="105"/>
    </row>
    <row r="499" spans="3:15" s="92" customFormat="1" ht="15.75" customHeight="1"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N499" s="105"/>
      <c r="O499" s="105"/>
    </row>
    <row r="500" spans="3:15" s="92" customFormat="1" ht="15.75" customHeight="1"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N500" s="105"/>
      <c r="O500" s="105"/>
    </row>
    <row r="501" spans="3:15" s="92" customFormat="1" ht="15.75" customHeight="1"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N501" s="105"/>
      <c r="O501" s="105"/>
    </row>
    <row r="502" spans="3:15" s="92" customFormat="1" ht="15.75" customHeight="1"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N502" s="105"/>
      <c r="O502" s="105"/>
    </row>
    <row r="503" spans="3:15" s="92" customFormat="1" ht="15.75" customHeight="1"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N503" s="105"/>
      <c r="O503" s="105"/>
    </row>
    <row r="504" spans="3:15" s="92" customFormat="1" ht="15.75" customHeight="1"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N504" s="105"/>
      <c r="O504" s="105"/>
    </row>
    <row r="505" spans="3:15" s="92" customFormat="1" ht="15.75" customHeight="1"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N505" s="105"/>
      <c r="O505" s="105"/>
    </row>
    <row r="506" spans="3:15" s="92" customFormat="1" ht="15.75" customHeight="1"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N506" s="105"/>
      <c r="O506" s="105"/>
    </row>
    <row r="507" spans="3:15" s="92" customFormat="1" ht="15.75" customHeight="1"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N507" s="105"/>
      <c r="O507" s="105"/>
    </row>
    <row r="508" spans="3:15">
      <c r="N508" s="105"/>
      <c r="O508" s="105"/>
    </row>
    <row r="509" spans="3:15">
      <c r="N509" s="105"/>
      <c r="O509" s="105"/>
    </row>
    <row r="510" spans="3:15">
      <c r="N510" s="105"/>
      <c r="O510" s="105"/>
    </row>
    <row r="511" spans="3:15">
      <c r="N511" s="105"/>
      <c r="O511" s="105"/>
    </row>
    <row r="512" spans="3:15">
      <c r="N512" s="105"/>
      <c r="O512" s="105"/>
    </row>
    <row r="513" spans="14:15">
      <c r="N513" s="105"/>
      <c r="O513" s="105"/>
    </row>
    <row r="514" spans="14:15">
      <c r="N514" s="105"/>
      <c r="O514" s="105"/>
    </row>
    <row r="515" spans="14:15">
      <c r="N515" s="105"/>
      <c r="O515" s="105"/>
    </row>
    <row r="516" spans="14:15">
      <c r="N516" s="105"/>
      <c r="O516" s="105"/>
    </row>
    <row r="517" spans="14:15">
      <c r="N517" s="105"/>
      <c r="O517" s="105"/>
    </row>
    <row r="518" spans="14:15">
      <c r="N518" s="104"/>
      <c r="O518" s="104"/>
    </row>
    <row r="519" spans="14:15">
      <c r="N519" s="104"/>
      <c r="O519" s="104"/>
    </row>
    <row r="520" spans="14:15">
      <c r="N520" s="104"/>
      <c r="O520" s="104"/>
    </row>
    <row r="521" spans="14:15">
      <c r="N521" s="104"/>
      <c r="O521" s="104"/>
    </row>
    <row r="522" spans="14:15">
      <c r="N522" s="104"/>
      <c r="O522" s="104"/>
    </row>
    <row r="523" spans="14:15">
      <c r="N523" s="104"/>
      <c r="O523" s="104"/>
    </row>
    <row r="524" spans="14:15">
      <c r="N524" s="104"/>
      <c r="O524" s="104"/>
    </row>
    <row r="525" spans="14:15">
      <c r="N525" s="104"/>
      <c r="O525" s="104"/>
    </row>
    <row r="526" spans="14:15">
      <c r="N526" s="104"/>
      <c r="O526" s="104"/>
    </row>
    <row r="527" spans="14:15">
      <c r="N527" s="104"/>
      <c r="O527" s="104"/>
    </row>
    <row r="528" spans="14:15">
      <c r="N528" s="104"/>
      <c r="O528" s="104"/>
    </row>
    <row r="529" spans="14:15">
      <c r="N529" s="104"/>
      <c r="O529" s="104"/>
    </row>
    <row r="530" spans="14:15">
      <c r="N530" s="104"/>
      <c r="O530" s="104"/>
    </row>
    <row r="531" spans="14:15">
      <c r="N531" s="104"/>
      <c r="O531" s="104"/>
    </row>
    <row r="532" spans="14:15">
      <c r="N532" s="104"/>
      <c r="O532" s="104"/>
    </row>
    <row r="533" spans="14:15">
      <c r="N533" s="104"/>
      <c r="O533" s="104"/>
    </row>
    <row r="534" spans="14:15">
      <c r="N534" s="104"/>
      <c r="O534" s="104"/>
    </row>
    <row r="535" spans="14:15">
      <c r="N535" s="104"/>
      <c r="O535" s="104"/>
    </row>
    <row r="536" spans="14:15">
      <c r="N536" s="104"/>
      <c r="O536" s="104"/>
    </row>
    <row r="537" spans="14:15">
      <c r="N537" s="104"/>
      <c r="O537" s="104"/>
    </row>
    <row r="538" spans="14:15">
      <c r="N538" s="104"/>
      <c r="O538" s="104"/>
    </row>
    <row r="539" spans="14:15">
      <c r="N539" s="104"/>
      <c r="O539" s="104"/>
    </row>
    <row r="540" spans="14:15">
      <c r="N540" s="104"/>
      <c r="O540" s="104"/>
    </row>
    <row r="541" spans="14:15">
      <c r="N541" s="104"/>
      <c r="O541" s="104"/>
    </row>
    <row r="542" spans="14:15">
      <c r="N542" s="104"/>
      <c r="O542" s="104"/>
    </row>
    <row r="543" spans="14:15">
      <c r="N543" s="104"/>
      <c r="O543" s="104"/>
    </row>
    <row r="544" spans="14:15">
      <c r="N544" s="104"/>
      <c r="O544" s="104"/>
    </row>
    <row r="545" spans="14:15">
      <c r="N545" s="104"/>
      <c r="O545" s="104"/>
    </row>
    <row r="546" spans="14:15">
      <c r="N546" s="104"/>
      <c r="O546" s="104"/>
    </row>
    <row r="547" spans="14:15">
      <c r="N547" s="104"/>
      <c r="O547" s="104"/>
    </row>
    <row r="548" spans="14:15">
      <c r="N548" s="104"/>
      <c r="O548" s="104"/>
    </row>
    <row r="549" spans="14:15">
      <c r="N549" s="104"/>
      <c r="O549" s="104"/>
    </row>
    <row r="550" spans="14:15">
      <c r="N550" s="104"/>
      <c r="O550" s="104"/>
    </row>
    <row r="551" spans="14:15">
      <c r="N551" s="104"/>
      <c r="O551" s="104"/>
    </row>
    <row r="552" spans="14:15">
      <c r="N552" s="104"/>
      <c r="O552" s="104"/>
    </row>
    <row r="553" spans="14:15">
      <c r="N553" s="104"/>
      <c r="O553" s="104"/>
    </row>
    <row r="554" spans="14:15">
      <c r="N554" s="104"/>
      <c r="O554" s="104"/>
    </row>
    <row r="555" spans="14:15">
      <c r="N555" s="104"/>
      <c r="O555" s="104"/>
    </row>
    <row r="556" spans="14:15">
      <c r="N556" s="104"/>
      <c r="O556" s="104"/>
    </row>
    <row r="557" spans="14:15">
      <c r="N557" s="104"/>
      <c r="O557" s="104"/>
    </row>
    <row r="558" spans="14:15">
      <c r="N558" s="104"/>
      <c r="O558" s="104"/>
    </row>
    <row r="559" spans="14:15">
      <c r="N559" s="104"/>
      <c r="O559" s="104"/>
    </row>
    <row r="560" spans="14:15">
      <c r="N560" s="104"/>
      <c r="O560" s="104"/>
    </row>
    <row r="561" spans="14:15">
      <c r="N561" s="104"/>
      <c r="O561" s="104"/>
    </row>
    <row r="562" spans="14:15">
      <c r="N562" s="104"/>
      <c r="O562" s="104"/>
    </row>
    <row r="563" spans="14:15">
      <c r="N563" s="104"/>
      <c r="O563" s="104"/>
    </row>
    <row r="564" spans="14:15">
      <c r="N564" s="104"/>
      <c r="O564" s="104"/>
    </row>
    <row r="565" spans="14:15">
      <c r="N565" s="104"/>
      <c r="O565" s="104"/>
    </row>
    <row r="566" spans="14:15">
      <c r="N566" s="104"/>
      <c r="O566" s="104"/>
    </row>
    <row r="567" spans="14:15">
      <c r="N567" s="104"/>
      <c r="O567" s="104"/>
    </row>
    <row r="568" spans="14:15">
      <c r="N568" s="104"/>
      <c r="O568" s="104"/>
    </row>
    <row r="569" spans="14:15">
      <c r="N569" s="104"/>
      <c r="O569" s="104"/>
    </row>
    <row r="570" spans="14:15">
      <c r="N570" s="104"/>
      <c r="O570" s="104"/>
    </row>
    <row r="571" spans="14:15">
      <c r="N571" s="104"/>
      <c r="O571" s="104"/>
    </row>
    <row r="572" spans="14:15">
      <c r="N572" s="104"/>
      <c r="O572" s="104"/>
    </row>
    <row r="573" spans="14:15">
      <c r="N573" s="104"/>
      <c r="O573" s="104"/>
    </row>
    <row r="574" spans="14:15">
      <c r="N574" s="104"/>
      <c r="O574" s="104"/>
    </row>
    <row r="575" spans="14:15">
      <c r="N575" s="104"/>
      <c r="O575" s="104"/>
    </row>
    <row r="576" spans="14:15">
      <c r="N576" s="104"/>
      <c r="O576" s="104"/>
    </row>
    <row r="577" spans="14:15">
      <c r="N577" s="104"/>
      <c r="O577" s="104"/>
    </row>
    <row r="578" spans="14:15">
      <c r="N578" s="104"/>
      <c r="O578" s="104"/>
    </row>
    <row r="579" spans="14:15">
      <c r="N579" s="104"/>
      <c r="O579" s="104"/>
    </row>
    <row r="580" spans="14:15">
      <c r="N580" s="104"/>
      <c r="O580" s="104"/>
    </row>
    <row r="581" spans="14:15">
      <c r="N581" s="104"/>
      <c r="O581" s="104"/>
    </row>
    <row r="582" spans="14:15">
      <c r="N582" s="104"/>
      <c r="O582" s="104"/>
    </row>
    <row r="583" spans="14:15">
      <c r="N583" s="104"/>
      <c r="O583" s="104"/>
    </row>
    <row r="584" spans="14:15">
      <c r="N584" s="104"/>
      <c r="O584" s="104"/>
    </row>
    <row r="585" spans="14:15">
      <c r="N585" s="104"/>
      <c r="O585" s="104"/>
    </row>
    <row r="586" spans="14:15">
      <c r="N586" s="104"/>
      <c r="O586" s="104"/>
    </row>
    <row r="587" spans="14:15">
      <c r="N587" s="104"/>
      <c r="O587" s="104"/>
    </row>
    <row r="588" spans="14:15">
      <c r="N588" s="104"/>
      <c r="O588" s="104"/>
    </row>
    <row r="589" spans="14:15">
      <c r="N589" s="104"/>
      <c r="O589" s="104"/>
    </row>
    <row r="590" spans="14:15">
      <c r="N590" s="104"/>
      <c r="O590" s="104"/>
    </row>
    <row r="591" spans="14:15">
      <c r="N591" s="104"/>
      <c r="O591" s="104"/>
    </row>
    <row r="592" spans="14:15">
      <c r="N592" s="104"/>
      <c r="O592" s="104"/>
    </row>
    <row r="593" spans="14:15">
      <c r="N593" s="104"/>
      <c r="O593" s="104"/>
    </row>
    <row r="594" spans="14:15">
      <c r="N594" s="104"/>
      <c r="O594" s="104"/>
    </row>
    <row r="595" spans="14:15">
      <c r="N595" s="104"/>
      <c r="O595" s="104"/>
    </row>
    <row r="596" spans="14:15">
      <c r="N596" s="104"/>
      <c r="O596" s="104"/>
    </row>
    <row r="597" spans="14:15">
      <c r="N597" s="104"/>
      <c r="O597" s="104"/>
    </row>
    <row r="598" spans="14:15">
      <c r="N598" s="104"/>
      <c r="O598" s="104"/>
    </row>
  </sheetData>
  <printOptions horizontalCentered="1"/>
  <pageMargins left="0.74803149606299213" right="0.74803149606299213" top="0.39370078740157483" bottom="0.39370078740157483" header="0" footer="0"/>
  <pageSetup paperSize="9" scale="74" fitToHeight="15" orientation="landscape" verticalDpi="1200" r:id="rId1"/>
  <headerFooter alignWithMargins="0"/>
  <rowBreaks count="18" manualBreakCount="18">
    <brk id="15" max="16383" man="1"/>
    <brk id="21" max="16383" man="1"/>
    <brk id="31" max="16383" man="1"/>
    <brk id="37" max="16383" man="1"/>
    <brk id="62" max="16383" man="1"/>
    <brk id="64" max="16383" man="1"/>
    <brk id="66" max="16383" man="1"/>
    <brk id="70" max="16383" man="1"/>
    <brk id="112" max="16383" man="1"/>
    <brk id="121" max="16383" man="1"/>
    <brk id="129" max="16383" man="1"/>
    <brk id="140" max="16383" man="1"/>
    <brk id="154" max="16383" man="1"/>
    <brk id="169" max="16383" man="1"/>
    <brk id="181" max="16383" man="1"/>
    <brk id="210" max="16383" man="1"/>
    <brk id="216" max="16383" man="1"/>
    <brk id="22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6617A13DB0DF45BE15055EE67E0793" ma:contentTypeVersion="1" ma:contentTypeDescription="Crear nuevo documento." ma:contentTypeScope="" ma:versionID="1dd1fb225bca13d6153ff9065113a2a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b5f0d48ff83a005300e43886532853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2363D7A-5D98-413F-B676-4FB0CFA776FF}"/>
</file>

<file path=customXml/itemProps2.xml><?xml version="1.0" encoding="utf-8"?>
<ds:datastoreItem xmlns:ds="http://schemas.openxmlformats.org/officeDocument/2006/customXml" ds:itemID="{513F3E99-501C-4C64-92A2-08F4C73A0EC2}"/>
</file>

<file path=customXml/itemProps3.xml><?xml version="1.0" encoding="utf-8"?>
<ds:datastoreItem xmlns:ds="http://schemas.openxmlformats.org/officeDocument/2006/customXml" ds:itemID="{FDCC85BA-A7BD-4337-A019-956DDA34F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10</vt:i4>
      </vt:variant>
    </vt:vector>
  </HeadingPairs>
  <TitlesOfParts>
    <vt:vector size="19" baseType="lpstr">
      <vt:lpstr>Estadística</vt:lpstr>
      <vt:lpstr>11</vt:lpstr>
      <vt:lpstr>12.1</vt:lpstr>
      <vt:lpstr>12.2</vt:lpstr>
      <vt:lpstr>12.3</vt:lpstr>
      <vt:lpstr>13</vt:lpstr>
      <vt:lpstr>141</vt:lpstr>
      <vt:lpstr>15</vt:lpstr>
      <vt:lpstr>16</vt:lpstr>
      <vt:lpstr>'11'!Área_de_impresión</vt:lpstr>
      <vt:lpstr>'12.1'!Área_de_impresión</vt:lpstr>
      <vt:lpstr>'12.2'!Área_de_impresión</vt:lpstr>
      <vt:lpstr>'12.3'!Área_de_impresión</vt:lpstr>
      <vt:lpstr>'13'!Área_de_impresión</vt:lpstr>
      <vt:lpstr>'141'!Área_de_impresión</vt:lpstr>
      <vt:lpstr>'15'!Área_de_impresión</vt:lpstr>
      <vt:lpstr>'16'!Área_de_impresión</vt:lpstr>
      <vt:lpstr>Estadística!Área_de_impresión</vt:lpstr>
      <vt:lpstr>'16'!Títulos_a_imprimir</vt:lpstr>
    </vt:vector>
  </TitlesOfParts>
  <Company>IGAE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JIQ</dc:creator>
  <cp:lastModifiedBy>JMP</cp:lastModifiedBy>
  <cp:lastPrinted>2023-01-16T10:48:31Z</cp:lastPrinted>
  <dcterms:created xsi:type="dcterms:W3CDTF">2003-06-18T15:58:15Z</dcterms:created>
  <dcterms:modified xsi:type="dcterms:W3CDTF">2023-01-18T08:04:31Z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0x010100D36617A13DB0DF45BE15055EE67E0793</vt:lpwstr>
  </property>
</Properties>
</file>