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<sst xmlns="http://schemas.openxmlformats.org/spreadsheetml/2006/main" uniqueCount="613">
  <si>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</si>
  <si>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</si>
  <si>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</si>
  <si>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</si>
  <si>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</si>
  <si>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</si>
  <si>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</si>
  <si>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</si>
  <si>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</si>
  <si>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</si>
  <si>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</si>
  <si>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</si>
  <si>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</si>
  <si>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</si>
  <si>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</si>
  <si>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</si>
  <si>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</si>
  <si>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</si>
  <si>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</si>
  <si>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</si>
  <si>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</si>
  <si>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</si>
  <si>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</si>
  <si>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</si>
  <si>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</si>
  <si>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</si>
  <si>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</si>
  <si>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</si>
  <si>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</si>
  <si>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</si>
  <si>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</si>
  <si>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</si>
  <si>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</si>
  <si>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</si>
  <si>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</si>
  <si>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</si>
  <si>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</si>
  <si>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</si>
  <si>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</si>
  <si>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</si>
  <si>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</si>
  <si>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</si>
  <si>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</si>
  <si>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</si>
  <si>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</si>
  <si>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</si>
  <si>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</si>
  <si>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</si>
  <si>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</si>
  <si>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</si>
  <si>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</si>
  <si>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</si>
  <si>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</si>
  <si>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</si>
  <si>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</si>
  <si>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</si>
  <si>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</si>
  <si>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</si>
  <si>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</si>
  <si>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</si>
  <si>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</si>
  <si>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</si>
  <si>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</si>
  <si>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</si>
  <si>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</si>
  <si>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</si>
  <si>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</si>
  <si>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</si>
  <si>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</si>
  <si>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</si>
  <si>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</si>
  <si>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</si>
  <si>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</si>
  <si>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</si>
  <si>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</si>
  <si>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</si>
  <si>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</si>
  <si>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</si>
  <si>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</si>
  <si>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</si>
  <si>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</si>
  <si>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</si>
  <si>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</si>
  <si>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</si>
  <si>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</si>
  <si>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</si>
  <si>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</si>
  <si>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</si>
  <si>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</si>
  <si>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</si>
  <si>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</si>
  <si>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</si>
  <si>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</si>
  <si>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</si>
  <si>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</si>
  <si>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</si>
  <si>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</si>
  <si>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</si>
  <si>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</si>
  <si>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</si>
  <si>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</si>
  <si>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</si>
  <si>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</si>
  <si>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</si>
  <si>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</si>
  <si>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</si>
  <si>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</si>
  <si>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</si>
  <si>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</si>
  <si>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</si>
  <si>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</si>
  <si>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</si>
  <si>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</si>
  <si>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</si>
  <si>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</si>
  <si>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</si>
  <si>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</si>
  <si>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</si>
  <si>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</si>
  <si>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</si>
  <si>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</si>
  <si>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</si>
  <si>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</si>
  <si>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</si>
  <si>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</si>
  <si>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</si>
  <si>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</si>
  <si>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</si>
  <si>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</si>
  <si>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</si>
  <si>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</si>
  <si>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</si>
  <si>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</si>
  <si>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</si>
  <si>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</si>
  <si>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</si>
  <si>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</si>
  <si>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</si>
  <si>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</si>
  <si>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</si>
  <si>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</si>
  <si>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</si>
  <si>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</si>
  <si>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</si>
  <si>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</si>
  <si>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</si>
  <si>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</si>
  <si>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</si>
  <si>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</si>
  <si>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</si>
  <si>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</si>
  <si>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</si>
  <si>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</si>
  <si>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</si>
  <si>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</si>
  <si>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</si>
  <si>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</si>
  <si>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</si>
  <si>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</si>
  <si>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</si>
  <si>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</si>
  <si>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</si>
  <si>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</si>
  <si>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</si>
  <si>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</si>
  <si>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</si>
  <si>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</si>
  <si>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</si>
  <si>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</si>
  <si>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</si>
  <si>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</si>
  <si>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</si>
  <si>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</si>
  <si>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</si>
  <si>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</si>
  <si>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</si>
  <si>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</si>
  <si>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</si>
  <si>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</si>
  <si>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</si>
  <si>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</si>
  <si>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</si>
  <si>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</si>
  <si>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</si>
  <si>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</si>
  <si>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</si>
  <si>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</si>
  <si>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</si>
  <si>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</si>
  <si>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</si>
  <si>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</si>
  <si>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</si>
  <si>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</si>
  <si>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</si>
  <si>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</si>
  <si>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</si>
  <si>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</si>
  <si>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</si>
  <si>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</si>
  <si>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</si>
  <si>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</si>
  <si>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</si>
  <si>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</si>
  <si>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</si>
  <si>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</si>
  <si>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</si>
  <si>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</si>
  <si>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</si>
  <si>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</si>
  <si>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</si>
  <si>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</si>
  <si>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</si>
  <si>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</si>
  <si>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</si>
  <si>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</si>
  <si>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</si>
  <si>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</si>
  <si>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</si>
  <si>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</si>
  <si>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</si>
  <si>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</si>
  <si>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</si>
  <si>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</si>
  <si>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</si>
  <si>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</si>
  <si>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</si>
  <si>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</si>
  <si>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</si>
  <si>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</si>
  <si>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</si>
  <si>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</si>
  <si>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</si>
  <si>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</si>
  <si>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</si>
  <si>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</si>
  <si>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</si>
  <si>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</si>
  <si>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</si>
  <si>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</si>
  <si>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</si>
  <si>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</si>
  <si>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</si>
  <si>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</si>
  <si>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</si>
  <si>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</si>
  <si>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</si>
  <si>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</si>
  <si>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</si>
  <si>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</si>
  <si>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</si>
  <si>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</si>
  <si>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</si>
  <si>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</si>
  <si>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</si>
  <si>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</si>
  <si>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</si>
  <si>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</si>
  <si>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</si>
  <si>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</si>
  <si>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</si>
  <si>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</si>
  <si>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</si>
  <si>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</si>
  <si>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</si>
  <si>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</si>
  <si>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</si>
  <si>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</si>
  <si>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</si>
  <si>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</si>
  <si>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</si>
  <si>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</si>
  <si>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</si>
  <si>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</si>
  <si>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</si>
  <si>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</si>
  <si>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</si>
  <si>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</si>
  <si>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</si>
  <si>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</si>
  <si>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</si>
  <si>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</si>
  <si>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</si>
  <si>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</si>
  <si>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</si>
  <si>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</si>
  <si>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</si>
  <si>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</si>
  <si>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</si>
  <si>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</si>
  <si>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</si>
  <si>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</si>
  <si>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</si>
  <si>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</si>
  <si>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</si>
  <si>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</si>
  <si>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</si>
  <si>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</si>
  <si>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</si>
  <si>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</si>
  <si>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</si>
  <si>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</si>
  <si>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</si>
  <si>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</si>
  <si>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</si>
  <si>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</si>
  <si>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</si>
  <si>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</si>
  <si>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</si>
  <si>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</si>
  <si>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</si>
  <si>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</si>
  <si>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</si>
  <si>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</si>
  <si>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</si>
  <si>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</si>
  <si>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</si>
  <si>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</si>
  <si>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</si>
  <si>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</si>
  <si>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</si>
  <si>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</si>
  <si>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</si>
  <si>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</si>
  <si>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</si>
  <si>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</si>
  <si>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</si>
  <si>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</si>
  <si>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</si>
  <si>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</si>
  <si>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</si>
  <si>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</si>
  <si>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</si>
  <si>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</si>
  <si>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</si>
  <si>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</si>
  <si>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</si>
  <si>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</si>
  <si>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</si>
  <si>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</si>
  <si>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</si>
  <si>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</si>
  <si>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</si>
  <si>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</si>
  <si>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</si>
  <si>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</si>
  <si>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</si>
  <si>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</si>
  <si>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</si>
  <si>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</si>
  <si>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</si>
  <si>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</si>
  <si>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</si>
  <si>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</si>
  <si>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</si>
  <si>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</si>
  <si>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</si>
  <si>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</si>
  <si>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</si>
  <si>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</si>
  <si>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</si>
  <si>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</si>
  <si>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</si>
  <si>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</si>
  <si>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</si>
  <si>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</si>
  <si>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</si>
  <si>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</si>
  <si>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</si>
  <si>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</si>
  <si>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</si>
  <si>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</si>
  <si>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</si>
  <si>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</si>
  <si>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</si>
  <si>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</si>
  <si>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</si>
  <si>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</si>
  <si>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</si>
  <si>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</si>
  <si>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</si>
  <si>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</si>
  <si>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</si>
  <si>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</si>
  <si>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kinklnc</t>
  </si>
  <si>
    <t>ESTADO DE RESULTADOS INTEGRALES</t>
  </si>
  <si>
    <t>Ingresos</t>
  </si>
  <si>
    <t>Ventas Locales</t>
  </si>
  <si>
    <t>Expotaciones</t>
  </si>
  <si>
    <t>Ventas y Exportaciones a relacionados</t>
  </si>
  <si>
    <t>Otros Ingresos</t>
  </si>
  <si>
    <t>Rendimientos Financieros</t>
  </si>
  <si>
    <t>Total Ingresos</t>
  </si>
  <si>
    <t>Costo de Ventas</t>
  </si>
  <si>
    <t>Inventario Inicial</t>
  </si>
  <si>
    <t>Compras locales de mercaderías</t>
  </si>
  <si>
    <t>Importaciones de mercaderías</t>
  </si>
  <si>
    <t>Compras e Importaciones a relacionados</t>
  </si>
  <si>
    <t>Inventario Final</t>
  </si>
  <si>
    <t>Costos de Ventas mercaderías</t>
  </si>
  <si>
    <t>Costos de Ventas bienes fabricados</t>
  </si>
  <si>
    <t>Total Costo de Ventas</t>
  </si>
  <si>
    <t>Utilidad Bruta</t>
  </si>
  <si>
    <t>Gastos Generales</t>
  </si>
  <si>
    <t>Sueldos, Beneficios y Aportes</t>
  </si>
  <si>
    <t>Honorarios Profesionales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</si>
  <si>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</si>
  <si>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</si>
  <si>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</si>
  <si>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</si>
  <si>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</si>
  <si>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</si>
  <si>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suministros, herramientas, materiales y repuestos</t>
  </si>
  <si>
    <t>mantenimiento y reparaciones</t>
  </si>
  <si>
    <t>mermas</t>
  </si>
  <si>
    <t>seguros y reaseguros (primas y cesiones)</t>
  </si>
  <si>
    <t>gastos indirectos asignados desde el exterior por partes relacionadas</t>
  </si>
  <si>
    <t>impuestos, contribuciones y otros</t>
  </si>
  <si>
    <t>comisiones y similares</t>
  </si>
  <si>
    <t>regalias, servicios técnicos, consultorias</t>
  </si>
  <si>
    <t>instalación, organización y similares</t>
  </si>
  <si>
    <t>iva que se carga al costo o gasto</t>
  </si>
  <si>
    <t>servicios públicos</t>
  </si>
  <si>
    <t>pérdidas por siniestros</t>
  </si>
  <si>
    <t>otros</t>
  </si>
  <si>
    <t>Total Gastos Generales</t>
  </si>
  <si>
    <t>Utilidad Operativa (EBITDA)</t>
  </si>
  <si>
    <t>Gastos no efectivos</t>
  </si>
  <si>
    <t>Provisiones créditos incobrables</t>
  </si>
  <si>
    <t>Depreciaciones</t>
  </si>
  <si>
    <t>Amortizaciones</t>
  </si>
  <si>
    <t>Deterioro</t>
  </si>
  <si>
    <t>Provisiones varias</t>
  </si>
  <si>
    <t>Pérdida en enajenación de acciones y otros</t>
  </si>
  <si>
    <t>Otros</t>
  </si>
  <si>
    <t>Total Gastos no Efectivos</t>
  </si>
  <si>
    <t>Utilidad Operativa(EBIT)</t>
  </si>
  <si>
    <t>Gastos Financieros</t>
  </si>
  <si>
    <t>Utilidad antes de Impuestos</t>
  </si>
  <si>
    <t>Impuestos</t>
  </si>
  <si>
    <t>Utilidad Neta</t>
  </si>
  <si>
    <t>Dividendos Declarados</t>
  </si>
  <si>
    <t>Utilidad a Reinvertir</t>
  </si>
  <si>
    <t>Ratios para análisis/proyección</t>
  </si>
  <si>
    <t>Tasa de inversiones Temporales</t>
  </si>
  <si>
    <t>Margen Bruto</t>
  </si>
  <si>
    <t>Margen Operativo</t>
  </si>
  <si>
    <t>Tasa Provisión Incobrables</t>
  </si>
  <si>
    <t>Tasa Depreciación</t>
  </si>
  <si>
    <t>Tasa Interés Deudas</t>
  </si>
  <si>
    <t>Tasa Efectiva de impuestos</t>
  </si>
  <si>
    <t>Tasa Reparto Dividendos</t>
  </si>
  <si>
    <t>ESTADO DE COSTOS DE PRODUCCION</t>
  </si>
  <si>
    <t>Materia Prima</t>
  </si>
  <si>
    <t>Inventario Inicial de Materia Prima</t>
  </si>
  <si>
    <t>Compras Locales</t>
  </si>
  <si>
    <t>Importaciones</t>
  </si>
  <si>
    <t>-Inventario Final de Materia Prima</t>
  </si>
  <si>
    <t>Total Materia Prima Consumida</t>
  </si>
  <si>
    <t>Sueldos y Salarios</t>
  </si>
  <si>
    <t>Beneficios Sociales</t>
  </si>
  <si>
    <t>Aportes al IESS</t>
  </si>
  <si>
    <t>Total Mano de Obra Directa</t>
  </si>
  <si>
    <t>CIF Desembolsables</t>
  </si>
  <si>
    <t>CIF No Desembolsables</t>
  </si>
  <si>
    <t>Total Costos Indirectos de Fabricación</t>
  </si>
  <si>
    <t>Producción total de la empresa</t>
  </si>
  <si>
    <t>Inventario Inicial Productos Proceso</t>
  </si>
  <si>
    <t>Inventario Final Productos Proceso</t>
  </si>
  <si>
    <t>Total Costo Productos Procesados</t>
  </si>
  <si>
    <t>Inventario Inicial Productos Terminados</t>
  </si>
  <si>
    <t>Inventario Final Productos Terminados</t>
  </si>
  <si>
    <t>Total Costo de Ventas bienes fabricados</t>
  </si>
  <si>
    <t>Proporción MPC/Costo Producción</t>
  </si>
  <si>
    <t>Proporción MOD/Costo Producción</t>
  </si>
  <si>
    <t>Proporción CIF/Costo Producción</t>
  </si>
  <si>
    <t>Proporción Sueldos/MOD</t>
  </si>
  <si>
    <t>Proporción Beneficios/MOD</t>
  </si>
  <si>
    <t>Proporción Aportes/MOD</t>
  </si>
  <si>
    <t>Días Rotación Materia Prima</t>
  </si>
  <si>
    <t>Días Rotación Productos en Proceso</t>
  </si>
  <si>
    <t>Días Rotación Productos Terminados</t>
  </si>
  <si>
    <t>ESTADO DE SITUACION FINANCIERA</t>
  </si>
  <si>
    <t>Activos Corrientes</t>
  </si>
  <si>
    <t>Caja</t>
  </si>
  <si>
    <t>Bancos</t>
  </si>
  <si>
    <t>Inversiones Temporales</t>
  </si>
  <si>
    <t>Cuentas por Cobrar Clientes</t>
  </si>
  <si>
    <t>Exportaciones</t>
  </si>
  <si>
    <t>Relacionados</t>
  </si>
  <si>
    <t>Otras Cuentas por Cobrar</t>
  </si>
  <si>
    <t>No Relacionados</t>
  </si>
  <si>
    <t>-Provisión CxC</t>
  </si>
  <si>
    <t>Inventarios</t>
  </si>
  <si>
    <t>Productos Proceso</t>
  </si>
  <si>
    <t>Productos Terminados</t>
  </si>
  <si>
    <t>Mercadería Tránsito</t>
  </si>
  <si>
    <t>Suministros, respuestos y otros</t>
  </si>
  <si>
    <t>-Provisión Inventarios</t>
  </si>
  <si>
    <t>Créditos Tributarios</t>
  </si>
  <si>
    <t>Activos Biológicos</t>
  </si>
  <si>
    <t>ANCMV</t>
  </si>
  <si>
    <t>Otros Activos</t>
  </si>
  <si>
    <t>Total Activos Corrientes</t>
  </si>
  <si>
    <t>Activos no corrientes</t>
  </si>
  <si>
    <t>Inversiones financieras LP</t>
  </si>
  <si>
    <t>Inversiones en acciones</t>
  </si>
  <si>
    <t>Terrenos</t>
  </si>
  <si>
    <t>Construcciones en Proceso</t>
  </si>
  <si>
    <t>PPE depreciable, bruto</t>
  </si>
  <si>
    <t>-Depreciación Acumulada</t>
  </si>
  <si>
    <t>-Deterioro Acumulado</t>
  </si>
  <si>
    <t>PPE depreciable, neto</t>
  </si>
  <si>
    <t>Activos Intangibles</t>
  </si>
  <si>
    <t>Propiedades de Inversión</t>
  </si>
  <si>
    <t>Cuentas por Cobrar LP</t>
  </si>
  <si>
    <t>PPE por arrendamiento financiero</t>
  </si>
  <si>
    <t>Otros Activos No Corrientes</t>
  </si>
  <si>
    <t>Total Activos no corrientes</t>
  </si>
  <si>
    <t>Total Activos</t>
  </si>
  <si>
    <t>Pasivos Corto Plazo</t>
  </si>
  <si>
    <t>Cuentas por Pagar Proveedores</t>
  </si>
  <si>
    <t>Otras Cuentas por Pagar</t>
  </si>
  <si>
    <t>Anticipos de Clientes</t>
  </si>
  <si>
    <t>Beneficios Sociales y Aportes IESS</t>
  </si>
  <si>
    <t>Impuestos Directos (PTU e IR)</t>
  </si>
  <si>
    <t>Provisiones</t>
  </si>
  <si>
    <t>Otros pasivos Corrientes</t>
  </si>
  <si>
    <t>Deudas a Corto Plazo</t>
  </si>
  <si>
    <t>Total Pasivo Corto Plazo</t>
  </si>
  <si>
    <t>Pasivo Largo Plazo</t>
  </si>
  <si>
    <t>Obligaciones con Bancos</t>
  </si>
  <si>
    <t>Emisión de Obligaciones</t>
  </si>
  <si>
    <t>Otros pasivos financieros</t>
  </si>
  <si>
    <t>Préstamos de Accionistas</t>
  </si>
  <si>
    <t>Pasivos Laborales</t>
  </si>
  <si>
    <t>Otros pasivos no corrientes</t>
  </si>
  <si>
    <t>Total Pasivo Largo Plazo</t>
  </si>
  <si>
    <t>Total Pasivos</t>
  </si>
  <si>
    <t>Patrimonio</t>
  </si>
  <si>
    <t>Capital Social</t>
  </si>
  <si>
    <t>Aportes futuras capitalizaciones</t>
  </si>
  <si>
    <t>Reservas</t>
  </si>
  <si>
    <t>Resultados adopción NIIF</t>
  </si>
  <si>
    <t>Otro resultado integral</t>
  </si>
  <si>
    <t>Resultados del ejercicio</t>
  </si>
  <si>
    <t>Resultados acumulados</t>
  </si>
  <si>
    <t>Total Patrimonio</t>
  </si>
  <si>
    <t>Total Pasivo y Patrimonio</t>
  </si>
  <si>
    <t>Efectivo mínimo en caja</t>
  </si>
  <si>
    <t>Proporción de efectivo para bancos</t>
  </si>
  <si>
    <t>Proporción de efectivo para inversiones</t>
  </si>
  <si>
    <t>Días de Cobro Venta Nacional</t>
  </si>
  <si>
    <t>Días de Inventario Mercaderías</t>
  </si>
  <si>
    <t>Proporción de Créditos Tributarios</t>
  </si>
  <si>
    <t>Días de Pago Proveedores locales</t>
  </si>
  <si>
    <t>Proporción Beneficios y Aportes por pagar</t>
  </si>
  <si>
    <t>Proporción Jubiliación/Desahucio</t>
  </si>
  <si>
    <t>CICLO CONVERSIÓN EFECTIVO</t>
  </si>
  <si>
    <t>ESTADO DE SITUACION FINANCIERA RESUMIDOS</t>
  </si>
  <si>
    <t>Activos</t>
  </si>
  <si>
    <t>Excedentes de Caja</t>
  </si>
  <si>
    <t>Necesidades Operativas de Fondos (NOF)</t>
  </si>
  <si>
    <t>Activos No corrientes</t>
  </si>
  <si>
    <t>Financiamiento</t>
  </si>
  <si>
    <t>Deuda Corto Plazo</t>
  </si>
  <si>
    <t>Deuda Largo Plazo</t>
  </si>
  <si>
    <t>Total Financiamiento</t>
  </si>
  <si>
    <t>Fondo de Maniobra</t>
  </si>
  <si>
    <t>NOF sobre Ventas</t>
  </si>
  <si>
    <t>Ciclo de Conversión Efectivo</t>
  </si>
  <si>
    <t>Retorno sobre ventas (ROS)</t>
  </si>
  <si>
    <t>Retorno sobre activos (ROA)</t>
  </si>
  <si>
    <t>Retorno sobre patrimonio (ROE)</t>
  </si>
  <si>
    <t>Estructura de Capital (D/A)</t>
  </si>
  <si>
    <t>Apalancamiento (A/P)</t>
  </si>
  <si>
    <t>Grado Apalancamiento Financiero (GAF)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</si>
  <si>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</si>
  <si>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</si>
  <si>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</si>
  <si>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</si>
  <si>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</si>
  <si>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</si>
  <si>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</si>
  <si>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</si>
  <si>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</si>
  <si>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</si>
  <si>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</si>
  <si>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</si>
  <si>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</si>
  <si>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</si>
  <si>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</si>
  <si>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</si>
  <si>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</si>
  <si>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</si>
  <si>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</si>
  <si>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</si>
  <si>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</si>
  <si>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</si>
  <si>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</si>
  <si>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</si>
  <si>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</si>
  <si>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</si>
  <si>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</si>
  <si>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</si>
  <si>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</si>
  <si>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</si>
  <si>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</si>
  <si>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</si>
  <si>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</si>
  <si>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</si>
  <si>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</si>
  <si>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</si>
  <si>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Broadcasting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</si>
</sst>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4" spans="1:7">
      <c r="A4" s="72" t="s">
        <v>383</v>
      </c>
    </row>
    <row r="5" spans="1:7">
      <c r="A5" s="72" t="s">
        <v>384</v>
      </c>
      <c r="E5" s="73">
        <v>2019</v>
      </c>
      <c r="F5" s="73">
        <v>2020</v>
      </c>
    </row>
    <row r="7" spans="1:7">
      <c r="B7" s="74" t="s">
        <v>385</v>
      </c>
      <c r="E7"/>
      <c r="F7"/>
    </row>
    <row r="8" spans="1:7">
      <c r="C8" t="s">
        <v>386</v>
      </c>
      <c r="E8">
        <f>'RESULTADOS'!H6+'RESULTADOS'!H10</f>
        <v>226</v>
      </c>
      <c r="F8">
        <f>'RESULTADOS'!I6+'RESULTADOS'!I10</f>
        <v>238</v>
      </c>
    </row>
    <row r="9" spans="1:7">
      <c r="C9" t="s">
        <v>387</v>
      </c>
      <c r="E9">
        <f>'RESULTADOS'!H7+'RESULTADOS'!H11</f>
        <v>228</v>
      </c>
      <c r="F9">
        <f>'RESULTADOS'!I7+'RESULTADOS'!I11</f>
        <v>240</v>
      </c>
    </row>
    <row r="10" spans="1:7">
      <c r="C10" t="s">
        <v>388</v>
      </c>
      <c r="E10">
        <f>'RESULTADOS'!H4+'RESULTADOS'!H5+'RESULTADOS'!H8+'RESULTADOS'!H9</f>
        <v>446</v>
      </c>
      <c r="F10">
        <f>'RESULTADOS'!I4+'RESULTADOS'!I5+'RESULTADOS'!I8+'RESULTADOS'!I9</f>
        <v>470</v>
      </c>
    </row>
    <row r="11" spans="1:7">
      <c r="C11" t="s">
        <v>389</v>
      </c>
      <c r="E11">
        <f>SUM('RESULTADOS'!H12:H60)+SUM('RESULTADOS'!H69:H73)</f>
        <v>7789</v>
      </c>
      <c r="F11">
        <f>SUM('RESULTADOS'!I12:I60)+SUM('RESULTADOS'!I69:I73)</f>
        <v>8113</v>
      </c>
    </row>
    <row r="12" spans="1:7">
      <c r="C12" t="s">
        <v>390</v>
      </c>
      <c r="E12">
        <f>SUM('RESULTADOS'!H61:H68)</f>
        <v>1356</v>
      </c>
      <c r="F12">
        <f>SUM('RESULTADOS'!I61:I68)</f>
        <v>1404</v>
      </c>
    </row>
    <row r="13" spans="1:7">
      <c r="B13" s="74" t="s">
        <v>391</v>
      </c>
      <c r="E13">
        <f>SUM(E8:E12)</f>
        <v>10045</v>
      </c>
      <c r="F13">
        <f>SUM(F8:F12)</f>
        <v>10465</v>
      </c>
    </row>
    <row r="15" spans="1:7">
      <c r="B15" s="74" t="s">
        <v>392</v>
      </c>
      <c r="E15"/>
      <c r="F15"/>
    </row>
    <row r="16" spans="1:7">
      <c r="C16" t="s">
        <v>393</v>
      </c>
      <c r="E16">
        <f>'RESULTADOS'!H79</f>
        <v>109</v>
      </c>
      <c r="F16">
        <f>'RESULTADOS'!I79</f>
        <v>115</v>
      </c>
    </row>
    <row r="17" spans="1:7">
      <c r="C17" t="s">
        <v>394</v>
      </c>
      <c r="E17">
        <f>'RESULTADOS'!H82</f>
        <v>112</v>
      </c>
      <c r="F17">
        <f>'RESULTADOS'!I82</f>
        <v>118</v>
      </c>
    </row>
    <row r="18" spans="1:7">
      <c r="C18" t="s">
        <v>395</v>
      </c>
      <c r="E18">
        <f>'RESULTADOS'!H83</f>
        <v>113</v>
      </c>
      <c r="F18">
        <f>'RESULTADOS'!I83</f>
        <v>119</v>
      </c>
    </row>
    <row r="19" spans="1:7">
      <c r="C19" t="s">
        <v>396</v>
      </c>
      <c r="E19">
        <f>'RESULTADOS'!H80+'RESULTADOS'!H81</f>
        <v>221</v>
      </c>
      <c r="F19">
        <f>'RESULTADOS'!I80+'RESULTADOS'!I81</f>
        <v>233</v>
      </c>
    </row>
    <row r="20" spans="1:7">
      <c r="C20" t="s">
        <v>397</v>
      </c>
      <c r="E20">
        <f>'RESULTADOS'!H84</f>
        <v>114</v>
      </c>
      <c r="F20">
        <f>'RESULTADOS'!I84</f>
        <v>120</v>
      </c>
    </row>
    <row r="21" spans="1:7">
      <c r="C21" t="s">
        <v>398</v>
      </c>
      <c r="E21">
        <f>SUM(E16:E20)</f>
        <v>669</v>
      </c>
      <c r="F21">
        <f>SUM(F16:F20)</f>
        <v>705</v>
      </c>
    </row>
    <row r="22" spans="1:7">
      <c r="C22" t="s">
        <v>399</v>
      </c>
      <c r="E22">
        <f>E122</f>
        <v>9198</v>
      </c>
      <c r="F22">
        <f>F122</f>
        <v>9576</v>
      </c>
    </row>
    <row r="23" spans="1:7">
      <c r="B23" s="74" t="s">
        <v>400</v>
      </c>
      <c r="E23">
        <f>E21+E22</f>
        <v>9867</v>
      </c>
      <c r="F23">
        <f>F21+F22</f>
        <v>10281</v>
      </c>
    </row>
    <row r="25" spans="1:7">
      <c r="B25" s="74" t="s">
        <v>401</v>
      </c>
      <c r="E25">
        <f>E13+E23</f>
        <v>19912</v>
      </c>
      <c r="F25">
        <f>F13+F23</f>
        <v>20746</v>
      </c>
    </row>
    <row r="27" spans="1:7">
      <c r="B27" s="74" t="s">
        <v>402</v>
      </c>
      <c r="E27"/>
      <c r="F27"/>
    </row>
    <row r="28" spans="1:7">
      <c r="C28" t="s">
        <v>403</v>
      </c>
      <c r="E28">
        <f>'RESULTADOS'!H153+'RESULTADOS'!H154+'RESULTADOS'!H155+'RESULTADOS'!H158+'RESULTADOS'!H159</f>
        <v>559</v>
      </c>
      <c r="F28">
        <f>'RESULTADOS'!I153+'RESULTADOS'!I154+'RESULTADOS'!I155+'RESULTADOS'!I158+'RESULTADOS'!I159</f>
        <v>589</v>
      </c>
    </row>
    <row r="29" spans="1:7">
      <c r="C29" t="s">
        <v>404</v>
      </c>
      <c r="E29">
        <f>'RESULTADOS'!H156+'RESULTADOS'!H157+'RESULTADOS'!H160</f>
        <v>341</v>
      </c>
      <c r="F29">
        <f>'RESULTADOS'!I156+'RESULTADOS'!I157+'RESULTADOS'!I160</f>
        <v>359</v>
      </c>
    </row>
    <row r="30" spans="1:7">
      <c r="C30" t="s">
        <v>405</v>
      </c>
      <c r="E30">
        <f>'RESULTADOS'!H197</f>
        <v>153</v>
      </c>
      <c r="F30">
        <f>'RESULTADOS'!I197</f>
        <v>159</v>
      </c>
    </row>
    <row r="31" spans="1:7">
      <c r="C31" t="s">
        <v>406</v>
      </c>
      <c r="E31">
        <f>'RESULTADOS'!H198</f>
        <v>154</v>
      </c>
      <c r="F31">
        <f>'RESULTADOS'!I198</f>
        <v>160</v>
      </c>
    </row>
    <row r="32" spans="1:7">
      <c r="C32" t="s">
        <v>407</v>
      </c>
      <c r="E32">
        <f>'RESULTADOS'!H199</f>
        <v>155</v>
      </c>
      <c r="F32">
        <f>'RESULTADOS'!I199</f>
        <v>161</v>
      </c>
    </row>
    <row r="33" spans="1:7">
      <c r="C33" t="s">
        <v>408</v>
      </c>
      <c r="E33">
        <f>'RESULTADOS'!H200</f>
        <v>156</v>
      </c>
      <c r="F33">
        <f>'RESULTADOS'!I200</f>
        <v>162</v>
      </c>
    </row>
    <row r="34" spans="1:7">
      <c r="C34" t="s">
        <v>409</v>
      </c>
      <c r="E34">
        <f>'RESULTADOS'!H201</f>
        <v>157</v>
      </c>
      <c r="F34">
        <f>'RESULTADOS'!I201</f>
        <v>163</v>
      </c>
    </row>
    <row r="35" spans="1:7">
      <c r="C35" t="s">
        <v>410</v>
      </c>
      <c r="E35">
        <f>'RESULTADOS'!H202</f>
        <v>158</v>
      </c>
      <c r="F35">
        <f>'RESULTADOS'!I202</f>
        <v>164</v>
      </c>
    </row>
    <row r="36" spans="1:7">
      <c r="C36" t="s">
        <v>411</v>
      </c>
      <c r="E36">
        <f>'RESULTADOS'!H203</f>
        <v>159</v>
      </c>
      <c r="F36">
        <f>'RESULTADOS'!I203</f>
        <v>165</v>
      </c>
    </row>
    <row r="37" spans="1:7">
      <c r="C37" t="s">
        <v>412</v>
      </c>
      <c r="E37">
        <f>'RESULTADOS'!H205</f>
        <v>161</v>
      </c>
      <c r="F37">
        <f>'RESULTADOS'!I205</f>
        <v>167</v>
      </c>
    </row>
    <row r="38" spans="1:7">
      <c r="C38" t="s">
        <v>413</v>
      </c>
      <c r="E38">
        <f>'RESULTADOS'!H206</f>
        <v>162</v>
      </c>
      <c r="F38">
        <f>'RESULTADOS'!I206</f>
        <v>168</v>
      </c>
    </row>
    <row r="39" spans="1:7">
      <c r="C39" t="s">
        <v>414</v>
      </c>
      <c r="E39">
        <f>'RESULTADOS'!H207</f>
        <v>163</v>
      </c>
      <c r="F39">
        <f>'RESULTADOS'!I207</f>
        <v>169</v>
      </c>
    </row>
    <row r="40" spans="1:7">
      <c r="C40" t="s">
        <v>415</v>
      </c>
      <c r="E40">
        <f>'RESULTADOS'!H208</f>
        <v>164</v>
      </c>
      <c r="F40">
        <f>'RESULTADOS'!I208</f>
        <v>170</v>
      </c>
    </row>
    <row r="41" spans="1:7">
      <c r="C41" t="s">
        <v>416</v>
      </c>
      <c r="E41">
        <f>'RESULTADOS'!H209</f>
        <v>165</v>
      </c>
      <c r="F41">
        <f>'RESULTADOS'!I209</f>
        <v>171</v>
      </c>
    </row>
    <row r="42" spans="1:7">
      <c r="C42" t="s">
        <v>417</v>
      </c>
      <c r="E42">
        <f>SUM('RESULTADOS'!H210:H213)</f>
        <v>670</v>
      </c>
      <c r="F42">
        <f>SUM('RESULTADOS'!I210:I213)</f>
        <v>694</v>
      </c>
    </row>
    <row r="43" spans="1:7">
      <c r="C43" t="s">
        <v>418</v>
      </c>
      <c r="E43">
        <f>SUM('RESULTADOS'!H214:H217)</f>
        <v>686</v>
      </c>
      <c r="F43">
        <f>SUM('RESULTADOS'!I214:I217)</f>
        <v>710</v>
      </c>
    </row>
    <row r="44" spans="1:7">
      <c r="C44" t="s">
        <v>419</v>
      </c>
      <c r="E44">
        <f>'RESULTADOS'!H218</f>
        <v>174</v>
      </c>
      <c r="F44">
        <f>'RESULTADOS'!I218</f>
        <v>180</v>
      </c>
    </row>
    <row r="45" spans="1:7">
      <c r="C45" t="s">
        <v>420</v>
      </c>
      <c r="E45">
        <f>'RESULTADOS'!H219</f>
        <v>175</v>
      </c>
      <c r="F45">
        <f>'RESULTADOS'!I219</f>
        <v>181</v>
      </c>
    </row>
    <row r="46" spans="1:7">
      <c r="C46" t="s">
        <v>421</v>
      </c>
      <c r="E46">
        <f>'RESULTADOS'!H220</f>
        <v>176</v>
      </c>
      <c r="F46">
        <f>'RESULTADOS'!I220</f>
        <v>182</v>
      </c>
    </row>
    <row r="47" spans="1:7">
      <c r="C47" t="s">
        <v>422</v>
      </c>
      <c r="E47">
        <f>'RESULTADOS'!H221</f>
        <v>177</v>
      </c>
      <c r="F47">
        <f>'RESULTADOS'!I221</f>
        <v>183</v>
      </c>
    </row>
    <row r="48" spans="1:7">
      <c r="C48" t="s">
        <v>423</v>
      </c>
      <c r="E48">
        <f>'RESULTADOS'!H222</f>
        <v>178</v>
      </c>
      <c r="F48">
        <f>'RESULTADOS'!I222</f>
        <v>184</v>
      </c>
    </row>
    <row r="49" spans="1:7">
      <c r="B49" s="74" t="s">
        <v>424</v>
      </c>
      <c r="E49">
        <f>SUM(E8:E48)</f>
        <v>65448</v>
      </c>
      <c r="F49">
        <f>SUM(F8:F48)</f>
        <v>68184</v>
      </c>
    </row>
    <row r="51" spans="1:7">
      <c r="C51" s="74" t="s">
        <v>425</v>
      </c>
      <c r="E51">
        <f>E25-E49</f>
        <v>-45536</v>
      </c>
      <c r="F51">
        <f>F25-F49</f>
        <v>-47438</v>
      </c>
    </row>
    <row r="53" spans="1:7">
      <c r="B53" s="74" t="s">
        <v>426</v>
      </c>
      <c r="E53"/>
      <c r="F53"/>
    </row>
    <row r="54" spans="1:7">
      <c r="C54" t="s">
        <v>427</v>
      </c>
      <c r="E54">
        <f>'RESULTADOS'!H177</f>
        <v>133</v>
      </c>
      <c r="F54">
        <f>'RESULTADOS'!I177</f>
        <v>139</v>
      </c>
    </row>
    <row r="55" spans="1:7">
      <c r="C55" t="s">
        <v>428</v>
      </c>
      <c r="E55">
        <f>SUM('RESULTADOS'!H161:H170)</f>
        <v>1215</v>
      </c>
      <c r="F55">
        <f>SUM('RESULTADOS'!I161:I170)</f>
        <v>1275</v>
      </c>
    </row>
    <row r="56" spans="1:7">
      <c r="C56" t="s">
        <v>429</v>
      </c>
      <c r="E56">
        <f>SUM('RESULTADOS'!H171:H176)</f>
        <v>777</v>
      </c>
      <c r="F56">
        <f>SUM('RESULTADOS'!I171:I176)</f>
        <v>813</v>
      </c>
    </row>
    <row r="57" spans="1:7">
      <c r="C57" t="s">
        <v>430</v>
      </c>
      <c r="E57">
        <f>SUM('RESULTADOS'!H178:H186)</f>
        <v>1242</v>
      </c>
      <c r="F57">
        <f>SUM('RESULTADOS'!I178:I186)</f>
        <v>1296</v>
      </c>
    </row>
    <row r="58" spans="1:7">
      <c r="C58" t="s">
        <v>431</v>
      </c>
      <c r="E58">
        <f>SUM('RESULTADOS'!H187:H196)</f>
        <v>1475</v>
      </c>
      <c r="F58">
        <f>SUM('RESULTADOS'!I187:I196)</f>
        <v>1535</v>
      </c>
    </row>
    <row r="59" spans="1:7">
      <c r="C59" t="s">
        <v>432</v>
      </c>
      <c r="E59">
        <f>'RESULTADOS'!H204</f>
        <v>160</v>
      </c>
      <c r="F59">
        <f>'RESULTADOS'!I204</f>
        <v>166</v>
      </c>
    </row>
    <row r="60" spans="1:7">
      <c r="C60" t="s">
        <v>433</v>
      </c>
      <c r="E60">
        <f>'RESULTADOS'!H239+'RESULTADOS'!H240+'RESULTADOS'!H241+'RESULTADOS'!H242+'RESULTADOS'!H243+'RESULTADOS'!H244</f>
        <v>1185</v>
      </c>
      <c r="F60">
        <f>'RESULTADOS'!I239+'RESULTADOS'!I240+'RESULTADOS'!I241+'RESULTADOS'!I242+'RESULTADOS'!I243+'RESULTADOS'!I244</f>
        <v>1221</v>
      </c>
    </row>
    <row r="61" spans="1:7">
      <c r="B61" s="74" t="s">
        <v>434</v>
      </c>
      <c r="E61">
        <f>SUM(E54:E59)</f>
        <v>5002</v>
      </c>
      <c r="F61">
        <f>SUM(F54:F59)</f>
        <v>5224</v>
      </c>
    </row>
    <row r="63" spans="1:7">
      <c r="B63" s="74" t="s">
        <v>435</v>
      </c>
    </row>
    <row r="65" spans="1:7">
      <c r="C65" s="74" t="s">
        <v>436</v>
      </c>
      <c r="E65">
        <f>SUM('RESULTADOS'!H223:H238)</f>
        <v>2984</v>
      </c>
      <c r="F65">
        <f>SUM('RESULTADOS'!I223:I238)</f>
        <v>3080</v>
      </c>
    </row>
    <row r="66" spans="1:7">
      <c r="B66" s="74" t="s">
        <v>437</v>
      </c>
      <c r="E66">
        <f>E63-E65</f>
        <v>-2984</v>
      </c>
      <c r="F66">
        <f>F63-F65</f>
        <v>-3080</v>
      </c>
    </row>
    <row r="68" spans="1:7">
      <c r="C68" s="74" t="s">
        <v>438</v>
      </c>
      <c r="E68">
        <f>'RESULTADOS'!H250+'RESULTADOS'!H252</f>
        <v>364</v>
      </c>
      <c r="F68">
        <f>'RESULTADOS'!I250+'RESULTADOS'!I252</f>
        <v>376</v>
      </c>
    </row>
    <row r="69" spans="1:7">
      <c r="B69" s="74" t="s">
        <v>439</v>
      </c>
      <c r="E69">
        <f>E66-E68</f>
        <v>-3348</v>
      </c>
      <c r="F69">
        <f>F66-F68</f>
        <v>-3456</v>
      </c>
    </row>
    <row r="71" spans="1:7">
      <c r="C71" s="74" t="s">
        <v>440</v>
      </c>
      <c r="E71"/>
      <c r="F71"/>
    </row>
    <row r="72" spans="1:7">
      <c r="B72" s="74" t="s">
        <v>441</v>
      </c>
      <c r="E72">
        <f>E69-E71</f>
        <v>-3348</v>
      </c>
      <c r="F72">
        <f>F69-F71</f>
        <v>-3456</v>
      </c>
    </row>
    <row r="75" spans="1:7">
      <c r="B75" s="74" t="s">
        <v>442</v>
      </c>
      <c r="E75"/>
      <c r="F75"/>
    </row>
    <row r="77" spans="1:7">
      <c r="C77" t="s">
        <v>443</v>
      </c>
      <c r="E77"/>
      <c r="F77"/>
    </row>
    <row r="78" spans="1:7">
      <c r="C78" t="s">
        <v>444</v>
      </c>
      <c r="E78">
        <f>E25/E13</f>
        <v>1.9822797411648</v>
      </c>
      <c r="F78">
        <f>F25/F13</f>
        <v>1.9824175824176</v>
      </c>
    </row>
    <row r="79" spans="1:7">
      <c r="C79" t="s">
        <v>445</v>
      </c>
      <c r="E79">
        <f>E51/E13</f>
        <v>-4.5332005973121</v>
      </c>
      <c r="F79">
        <f>F51/F13</f>
        <v>-4.5330148112757</v>
      </c>
    </row>
    <row r="80" spans="1:7">
      <c r="C80" t="s">
        <v>446</v>
      </c>
      <c r="E80">
        <f>E54/(E151+E152+E153)</f>
        <v>1.3571428571429</v>
      </c>
      <c r="F80">
        <f>F54/(F151+F152+F153)</f>
        <v>1.1393442622951</v>
      </c>
    </row>
    <row r="81" spans="1:7">
      <c r="C81" t="s">
        <v>447</v>
      </c>
      <c r="E81">
        <f>E55/E180</f>
        <v>1.2994652406417</v>
      </c>
      <c r="F81">
        <f>F55/F180</f>
        <v>1.2439024390244</v>
      </c>
    </row>
    <row r="82" spans="1:7">
      <c r="C82" t="s">
        <v>448</v>
      </c>
      <c r="E82"/>
      <c r="F82"/>
    </row>
    <row r="83" spans="1:7">
      <c r="C83" t="s">
        <v>449</v>
      </c>
      <c r="E83">
        <f>E68/E66</f>
        <v>-0.12198391420912</v>
      </c>
      <c r="F83">
        <f>F68/F66</f>
        <v>-0.12207792207792</v>
      </c>
    </row>
    <row r="84" spans="1:7">
      <c r="C84" t="s">
        <v>450</v>
      </c>
      <c r="E84">
        <f>E71/E69</f>
        <v>-0</v>
      </c>
      <c r="F84">
        <f>F71/F69</f>
        <v>-0</v>
      </c>
    </row>
    <row r="92" spans="1:7">
      <c r="A92" s="72" t="s">
        <v>383</v>
      </c>
    </row>
    <row r="93" spans="1:7">
      <c r="A93" s="72" t="s">
        <v>451</v>
      </c>
      <c r="E93" s="73">
        <v>2019</v>
      </c>
      <c r="F93" s="73">
        <v>2020</v>
      </c>
    </row>
    <row r="95" spans="1:7">
      <c r="C95" s="74" t="s">
        <v>452</v>
      </c>
      <c r="E95"/>
      <c r="F95"/>
    </row>
    <row r="96" spans="1:7">
      <c r="C96" t="s">
        <v>453</v>
      </c>
      <c r="E96">
        <f>'RESULTADOS'!H85</f>
        <v>115</v>
      </c>
      <c r="F96">
        <f>'RESULTADOS'!I85</f>
        <v>121</v>
      </c>
    </row>
    <row r="97" spans="1:7">
      <c r="C97" t="s">
        <v>454</v>
      </c>
      <c r="E97">
        <f>'RESULTADOS'!H88</f>
        <v>118</v>
      </c>
      <c r="F97">
        <f>'RESULTADOS'!I88</f>
        <v>124</v>
      </c>
    </row>
    <row r="98" spans="1:7">
      <c r="C98" t="s">
        <v>455</v>
      </c>
      <c r="E98">
        <f>'RESULTADOS'!H89</f>
        <v>119</v>
      </c>
      <c r="F98">
        <f>'RESULTADOS'!I89</f>
        <v>125</v>
      </c>
    </row>
    <row r="99" spans="1:7">
      <c r="C99" t="s">
        <v>396</v>
      </c>
      <c r="E99">
        <f>'RESULTADOS'!H86+'RESULTADOS'!H87</f>
        <v>233</v>
      </c>
      <c r="F99">
        <f>'RESULTADOS'!I86+'RESULTADOS'!I87</f>
        <v>245</v>
      </c>
    </row>
    <row r="100" spans="1:7">
      <c r="C100" t="s">
        <v>456</v>
      </c>
      <c r="E100">
        <f>'RESULTADOS'!H90</f>
        <v>120</v>
      </c>
      <c r="F100">
        <f>'RESULTADOS'!I90</f>
        <v>126</v>
      </c>
    </row>
    <row r="101" spans="1:7">
      <c r="C101" s="74" t="s">
        <v>457</v>
      </c>
      <c r="E101">
        <f>SUM(E96:E100)</f>
        <v>705</v>
      </c>
      <c r="F101">
        <f>SUM(F96:F100)</f>
        <v>741</v>
      </c>
    </row>
    <row r="104" spans="1:7">
      <c r="C104" s="74" t="s">
        <v>458</v>
      </c>
      <c r="E104">
        <f>'RESULTADOS'!H96</f>
        <v>126</v>
      </c>
      <c r="F104">
        <f>'RESULTADOS'!I96</f>
        <v>132</v>
      </c>
    </row>
    <row r="105" spans="1:7">
      <c r="C105" t="s">
        <v>459</v>
      </c>
      <c r="E105">
        <f>'RESULTADOS'!H97+'RESULTADOS'!H101+'RESULTADOS'!H102</f>
        <v>390</v>
      </c>
      <c r="F105">
        <f>'RESULTADOS'!I97+'RESULTADOS'!I101+'RESULTADOS'!I102</f>
        <v>408</v>
      </c>
    </row>
    <row r="106" spans="1:7">
      <c r="C106" t="s">
        <v>460</v>
      </c>
      <c r="E106">
        <f>'RESULTADOS'!H98</f>
        <v>128</v>
      </c>
      <c r="F106">
        <f>'RESULTADOS'!I98</f>
        <v>134</v>
      </c>
    </row>
    <row r="107" spans="1:7">
      <c r="C107" s="74" t="s">
        <v>461</v>
      </c>
      <c r="E107">
        <f>SUM(E104:E106)</f>
        <v>644</v>
      </c>
      <c r="F107">
        <f>SUM(F104:F106)</f>
        <v>674</v>
      </c>
    </row>
    <row r="110" spans="1:7">
      <c r="C110" s="74" t="s">
        <v>462</v>
      </c>
      <c r="E110">
        <f>SUM('RESULTADOS'!H130:H147)+'RESULTADOS'!H99+'RESULTADOS'!H100+'RESULTADOS'!H103</f>
        <v>3425</v>
      </c>
      <c r="F110">
        <f>SUM('RESULTADOS'!I130:I147)+'RESULTADOS'!I99+'RESULTADOS'!I100+'RESULTADOS'!I103</f>
        <v>3551</v>
      </c>
    </row>
    <row r="111" spans="1:7">
      <c r="C111" t="s">
        <v>463</v>
      </c>
      <c r="E111">
        <f>SUM('RESULTADOS'!H104:H129)</f>
        <v>3809</v>
      </c>
      <c r="F111">
        <f>SUM('RESULTADOS'!I104:I129)</f>
        <v>3965</v>
      </c>
    </row>
    <row r="112" spans="1:7">
      <c r="C112" s="74" t="s">
        <v>464</v>
      </c>
      <c r="E112">
        <f>SUM(E110:E111)</f>
        <v>7234</v>
      </c>
      <c r="F112">
        <f>SUM(F110:F111)</f>
        <v>7516</v>
      </c>
    </row>
    <row r="114" spans="1:7">
      <c r="C114" s="74" t="s">
        <v>465</v>
      </c>
      <c r="E114">
        <f>E101+E107+E112</f>
        <v>8583</v>
      </c>
      <c r="F114">
        <f>F101+F107+F112</f>
        <v>8931</v>
      </c>
    </row>
    <row r="116" spans="1:7">
      <c r="C116" s="74" t="s">
        <v>466</v>
      </c>
      <c r="E116">
        <f>'RESULTADOS'!H91</f>
        <v>121</v>
      </c>
      <c r="F116">
        <f>'RESULTADOS'!I91</f>
        <v>127</v>
      </c>
    </row>
    <row r="117" spans="1:7">
      <c r="C117" s="74" t="s">
        <v>467</v>
      </c>
      <c r="E117">
        <f>'RESULTADOS'!H92</f>
        <v>122</v>
      </c>
      <c r="F117">
        <f>'RESULTADOS'!I92</f>
        <v>128</v>
      </c>
    </row>
    <row r="118" spans="1:7">
      <c r="C118" s="74" t="s">
        <v>468</v>
      </c>
      <c r="E118">
        <f>E114+E116+E117</f>
        <v>8826</v>
      </c>
      <c r="F118">
        <f>F114+F116+F117</f>
        <v>9186</v>
      </c>
    </row>
    <row r="120" spans="1:7">
      <c r="C120" s="74" t="s">
        <v>469</v>
      </c>
      <c r="E120">
        <f>'RESULTADOS'!H93</f>
        <v>123</v>
      </c>
      <c r="F120">
        <f>'RESULTADOS'!I93</f>
        <v>129</v>
      </c>
    </row>
    <row r="121" spans="1:7">
      <c r="C121" s="74" t="s">
        <v>470</v>
      </c>
      <c r="E121">
        <f>'RESULTADOS'!H94+'RESULTADOS'!H95</f>
        <v>249</v>
      </c>
      <c r="F121">
        <f>'RESULTADOS'!I94+'RESULTADOS'!I95</f>
        <v>261</v>
      </c>
    </row>
    <row r="122" spans="1:7">
      <c r="C122" s="74" t="s">
        <v>471</v>
      </c>
      <c r="E122">
        <f>E118+E120+E121</f>
        <v>9198</v>
      </c>
      <c r="F122">
        <f>F118+F120+F121</f>
        <v>9576</v>
      </c>
    </row>
    <row r="127" spans="1:7">
      <c r="C127" t="s">
        <v>472</v>
      </c>
      <c r="E127">
        <f>(E101/E114)</f>
        <v>0.082139112198532</v>
      </c>
      <c r="F127">
        <f>(F101/F114)</f>
        <v>0.08296943231441</v>
      </c>
    </row>
    <row r="128" spans="1:7">
      <c r="C128" t="s">
        <v>473</v>
      </c>
      <c r="E128">
        <f>E107/E114</f>
        <v>0.075032040079226</v>
      </c>
      <c r="F128">
        <f>F107/F114</f>
        <v>0.075467472847386</v>
      </c>
    </row>
    <row r="129" spans="1:7">
      <c r="C129" t="s">
        <v>474</v>
      </c>
      <c r="E129">
        <f>E112/E114</f>
        <v>0.84282884772224</v>
      </c>
      <c r="F129">
        <f>F112/F114</f>
        <v>0.8415630948382</v>
      </c>
    </row>
    <row r="130" spans="1:7">
      <c r="C130" s="74" t="s">
        <v>475</v>
      </c>
      <c r="E130">
        <f>E104/E$107</f>
        <v>0.19565217391304</v>
      </c>
      <c r="F130">
        <f>F104/F$107</f>
        <v>0.19584569732938</v>
      </c>
    </row>
    <row r="131" spans="1:7">
      <c r="C131" s="74" t="s">
        <v>476</v>
      </c>
      <c r="E131">
        <f>E105/E$107</f>
        <v>0.6055900621118</v>
      </c>
      <c r="F131">
        <f>F105/F$107</f>
        <v>0.6053412462908</v>
      </c>
    </row>
    <row r="132" spans="1:7">
      <c r="C132" s="74" t="s">
        <v>477</v>
      </c>
      <c r="E132">
        <f>E106/E$107</f>
        <v>0.19875776397516</v>
      </c>
      <c r="F132">
        <f>F106/F$107</f>
        <v>0.19881305637982</v>
      </c>
    </row>
    <row r="133" spans="1:7">
      <c r="C133" t="s">
        <v>478</v>
      </c>
      <c r="E133">
        <f>-E100*360/E101</f>
        <v>-61.276595744681</v>
      </c>
      <c r="F133">
        <f>-F100*360/F101</f>
        <v>-61.214574898785</v>
      </c>
    </row>
    <row r="134" spans="1:7">
      <c r="C134" t="s">
        <v>479</v>
      </c>
      <c r="E134">
        <f>-E117*360/E118</f>
        <v>-4.9762066621346</v>
      </c>
      <c r="F134">
        <f>-F117*360/F118</f>
        <v>-5.0163291966035</v>
      </c>
    </row>
    <row r="135" spans="1:7">
      <c r="C135" t="s">
        <v>480</v>
      </c>
      <c r="E135">
        <f>-E121*360/E122</f>
        <v>-9.7455968688845</v>
      </c>
      <c r="F135">
        <f>-F121*360/F122</f>
        <v>-9.812030075188</v>
      </c>
    </row>
    <row r="143" spans="1:7">
      <c r="A143" s="72" t="s">
        <v>383</v>
      </c>
    </row>
    <row r="144" spans="1:7">
      <c r="A144" s="72" t="s">
        <v>481</v>
      </c>
      <c r="E144" s="73">
        <v>2019</v>
      </c>
      <c r="F144" s="73">
        <v>2020</v>
      </c>
      <c r="G144" s="75">
        <v>2021</v>
      </c>
    </row>
    <row r="146" spans="1:7">
      <c r="B146" s="74" t="s">
        <v>482</v>
      </c>
      <c r="E146"/>
      <c r="F146"/>
      <c r="G146"/>
    </row>
    <row r="147" spans="1:7">
      <c r="B147" t="s">
        <v>483</v>
      </c>
      <c r="E147">
        <f>'BALANCES'!G5</f>
        <v>20</v>
      </c>
      <c r="F147">
        <f>'BALANCES'!H5</f>
        <v>26</v>
      </c>
    </row>
    <row r="148" spans="1:7">
      <c r="B148" t="s">
        <v>484</v>
      </c>
      <c r="E148">
        <f>'BALANCES'!G6+'BALANCES'!G7</f>
        <v>43</v>
      </c>
      <c r="F148">
        <f>'BALANCES'!H6+'BALANCES'!H7</f>
        <v>55</v>
      </c>
    </row>
    <row r="149" spans="1:7">
      <c r="B149" t="s">
        <v>485</v>
      </c>
      <c r="E149">
        <f>'BALANCES'!G22+'BALANCES'!G23+'BALANCES'!G24</f>
        <v>114</v>
      </c>
      <c r="F149">
        <f>'BALANCES'!H22+'BALANCES'!H23+'BALANCES'!H24</f>
        <v>132</v>
      </c>
    </row>
    <row r="150" spans="1:7">
      <c r="B150" t="s">
        <v>486</v>
      </c>
      <c r="E150"/>
      <c r="F150"/>
    </row>
    <row r="151" spans="1:7">
      <c r="C151" t="s">
        <v>386</v>
      </c>
      <c r="E151">
        <f>'BALANCES'!G10</f>
        <v>25</v>
      </c>
      <c r="F151">
        <f>'BALANCES'!H10</f>
        <v>31</v>
      </c>
    </row>
    <row r="152" spans="1:7">
      <c r="C152" t="s">
        <v>487</v>
      </c>
      <c r="E152">
        <f>'BALANCES'!G11</f>
        <v>26</v>
      </c>
      <c r="F152">
        <f>'BALANCES'!H11</f>
        <v>32</v>
      </c>
    </row>
    <row r="153" spans="1:7">
      <c r="C153" t="s">
        <v>488</v>
      </c>
      <c r="E153">
        <f>'BALANCES'!G8+'BALANCES'!G9</f>
        <v>47</v>
      </c>
      <c r="F153">
        <f>'BALANCES'!H8+'BALANCES'!H9</f>
        <v>59</v>
      </c>
    </row>
    <row r="154" spans="1:7">
      <c r="B154" t="s">
        <v>489</v>
      </c>
      <c r="E154"/>
      <c r="F154"/>
    </row>
    <row r="155" spans="1:7">
      <c r="C155" t="s">
        <v>490</v>
      </c>
      <c r="E155">
        <f>'BALANCES'!G19+'BALANCES'!G20</f>
        <v>69</v>
      </c>
      <c r="F155">
        <f>'BALANCES'!H19+'BALANCES'!H20</f>
        <v>81</v>
      </c>
    </row>
    <row r="156" spans="1:7">
      <c r="C156" t="s">
        <v>488</v>
      </c>
      <c r="E156">
        <f>SUM('BALANCES'!G13:G18)</f>
        <v>183</v>
      </c>
      <c r="F156">
        <f>SUM('BALANCES'!H13:H18)</f>
        <v>219</v>
      </c>
    </row>
    <row r="157" spans="1:7">
      <c r="C157" t="s">
        <v>433</v>
      </c>
      <c r="E157">
        <f>'BALANCES'!G25+'BALANCES'!G26</f>
        <v>81</v>
      </c>
      <c r="F157">
        <f>'BALANCES'!H25+'BALANCES'!H26</f>
        <v>93</v>
      </c>
    </row>
    <row r="158" spans="1:7">
      <c r="B158" t="s">
        <v>491</v>
      </c>
      <c r="E158">
        <f>'BALANCES'!G21+'BALANCES'!G12</f>
        <v>63</v>
      </c>
      <c r="F158">
        <f>'BALANCES'!H21+'BALANCES'!H12</f>
        <v>75</v>
      </c>
    </row>
    <row r="159" spans="1:7">
      <c r="B159" t="s">
        <v>492</v>
      </c>
      <c r="E159"/>
      <c r="F159"/>
    </row>
    <row r="160" spans="1:7">
      <c r="C160" t="s">
        <v>452</v>
      </c>
      <c r="E160">
        <f>'BALANCES'!G32+'BALANCES'!G36</f>
        <v>98</v>
      </c>
      <c r="F160">
        <f>'BALANCES'!H32+'BALANCES'!H36</f>
        <v>110</v>
      </c>
    </row>
    <row r="161" spans="1:7">
      <c r="C161" t="s">
        <v>493</v>
      </c>
      <c r="E161">
        <f>'BALANCES'!G33+'BALANCES'!G37</f>
        <v>100</v>
      </c>
      <c r="F161">
        <f>'BALANCES'!H33+'BALANCES'!H37</f>
        <v>112</v>
      </c>
    </row>
    <row r="162" spans="1:7">
      <c r="C162" t="s">
        <v>494</v>
      </c>
      <c r="E162">
        <f>'BALANCES'!G34+'BALANCES'!G38</f>
        <v>102</v>
      </c>
      <c r="F162">
        <f>'BALANCES'!H34+'BALANCES'!H38</f>
        <v>114</v>
      </c>
    </row>
    <row r="163" spans="1:7">
      <c r="C163" t="s">
        <v>495</v>
      </c>
      <c r="E163">
        <f>'BALANCES'!G31</f>
        <v>46</v>
      </c>
      <c r="F163">
        <f>'BALANCES'!H31</f>
        <v>52</v>
      </c>
    </row>
    <row r="164" spans="1:7">
      <c r="C164" t="s">
        <v>496</v>
      </c>
      <c r="E164">
        <f>'BALANCES'!G35</f>
        <v>50</v>
      </c>
      <c r="F164">
        <f>'BALANCES'!H35</f>
        <v>56</v>
      </c>
    </row>
    <row r="165" spans="1:7">
      <c r="B165" t="s">
        <v>497</v>
      </c>
      <c r="E165">
        <f>'BALANCES'!G39</f>
        <v>54</v>
      </c>
      <c r="F165">
        <f>'BALANCES'!H39</f>
        <v>60</v>
      </c>
    </row>
    <row r="166" spans="1:7">
      <c r="B166" t="s">
        <v>498</v>
      </c>
      <c r="E166">
        <f>SUM('BALANCES'!G27:G30)</f>
        <v>174</v>
      </c>
      <c r="F166">
        <f>SUM('BALANCES'!H27:H30)</f>
        <v>198</v>
      </c>
    </row>
    <row r="167" spans="1:7">
      <c r="B167" t="s">
        <v>499</v>
      </c>
      <c r="E167">
        <f>SUM('BALANCES'!G42:G47)</f>
        <v>357</v>
      </c>
      <c r="F167">
        <f>SUM('BALANCES'!H42:H47)</f>
        <v>393</v>
      </c>
    </row>
    <row r="168" spans="1:7">
      <c r="B168" t="s">
        <v>500</v>
      </c>
      <c r="E168">
        <f>'BALANCES'!G40+'BALANCES'!G41</f>
        <v>111</v>
      </c>
      <c r="F168">
        <f>'BALANCES'!H40+'BALANCES'!H41</f>
        <v>123</v>
      </c>
    </row>
    <row r="169" spans="1:7">
      <c r="B169" t="s">
        <v>501</v>
      </c>
      <c r="E169">
        <f>SUM('BALANCES'!G48:G52)</f>
        <v>325</v>
      </c>
      <c r="F169">
        <f>SUM('BALANCES'!H48:H52)</f>
        <v>355</v>
      </c>
    </row>
    <row r="170" spans="1:7">
      <c r="B170" s="74" t="s">
        <v>502</v>
      </c>
      <c r="E170">
        <f>SUM(E148:E169)</f>
        <v>2068</v>
      </c>
      <c r="F170">
        <f>SUM(F148:F169)</f>
        <v>2350</v>
      </c>
      <c r="G170">
        <f>SUM(G148:G169)</f>
        <v>0</v>
      </c>
    </row>
    <row r="172" spans="1:7">
      <c r="B172" s="74" t="s">
        <v>503</v>
      </c>
      <c r="E172"/>
      <c r="F172"/>
      <c r="G172"/>
    </row>
    <row r="173" spans="1:7">
      <c r="B173" t="s">
        <v>504</v>
      </c>
      <c r="E173">
        <f>SUM('BALANCES'!G127:G129)</f>
        <v>366</v>
      </c>
      <c r="F173">
        <f>SUM('BALANCES'!H127:H129)</f>
        <v>384</v>
      </c>
    </row>
    <row r="174" spans="1:7">
      <c r="B174" t="s">
        <v>505</v>
      </c>
      <c r="E174">
        <f>SUM('BALANCES'!G107:G114)</f>
        <v>836</v>
      </c>
      <c r="F174">
        <f>SUM('BALANCES'!H107:H114)</f>
        <v>884</v>
      </c>
    </row>
    <row r="175" spans="1:7">
      <c r="B175" t="s">
        <v>506</v>
      </c>
      <c r="E175">
        <f>'BALANCES'!G57+'BALANCES'!G58</f>
        <v>103</v>
      </c>
      <c r="F175">
        <f>'BALANCES'!H57+'BALANCES'!H58</f>
        <v>115</v>
      </c>
    </row>
    <row r="176" spans="1:7">
      <c r="B176" t="s">
        <v>507</v>
      </c>
      <c r="E176">
        <f>'BALANCES'!G67</f>
        <v>61</v>
      </c>
      <c r="F176">
        <f>'BALANCES'!H67</f>
        <v>67</v>
      </c>
    </row>
    <row r="177" spans="1:7">
      <c r="B177" t="s">
        <v>508</v>
      </c>
      <c r="E177">
        <f>SUM('BALANCES'!G59:G66)+'BALANCES'!G68+'BALANCES'!G69+'BALANCES'!G70+'BALANCES'!G78</f>
        <v>713</v>
      </c>
      <c r="F177">
        <f>SUM('BALANCES'!H59:H66)+'BALANCES'!H68+'BALANCES'!H69+'BALANCES'!H70+'BALANCES'!H78</f>
        <v>785</v>
      </c>
    </row>
    <row r="178" spans="1:7">
      <c r="B178" t="s">
        <v>509</v>
      </c>
      <c r="E178">
        <f>'BALANCES'!G79+'BALANCES'!G80</f>
        <v>147</v>
      </c>
      <c r="F178">
        <f>'BALANCES'!H79+'BALANCES'!H80</f>
        <v>159</v>
      </c>
    </row>
    <row r="179" spans="1:7">
      <c r="B179" t="s">
        <v>510</v>
      </c>
      <c r="E179">
        <f>'BALANCES'!G81</f>
        <v>75</v>
      </c>
      <c r="F179">
        <f>'BALANCES'!H81</f>
        <v>81</v>
      </c>
    </row>
    <row r="180" spans="1:7">
      <c r="B180" t="s">
        <v>511</v>
      </c>
      <c r="E180">
        <f>E177+E178+E179</f>
        <v>935</v>
      </c>
      <c r="F180">
        <f>F177+F178+F179</f>
        <v>1025</v>
      </c>
    </row>
    <row r="181" spans="1:7">
      <c r="B181" t="s">
        <v>512</v>
      </c>
      <c r="E181">
        <f>SUM('BALANCES'!G82:G88)</f>
        <v>553</v>
      </c>
      <c r="F181">
        <f>SUM('BALANCES'!H82:H88)</f>
        <v>595</v>
      </c>
    </row>
    <row r="182" spans="1:7">
      <c r="B182" t="s">
        <v>513</v>
      </c>
      <c r="E182">
        <f>SUM('BALANCES'!G89:G94)</f>
        <v>513</v>
      </c>
      <c r="F182">
        <f>SUM('BALANCES'!H89:H94)</f>
        <v>549</v>
      </c>
    </row>
    <row r="183" spans="1:7">
      <c r="B183" t="s">
        <v>499</v>
      </c>
      <c r="E183">
        <f>SUM('BALANCES'!G95:G102)</f>
        <v>740</v>
      </c>
      <c r="F183">
        <f>SUM('BALANCES'!H95:H102)</f>
        <v>788</v>
      </c>
    </row>
    <row r="184" spans="1:7">
      <c r="B184" t="s">
        <v>514</v>
      </c>
      <c r="E184">
        <f>SUM('BALANCES'!G115:G126)</f>
        <v>1374</v>
      </c>
      <c r="F184">
        <f>SUM('BALANCES'!H115:H126)</f>
        <v>1446</v>
      </c>
    </row>
    <row r="185" spans="1:7">
      <c r="B185" t="s">
        <v>515</v>
      </c>
      <c r="E185">
        <f>SUM('BALANCES'!G71:G77)</f>
        <v>476</v>
      </c>
      <c r="F185">
        <f>SUM('BALANCES'!H71:H77)</f>
        <v>518</v>
      </c>
    </row>
    <row r="186" spans="1:7">
      <c r="B186" t="s">
        <v>516</v>
      </c>
      <c r="E186">
        <f>SUM('BALANCES'!G103:G106)+SUM('BALANCES'!G130:G136)</f>
        <v>1283</v>
      </c>
      <c r="F186">
        <f>SUM('BALANCES'!H103:H106)+SUM('BALANCES'!H130:H136)</f>
        <v>1349</v>
      </c>
    </row>
    <row r="187" spans="1:7">
      <c r="B187" s="74" t="s">
        <v>517</v>
      </c>
      <c r="E187">
        <f>SUM(E173:E186)-E180</f>
        <v>7240</v>
      </c>
      <c r="F187">
        <f>SUM(F173:F186)-F180</f>
        <v>7720</v>
      </c>
      <c r="G187">
        <f>SUM(G173:G186)-G180</f>
        <v>0</v>
      </c>
    </row>
    <row r="189" spans="1:7">
      <c r="B189" s="74" t="s">
        <v>518</v>
      </c>
      <c r="E189">
        <f>E170+E187</f>
        <v>9308</v>
      </c>
      <c r="F189">
        <f>F170+F187</f>
        <v>10070</v>
      </c>
      <c r="G189">
        <f>G170+G187</f>
        <v>0</v>
      </c>
    </row>
    <row r="192" spans="1:7">
      <c r="B192" s="74" t="s">
        <v>519</v>
      </c>
      <c r="E192"/>
      <c r="F192"/>
      <c r="G192"/>
    </row>
    <row r="193" spans="1:7">
      <c r="B193" t="s">
        <v>520</v>
      </c>
      <c r="E193"/>
      <c r="F193"/>
    </row>
    <row r="194" spans="1:7">
      <c r="C194" t="s">
        <v>454</v>
      </c>
      <c r="E194">
        <f>'BALANCES'!G148</f>
        <v>99</v>
      </c>
      <c r="F194">
        <f>'BALANCES'!H148</f>
        <v>105</v>
      </c>
    </row>
    <row r="195" spans="1:7">
      <c r="C195" t="s">
        <v>455</v>
      </c>
      <c r="E195">
        <f>'BALANCES'!G149</f>
        <v>100</v>
      </c>
      <c r="F195">
        <f>'BALANCES'!H149</f>
        <v>106</v>
      </c>
    </row>
    <row r="196" spans="1:7">
      <c r="C196" t="s">
        <v>488</v>
      </c>
      <c r="E196">
        <f>'BALANCES'!G146+'BALANCES'!G147</f>
        <v>195</v>
      </c>
      <c r="F196">
        <f>'BALANCES'!H146+'BALANCES'!H147</f>
        <v>207</v>
      </c>
    </row>
    <row r="197" spans="1:7">
      <c r="B197" t="s">
        <v>521</v>
      </c>
      <c r="E197"/>
      <c r="F197"/>
    </row>
    <row r="198" spans="1:7">
      <c r="C198" t="s">
        <v>522</v>
      </c>
      <c r="E198">
        <f>'BALANCES'!G181</f>
        <v>132</v>
      </c>
      <c r="F198">
        <f>'BALANCES'!H181</f>
        <v>138</v>
      </c>
    </row>
    <row r="199" spans="1:7">
      <c r="C199" t="s">
        <v>490</v>
      </c>
      <c r="E199">
        <f>'BALANCES'!G156+'BALANCES'!G157</f>
        <v>215</v>
      </c>
      <c r="F199">
        <f>'BALANCES'!H156+'BALANCES'!H157</f>
        <v>227</v>
      </c>
    </row>
    <row r="200" spans="1:7">
      <c r="C200" t="s">
        <v>488</v>
      </c>
      <c r="E200">
        <f>SUM('BALANCES'!G150:G155)</f>
        <v>621</v>
      </c>
      <c r="F200">
        <f>SUM('BALANCES'!H150:H155)</f>
        <v>657</v>
      </c>
    </row>
    <row r="201" spans="1:7">
      <c r="B201" t="s">
        <v>523</v>
      </c>
      <c r="E201">
        <f>'BALANCES'!G170+'BALANCES'!G171+'BALANCES'!G172</f>
        <v>366</v>
      </c>
      <c r="F201">
        <f>'BALANCES'!H170+'BALANCES'!H171+'BALANCES'!H172</f>
        <v>384</v>
      </c>
    </row>
    <row r="202" spans="1:7">
      <c r="B202" t="s">
        <v>524</v>
      </c>
      <c r="E202">
        <f>'BALANCES'!G168+'BALANCES'!G169</f>
        <v>239</v>
      </c>
      <c r="F202">
        <f>'BALANCES'!H168+'BALANCES'!H169</f>
        <v>251</v>
      </c>
    </row>
    <row r="203" spans="1:7">
      <c r="B203" t="s">
        <v>525</v>
      </c>
      <c r="E203">
        <f>SUM('BALANCES'!G173:G180)</f>
        <v>1020</v>
      </c>
      <c r="F203">
        <f>SUM('BALANCES'!H173:H180)</f>
        <v>1068</v>
      </c>
    </row>
    <row r="204" spans="1:7">
      <c r="B204" t="s">
        <v>526</v>
      </c>
      <c r="E204">
        <f>'BALANCES'!G166+'BALANCES'!G167+'BALANCES'!G182+'BALANCES'!G183+'BALANCES'!G184+'BALANCES'!G185</f>
        <v>773</v>
      </c>
      <c r="F204">
        <f>'BALANCES'!H166+'BALANCES'!H167+'BALANCES'!H182+'BALANCES'!H183+'BALANCES'!H184+'BALANCES'!H185</f>
        <v>809</v>
      </c>
    </row>
    <row r="205" spans="1:7">
      <c r="B205" t="s">
        <v>527</v>
      </c>
      <c r="E205">
        <f>SUM('BALANCES'!G158:G162)+'BALANCES'!G164+'BALANCES'!G165</f>
        <v>786</v>
      </c>
      <c r="F205">
        <f>SUM('BALANCES'!H158:H162)+'BALANCES'!H164+'BALANCES'!H165</f>
        <v>828</v>
      </c>
    </row>
    <row r="206" spans="1:7">
      <c r="B206" s="74" t="s">
        <v>528</v>
      </c>
      <c r="E206">
        <f>SUM(E194:E205)</f>
        <v>4546</v>
      </c>
      <c r="F206">
        <f>SUM(F194:F205)</f>
        <v>4780</v>
      </c>
      <c r="G206">
        <f>SUM(G194:G205)</f>
        <v>0</v>
      </c>
    </row>
    <row r="208" spans="1:7">
      <c r="B208" s="74" t="s">
        <v>529</v>
      </c>
      <c r="E208"/>
      <c r="F208"/>
      <c r="G208"/>
    </row>
    <row r="209" spans="1:7">
      <c r="B209" t="s">
        <v>530</v>
      </c>
      <c r="E209">
        <f>SUM('BALANCES'!G200:G204)</f>
        <v>545</v>
      </c>
      <c r="F209">
        <f>SUM('BALANCES'!H200:H204)</f>
        <v>575</v>
      </c>
    </row>
    <row r="210" spans="1:7">
      <c r="B210" t="s">
        <v>531</v>
      </c>
      <c r="E210">
        <f>'BALANCES'!G163+'BALANCES'!G205</f>
        <v>226</v>
      </c>
      <c r="F210">
        <f>'BALANCES'!H163+'BALANCES'!H205</f>
        <v>238</v>
      </c>
    </row>
    <row r="211" spans="1:7">
      <c r="B211" t="s">
        <v>532</v>
      </c>
      <c r="E211">
        <f>'BALANCES'!G206+'BALANCES'!G207</f>
        <v>227</v>
      </c>
      <c r="F211">
        <f>'BALANCES'!H206+'BALANCES'!H207</f>
        <v>239</v>
      </c>
    </row>
    <row r="212" spans="1:7">
      <c r="B212" t="s">
        <v>533</v>
      </c>
      <c r="E212">
        <f>'BALANCES'!G194+'BALANCES'!G195</f>
        <v>203</v>
      </c>
      <c r="F212">
        <f>'BALANCES'!H194+'BALANCES'!H195</f>
        <v>215</v>
      </c>
    </row>
    <row r="213" spans="1:7">
      <c r="B213" t="s">
        <v>534</v>
      </c>
      <c r="E213">
        <f>SUM('BALANCES'!G210:G212)</f>
        <v>354</v>
      </c>
      <c r="F213">
        <f>SUM('BALANCES'!H210:H212)</f>
        <v>372</v>
      </c>
    </row>
    <row r="214" spans="1:7">
      <c r="B214" t="s">
        <v>535</v>
      </c>
      <c r="E214">
        <f>SUM('BALANCES'!G190:G193)+SUM('BALANCES'!G196:G199)+'BALANCES'!G208+'BALANCES'!G209+SUM('BALANCES'!G213:G225)</f>
        <v>2681</v>
      </c>
      <c r="F214">
        <f>SUM('BALANCES'!H190:H193)+SUM('BALANCES'!H196:H199)+'BALANCES'!H208+'BALANCES'!H209+SUM('BALANCES'!H213:H225)</f>
        <v>2819</v>
      </c>
    </row>
    <row r="215" spans="1:7">
      <c r="B215" s="74" t="s">
        <v>536</v>
      </c>
      <c r="E215">
        <f>SUM(E209:E214)</f>
        <v>4236</v>
      </c>
      <c r="F215">
        <f>SUM(F209:F214)</f>
        <v>4458</v>
      </c>
      <c r="G215">
        <f>SUM(G209:G214)</f>
        <v>0</v>
      </c>
    </row>
    <row r="217" spans="1:7">
      <c r="B217" s="74" t="s">
        <v>537</v>
      </c>
      <c r="E217">
        <f>E206+E215</f>
        <v>8782</v>
      </c>
      <c r="F217">
        <f>F206+F215</f>
        <v>9238</v>
      </c>
      <c r="G217">
        <f>G206+G215</f>
        <v>0</v>
      </c>
    </row>
    <row r="220" spans="1:7">
      <c r="B220" s="74" t="s">
        <v>538</v>
      </c>
      <c r="E220"/>
      <c r="F220"/>
      <c r="G220"/>
    </row>
    <row r="221" spans="1:7">
      <c r="B221" t="s">
        <v>539</v>
      </c>
      <c r="E221">
        <f>SUM('BALANCES'!G235+'BALANCES'!G236)</f>
        <v>195</v>
      </c>
      <c r="F221">
        <f>SUM('BALANCES'!H235+'BALANCES'!H236)</f>
        <v>207</v>
      </c>
    </row>
    <row r="222" spans="1:7">
      <c r="B222" t="s">
        <v>540</v>
      </c>
      <c r="E222">
        <f>'BALANCES'!G237</f>
        <v>99</v>
      </c>
      <c r="F222">
        <f>'BALANCES'!H237</f>
        <v>105</v>
      </c>
    </row>
    <row r="223" spans="1:7">
      <c r="B223" t="s">
        <v>541</v>
      </c>
      <c r="E223">
        <f>SUM('BALANCES'!G238:G244)</f>
        <v>721</v>
      </c>
      <c r="F223">
        <f>SUM('BALANCES'!H238:H244)</f>
        <v>763</v>
      </c>
    </row>
    <row r="224" spans="1:7">
      <c r="B224" t="s">
        <v>542</v>
      </c>
      <c r="E224">
        <f>'BALANCES'!G247</f>
        <v>109</v>
      </c>
      <c r="F224">
        <f>'BALANCES'!H247</f>
        <v>115</v>
      </c>
    </row>
    <row r="225" spans="1:7">
      <c r="B225" t="s">
        <v>543</v>
      </c>
      <c r="E225">
        <f>SUM('BALANCES'!G250:G257)</f>
        <v>836</v>
      </c>
      <c r="F225">
        <f>SUM('BALANCES'!H250:H257)</f>
        <v>884</v>
      </c>
    </row>
    <row r="226" spans="1:7">
      <c r="B226" t="s">
        <v>544</v>
      </c>
      <c r="E226">
        <f>'BALANCES'!G248+'BALANCES'!G249</f>
        <v>221</v>
      </c>
      <c r="F226">
        <f>'BALANCES'!H248+'BALANCES'!H249</f>
        <v>233</v>
      </c>
    </row>
    <row r="227" spans="1:7">
      <c r="B227" t="s">
        <v>545</v>
      </c>
      <c r="E227">
        <f>'BALANCES'!G245+'BALANCES'!G246</f>
        <v>215</v>
      </c>
      <c r="F227">
        <f>'BALANCES'!H245+'BALANCES'!H246</f>
        <v>227</v>
      </c>
    </row>
    <row r="228" spans="1:7">
      <c r="B228" s="74" t="s">
        <v>546</v>
      </c>
      <c r="E228">
        <f>SUM(E221:E227)</f>
        <v>2396</v>
      </c>
      <c r="F228">
        <f>SUM(F221:F227)</f>
        <v>2534</v>
      </c>
      <c r="G228">
        <f>SUM(G221:G227)</f>
        <v>0</v>
      </c>
    </row>
    <row r="230" spans="1:7">
      <c r="B230" s="74" t="s">
        <v>547</v>
      </c>
      <c r="E230">
        <f>E217+E228</f>
        <v>11178</v>
      </c>
      <c r="F230">
        <f>F217+F228</f>
        <v>11772</v>
      </c>
      <c r="G230">
        <f>G217+G228</f>
        <v>0</v>
      </c>
    </row>
    <row r="233" spans="1:7">
      <c r="B233" s="74" t="s">
        <v>442</v>
      </c>
      <c r="E233"/>
      <c r="F233"/>
      <c r="G233"/>
    </row>
    <row r="235" spans="1:7">
      <c r="C235" t="s">
        <v>548</v>
      </c>
      <c r="E235">
        <f>E147/(E8+E9)</f>
        <v>0.044052863436123</v>
      </c>
      <c r="F235">
        <f>F147/(F8+F9)</f>
        <v>0.054393305439331</v>
      </c>
    </row>
    <row r="236" spans="1:7">
      <c r="C236" t="s">
        <v>549</v>
      </c>
      <c r="E236">
        <f>E148/E$259</f>
        <v>0.27388535031847</v>
      </c>
      <c r="F236">
        <f>F148/F$259</f>
        <v>0.29411764705882</v>
      </c>
    </row>
    <row r="237" spans="1:7">
      <c r="C237" t="s">
        <v>550</v>
      </c>
      <c r="E237">
        <f>E149/E$259</f>
        <v>0.72611464968153</v>
      </c>
      <c r="F237">
        <f>F149/F$259</f>
        <v>0.70588235294118</v>
      </c>
    </row>
    <row r="238" spans="1:7">
      <c r="C238" t="s">
        <v>551</v>
      </c>
      <c r="E238">
        <f>E151*360/E8</f>
        <v>39.823008849558</v>
      </c>
      <c r="F238">
        <f>F151*360/F8</f>
        <v>46.890756302521</v>
      </c>
    </row>
    <row r="241" spans="1:7">
      <c r="C241" t="s">
        <v>552</v>
      </c>
      <c r="E241">
        <f>-E20*360/E21</f>
        <v>-61.345291479821</v>
      </c>
      <c r="F241">
        <f>-E20*360/E21</f>
        <v>-61.345291479821</v>
      </c>
    </row>
    <row r="242" spans="1:7">
      <c r="C242" t="s">
        <v>553</v>
      </c>
      <c r="E242">
        <f>E166/(E17+E18+E97+E98)</f>
        <v>0.37662337662338</v>
      </c>
      <c r="F242">
        <f>F166/(F17+F18+F97+F98)</f>
        <v>0.40740740740741</v>
      </c>
    </row>
    <row r="243" spans="1:7">
      <c r="C243" t="s">
        <v>554</v>
      </c>
      <c r="E243">
        <f>E194*360/(E17+E97)</f>
        <v>154.95652173913</v>
      </c>
      <c r="F243">
        <f>F194*360/(F17+F97)</f>
        <v>156.19834710744</v>
      </c>
    </row>
    <row r="246" spans="1:7">
      <c r="C246" t="s">
        <v>555</v>
      </c>
      <c r="E246">
        <f>E201/(E28+E107)</f>
        <v>0.30423940149626</v>
      </c>
      <c r="F246">
        <f>F201/(F28+F107)</f>
        <v>0.30403800475059</v>
      </c>
    </row>
    <row r="247" spans="1:7">
      <c r="C247" t="s">
        <v>556</v>
      </c>
      <c r="E247">
        <f>E213/(E28+E107)</f>
        <v>0.29426433915212</v>
      </c>
      <c r="F247">
        <f>F213/(F28+F107)</f>
        <v>0.29453681710214</v>
      </c>
    </row>
    <row r="248" spans="1:7">
      <c r="C248" t="s">
        <v>557</v>
      </c>
      <c r="E248">
        <f>(E238+E241)-E243</f>
        <v>-176.47880436939</v>
      </c>
      <c r="F248">
        <f>(E238+E241)-E243</f>
        <v>-176.47880436939</v>
      </c>
    </row>
    <row r="255" spans="1:7">
      <c r="A255" s="72" t="s">
        <v>383</v>
      </c>
    </row>
    <row r="256" spans="1:7">
      <c r="A256" s="72" t="s">
        <v>558</v>
      </c>
      <c r="E256" s="73">
        <v>2019</v>
      </c>
      <c r="F256" s="73">
        <v>2020</v>
      </c>
      <c r="G256" s="75">
        <v>2021</v>
      </c>
    </row>
    <row r="258" spans="1:7">
      <c r="B258" s="74" t="s">
        <v>559</v>
      </c>
      <c r="E258"/>
      <c r="F258"/>
      <c r="G258"/>
    </row>
    <row r="259" spans="1:7">
      <c r="B259" t="s">
        <v>560</v>
      </c>
      <c r="E259">
        <f>E148+E149</f>
        <v>157</v>
      </c>
      <c r="F259">
        <f>F148+F149</f>
        <v>187</v>
      </c>
    </row>
    <row r="260" spans="1:7">
      <c r="C260" t="s">
        <v>561</v>
      </c>
      <c r="E260">
        <f>(E170-E259)-(E206+E213+E214-E265)</f>
        <v>-4884</v>
      </c>
      <c r="F260">
        <f>(E170-E259)-(E206+E213+E214-E265)</f>
        <v>-4884</v>
      </c>
    </row>
    <row r="261" spans="1:7">
      <c r="B261" t="s">
        <v>562</v>
      </c>
      <c r="E261">
        <f>E187</f>
        <v>7240</v>
      </c>
      <c r="F261">
        <f>F187</f>
        <v>7720</v>
      </c>
    </row>
    <row r="262" spans="1:7">
      <c r="B262" s="74" t="s">
        <v>518</v>
      </c>
      <c r="E262">
        <f>SUM(E259:E261)</f>
        <v>2513</v>
      </c>
      <c r="F262">
        <f>SUM(F259:F261)</f>
        <v>3023</v>
      </c>
      <c r="G262">
        <f>SUM(G259:G261)</f>
        <v>0</v>
      </c>
    </row>
    <row r="264" spans="1:7">
      <c r="B264" s="74" t="s">
        <v>563</v>
      </c>
      <c r="E264"/>
      <c r="F264"/>
      <c r="G264"/>
    </row>
    <row r="265" spans="1:7">
      <c r="B265" t="s">
        <v>564</v>
      </c>
      <c r="E265">
        <f>E205</f>
        <v>786</v>
      </c>
      <c r="F265">
        <f>F205</f>
        <v>828</v>
      </c>
    </row>
    <row r="266" spans="1:7">
      <c r="B266" t="s">
        <v>565</v>
      </c>
      <c r="E266">
        <f>SUM(E209:E212)</f>
        <v>1201</v>
      </c>
      <c r="F266">
        <f>SUM(F209:F212)</f>
        <v>1267</v>
      </c>
    </row>
    <row r="267" spans="1:7">
      <c r="B267" t="s">
        <v>538</v>
      </c>
      <c r="E267">
        <f>E228</f>
        <v>2396</v>
      </c>
      <c r="F267">
        <f>F228</f>
        <v>2534</v>
      </c>
    </row>
    <row r="268" spans="1:7">
      <c r="B268" s="74" t="s">
        <v>566</v>
      </c>
      <c r="E268">
        <f>SUM(E265:E267)</f>
        <v>4383</v>
      </c>
      <c r="F268">
        <f>SUM(F265:F267)</f>
        <v>4629</v>
      </c>
      <c r="G268">
        <f>SUM(G265:G267)</f>
        <v>0</v>
      </c>
    </row>
    <row r="270" spans="1:7">
      <c r="C270" t="s">
        <v>567</v>
      </c>
      <c r="E270">
        <f>E266+E267-E261</f>
        <v>-3643</v>
      </c>
      <c r="F270">
        <f>F266+F267-F261</f>
        <v>-3919</v>
      </c>
    </row>
    <row r="273" spans="1:7">
      <c r="B273" s="74" t="s">
        <v>442</v>
      </c>
      <c r="E273"/>
      <c r="F273"/>
      <c r="G273"/>
    </row>
    <row r="275" spans="1:7">
      <c r="C275" t="s">
        <v>568</v>
      </c>
      <c r="E275">
        <f>E260/(E8+E9)</f>
        <v>-10.757709251101</v>
      </c>
      <c r="F275">
        <f>F260/(F8+F9)</f>
        <v>-10.217573221757</v>
      </c>
    </row>
    <row r="276" spans="1:7">
      <c r="B276" t="s">
        <v>569</v>
      </c>
      <c r="E276">
        <f>E133+E134+E135+E238+E239+E241-E243-E244</f>
        <v>-252.47720364509</v>
      </c>
      <c r="F276">
        <f>F133+F134+F135+F238+F239+F241-F243-F244</f>
        <v>-246.69581645531</v>
      </c>
    </row>
    <row r="277" spans="1:7">
      <c r="C277" t="s">
        <v>570</v>
      </c>
      <c r="E277">
        <f>E69/E13</f>
        <v>-0.33330014932802</v>
      </c>
      <c r="F277">
        <f>F69/F13</f>
        <v>-0.3302436693741</v>
      </c>
    </row>
    <row r="278" spans="1:7">
      <c r="C278" t="s">
        <v>571</v>
      </c>
      <c r="E278">
        <f>F69/E262</f>
        <v>-1.375248706725</v>
      </c>
      <c r="F278">
        <f>G69/E262</f>
        <v>0</v>
      </c>
    </row>
    <row r="279" spans="1:7">
      <c r="C279" t="s">
        <v>572</v>
      </c>
      <c r="E279">
        <f>F69/E267</f>
        <v>-1.4424040066778</v>
      </c>
      <c r="F279">
        <f>G69/E267</f>
        <v>0</v>
      </c>
    </row>
    <row r="280" spans="1:7">
      <c r="C280" t="s">
        <v>573</v>
      </c>
      <c r="E280">
        <f>(E265+E266)/E262</f>
        <v>0.79068842021488</v>
      </c>
      <c r="F280">
        <f>(E265+E266)/E262</f>
        <v>0.79068842021488</v>
      </c>
    </row>
    <row r="281" spans="1:7">
      <c r="C281" t="s">
        <v>574</v>
      </c>
      <c r="E281">
        <f>E262/E267</f>
        <v>1.0488313856427</v>
      </c>
      <c r="F281">
        <f>F262/F267</f>
        <v>1.1929755327545</v>
      </c>
    </row>
    <row r="282" spans="1:7">
      <c r="C282" t="s">
        <v>575</v>
      </c>
      <c r="E282">
        <f>E63/E66</f>
        <v>-0</v>
      </c>
      <c r="F282">
        <f>F63/F66</f>
        <v>-0</v>
      </c>
    </row>
    <row r="289" spans="1:7">
      <c r="A289" s="72" t="s">
        <v>383</v>
      </c>
    </row>
    <row r="290" spans="1:7">
      <c r="A290" s="72" t="s">
        <v>576</v>
      </c>
      <c r="E290" s="73">
        <v>2019</v>
      </c>
      <c r="F290" s="73">
        <v>2020</v>
      </c>
      <c r="G290" s="75">
        <v>2021</v>
      </c>
    </row>
    <row r="292" spans="1:7">
      <c r="B292" s="74" t="s">
        <v>577</v>
      </c>
      <c r="E292"/>
      <c r="F292"/>
      <c r="G292"/>
    </row>
    <row r="293" spans="1:7">
      <c r="C293" t="s">
        <v>578</v>
      </c>
      <c r="E293"/>
      <c r="F293"/>
    </row>
    <row r="294" spans="1:7">
      <c r="C294" t="s">
        <v>579</v>
      </c>
      <c r="E294">
        <f>'FLUJO EFECTIVO'!C7</f>
        <v>186</v>
      </c>
      <c r="F294">
        <f>'FLUJO EFECTIVO'!D7</f>
        <v>192</v>
      </c>
    </row>
    <row r="295" spans="1:7">
      <c r="C295" t="s">
        <v>580</v>
      </c>
      <c r="E295">
        <f>'FLUJO EFECTIVO'!C8+'FLUJO EFECTIVO'!C9+'FLUJO EFECTIVO'!C11</f>
        <v>565</v>
      </c>
      <c r="F295">
        <f>'FLUJO EFECTIVO'!D8+'FLUJO EFECTIVO'!D9+'FLUJO EFECTIVO'!D11</f>
        <v>583</v>
      </c>
    </row>
    <row r="296" spans="1:7">
      <c r="C296" t="s">
        <v>581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</row>
    <row r="297" spans="1:7">
      <c r="C297" t="s">
        <v>582</v>
      </c>
      <c r="E297">
        <f>SUM(E294:E296)</f>
        <v>1949</v>
      </c>
      <c r="F297">
        <f>SUM(F294:F296)</f>
        <v>2009</v>
      </c>
    </row>
    <row r="299" spans="1:7">
      <c r="C299" t="s">
        <v>583</v>
      </c>
      <c r="E299"/>
      <c r="F299"/>
    </row>
    <row r="300" spans="1:7">
      <c r="C300" t="s">
        <v>584</v>
      </c>
      <c r="E300">
        <f>'FLUJO EFECTIVO'!C13</f>
        <v>190</v>
      </c>
      <c r="F300">
        <f>'FLUJO EFECTIVO'!D13</f>
        <v>196</v>
      </c>
    </row>
    <row r="301" spans="1:7">
      <c r="C301" t="s">
        <v>585</v>
      </c>
      <c r="E301">
        <f>'FLUJO EFECTIVO'!C15</f>
        <v>192</v>
      </c>
      <c r="F301">
        <f>'FLUJO EFECTIVO'!D15</f>
        <v>198</v>
      </c>
    </row>
    <row r="302" spans="1:7">
      <c r="C302" t="s">
        <v>586</v>
      </c>
      <c r="E302">
        <f>'FLUJO EFECTIVO'!C15</f>
        <v>192</v>
      </c>
      <c r="F302">
        <f>'FLUJO EFECTIVO'!D15</f>
        <v>198</v>
      </c>
    </row>
    <row r="303" spans="1:7">
      <c r="C303" t="s">
        <v>587</v>
      </c>
      <c r="E303">
        <f>'FLUJO EFECTIVO'!C14+'FLUJO EFECTIVO'!C16+'FLUJO EFECTIVO'!C17</f>
        <v>578</v>
      </c>
      <c r="F303">
        <f>'FLUJO EFECTIVO'!D14+'FLUJO EFECTIVO'!D16+'FLUJO EFECTIVO'!D17</f>
        <v>596</v>
      </c>
    </row>
    <row r="304" spans="1:7">
      <c r="C304" t="s">
        <v>588</v>
      </c>
      <c r="E304">
        <f>'FLUJO EFECTIVO'!C22</f>
        <v>199</v>
      </c>
      <c r="F304">
        <f>'FLUJO EFECTIVO'!D22</f>
        <v>205</v>
      </c>
    </row>
    <row r="305" spans="1:7">
      <c r="C305" t="s">
        <v>589</v>
      </c>
      <c r="E305">
        <f>'FLUJO EFECTIVO'!C23</f>
        <v>200</v>
      </c>
      <c r="F305">
        <f>'FLUJO EFECTIVO'!D23</f>
        <v>206</v>
      </c>
    </row>
    <row r="306" spans="1:7">
      <c r="C306" t="s">
        <v>590</v>
      </c>
      <c r="E306">
        <f>SUM(E300:E304)</f>
        <v>1351</v>
      </c>
      <c r="F306">
        <f>SUM(F300:F304)</f>
        <v>1393</v>
      </c>
    </row>
    <row r="307" spans="1:7">
      <c r="B307" s="74" t="s">
        <v>591</v>
      </c>
      <c r="E307">
        <f>E297-E306</f>
        <v>598</v>
      </c>
      <c r="F307">
        <f>F297-F306</f>
        <v>616</v>
      </c>
      <c r="G307">
        <f>G297-G306</f>
        <v>0</v>
      </c>
    </row>
    <row r="309" spans="1:7">
      <c r="B309" s="74" t="s">
        <v>592</v>
      </c>
      <c r="E309"/>
      <c r="F309"/>
      <c r="G309"/>
    </row>
    <row r="310" spans="1:7">
      <c r="C310" t="s">
        <v>593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</row>
    <row r="311" spans="1:7">
      <c r="C311" t="s">
        <v>594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</row>
    <row r="312" spans="1:7">
      <c r="B312" s="74" t="s">
        <v>595</v>
      </c>
      <c r="E312">
        <f>E310-E311</f>
        <v>-203</v>
      </c>
      <c r="F312">
        <f>F310-F311</f>
        <v>-209</v>
      </c>
      <c r="G312">
        <f>G310-G311</f>
        <v>0</v>
      </c>
    </row>
    <row r="314" spans="1:7">
      <c r="B314" s="74" t="s">
        <v>596</v>
      </c>
      <c r="E314">
        <f>E307+E312</f>
        <v>395</v>
      </c>
      <c r="F314">
        <f>F307+F312</f>
        <v>407</v>
      </c>
      <c r="G314">
        <f>G307+G312</f>
        <v>0</v>
      </c>
    </row>
    <row r="316" spans="1:7">
      <c r="B316" s="74" t="s">
        <v>597</v>
      </c>
      <c r="E316"/>
      <c r="F316"/>
      <c r="G316"/>
    </row>
    <row r="317" spans="1:7">
      <c r="C317" t="s">
        <v>598</v>
      </c>
      <c r="E317"/>
      <c r="F317"/>
    </row>
    <row r="318" spans="1:7">
      <c r="C318" t="s">
        <v>599</v>
      </c>
      <c r="E318">
        <f>'FLUJO EFECTIVO'!C52+'FLUJO EFECTIVO'!C54+'FLUJO EFECTIVO'!C57</f>
        <v>580</v>
      </c>
      <c r="F318">
        <f>'FLUJO EFECTIVO'!D52+'FLUJO EFECTIVO'!D54+'FLUJO EFECTIVO'!D57</f>
        <v>598</v>
      </c>
    </row>
    <row r="319" spans="1:7">
      <c r="C319" t="s">
        <v>600</v>
      </c>
      <c r="E319">
        <f>'FLUJO EFECTIVO'!C55+'FLUJO EFECTIVO'!C56</f>
        <v>389</v>
      </c>
      <c r="F319">
        <f>'FLUJO EFECTIVO'!D55+'FLUJO EFECTIVO'!D56</f>
        <v>401</v>
      </c>
    </row>
    <row r="320" spans="1:7">
      <c r="C320" t="s">
        <v>601</v>
      </c>
      <c r="E320">
        <f>'FLUJO EFECTIVO'!C20</f>
        <v>197</v>
      </c>
      <c r="F320">
        <f>'FLUJO EFECTIVO'!D20</f>
        <v>203</v>
      </c>
    </row>
    <row r="321" spans="1:7">
      <c r="C321" t="s">
        <v>602</v>
      </c>
      <c r="E321">
        <f>E320+E319-E318</f>
        <v>6</v>
      </c>
      <c r="F321">
        <f>F320+F319-F318</f>
        <v>6</v>
      </c>
    </row>
    <row r="323" spans="1:7">
      <c r="C323" t="s">
        <v>538</v>
      </c>
      <c r="E323"/>
      <c r="F323"/>
    </row>
    <row r="324" spans="1:7">
      <c r="C324" t="s">
        <v>603</v>
      </c>
      <c r="E324">
        <f>'FLUJO EFECTIVO'!C51</f>
        <v>190</v>
      </c>
      <c r="F324">
        <f>'FLUJO EFECTIVO'!D51</f>
        <v>196</v>
      </c>
    </row>
    <row r="325" spans="1:7">
      <c r="C325" t="s">
        <v>604</v>
      </c>
      <c r="E325">
        <f>'FLUJO EFECTIVO'!C53</f>
        <v>192</v>
      </c>
      <c r="F325">
        <f>'FLUJO EFECTIVO'!D53</f>
        <v>198</v>
      </c>
    </row>
    <row r="326" spans="1:7">
      <c r="C326" t="s">
        <v>605</v>
      </c>
      <c r="E326">
        <f>'FLUJO EFECTIVO'!C58+'FLUJO EFECTIVO'!C18</f>
        <v>392</v>
      </c>
      <c r="F326">
        <f>'FLUJO EFECTIVO'!D58+'FLUJO EFECTIVO'!D18</f>
        <v>404</v>
      </c>
    </row>
    <row r="327" spans="1:7">
      <c r="C327" t="s">
        <v>606</v>
      </c>
      <c r="E327">
        <f>E326+E325-E324</f>
        <v>394</v>
      </c>
      <c r="F327">
        <f>F326+F325-F324</f>
        <v>406</v>
      </c>
    </row>
    <row r="329" spans="1:7">
      <c r="B329" s="74" t="s">
        <v>607</v>
      </c>
      <c r="E329">
        <f>E321+E327</f>
        <v>400</v>
      </c>
      <c r="F329">
        <f>F321+F327</f>
        <v>412</v>
      </c>
      <c r="G329">
        <f>G321+G327</f>
        <v>0</v>
      </c>
    </row>
    <row r="331" spans="1:7">
      <c r="B331" s="74" t="s">
        <v>608</v>
      </c>
      <c r="E331">
        <f>E314-E329</f>
        <v>-5</v>
      </c>
      <c r="F331">
        <f>F314-F329</f>
        <v>-5</v>
      </c>
      <c r="G331">
        <f>G314-G329</f>
        <v>0</v>
      </c>
    </row>
    <row r="332" spans="1:7">
      <c r="B332" s="74" t="s">
        <v>609</v>
      </c>
      <c r="E332"/>
      <c r="F332"/>
      <c r="G332"/>
    </row>
    <row r="340" spans="1:7">
      <c r="A340" s="72" t="s">
        <v>383</v>
      </c>
    </row>
    <row r="341" spans="1:7">
      <c r="A341" s="72" t="s">
        <v>610</v>
      </c>
    </row>
    <row r="343" spans="1:7">
      <c r="C343" s="74" t="s">
        <v>611</v>
      </c>
      <c r="E343"/>
    </row>
    <row r="344" spans="1:7">
      <c r="C344" t="s">
        <v>612</v>
      </c>
      <c r="E344">
        <v>0.71702180445789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2020-10-28T12:03:57-05:00</dcterms:created>
  <dcterms:modified xsi:type="dcterms:W3CDTF">2020-10-28T12:03:57-05:00</dcterms:modified>
  <dc:title>Untitled Spreadsheet</dc:title>
  <dc:description/>
  <dc:subject/>
  <cp:keywords/>
  <cp:category/>
</cp:coreProperties>
</file>