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<sst xmlns="http://schemas.openxmlformats.org/spreadsheetml/2006/main" uniqueCount="617">
  <si>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</si>
  <si>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</si>
  <si>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</si>
  <si>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</si>
  <si>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</si>
  <si>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</si>
  <si>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</si>
  <si>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</si>
  <si>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</si>
  <si>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</si>
  <si>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</si>
  <si>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</si>
  <si>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</si>
  <si>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</si>
  <si>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</si>
  <si>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</si>
  <si>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</si>
  <si>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</si>
  <si>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</si>
  <si>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</si>
  <si>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</si>
  <si>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</si>
  <si>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</si>
  <si>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</si>
  <si>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</si>
  <si>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</si>
  <si>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</si>
  <si>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</si>
  <si>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</si>
  <si>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</si>
  <si>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</si>
  <si>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</si>
  <si>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</si>
  <si>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</si>
  <si>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</si>
  <si>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</si>
  <si>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</si>
  <si>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</si>
  <si>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</si>
  <si>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</si>
  <si>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</si>
  <si>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</si>
  <si>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</si>
  <si>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</si>
  <si>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</si>
  <si>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</si>
  <si>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</si>
  <si>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</si>
  <si>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</si>
  <si>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</si>
  <si>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</si>
  <si>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</si>
  <si>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</si>
  <si>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</si>
  <si>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</si>
  <si>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</si>
  <si>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</si>
  <si>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</si>
  <si>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</si>
  <si>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</si>
  <si>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</si>
  <si>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</si>
  <si>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</si>
  <si>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</si>
  <si>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</si>
  <si>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</si>
  <si>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</si>
  <si>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</si>
  <si>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</si>
  <si>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</si>
  <si>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</si>
  <si>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</si>
  <si>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</si>
  <si>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</si>
  <si>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</si>
  <si>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</si>
  <si>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</si>
  <si>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</si>
  <si>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</si>
  <si>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</si>
  <si>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</si>
  <si>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</si>
  <si>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</si>
  <si>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</si>
  <si>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</si>
  <si>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</si>
  <si>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</si>
  <si>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</si>
  <si>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</si>
  <si>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</si>
  <si>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</si>
  <si>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</si>
  <si>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</si>
  <si>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</si>
  <si>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</si>
  <si>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</si>
  <si>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</si>
  <si>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</si>
  <si>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</si>
  <si>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</si>
  <si>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</si>
  <si>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</si>
  <si>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</si>
  <si>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</si>
  <si>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</si>
  <si>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</si>
  <si>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</si>
  <si>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</si>
  <si>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</si>
  <si>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</si>
  <si>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</si>
  <si>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</si>
  <si>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</si>
  <si>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</si>
  <si>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</si>
  <si>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</si>
  <si>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</si>
  <si>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</si>
  <si>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</si>
  <si>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</si>
  <si>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</si>
  <si>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</si>
  <si>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</si>
  <si>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</si>
  <si>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</si>
  <si>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</si>
  <si>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</si>
  <si>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</si>
  <si>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</si>
  <si>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</si>
  <si>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</si>
  <si>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</si>
  <si>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</si>
  <si>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</si>
  <si>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</si>
  <si>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</si>
  <si>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</si>
  <si>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</si>
  <si>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</si>
  <si>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</si>
  <si>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</si>
  <si>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</si>
  <si>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</si>
  <si>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</si>
  <si>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</si>
  <si>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</si>
  <si>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</si>
  <si>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</si>
  <si>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</si>
  <si>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</si>
  <si>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</si>
  <si>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</si>
  <si>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</si>
  <si>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</si>
  <si>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</si>
  <si>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</si>
  <si>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</si>
  <si>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</si>
  <si>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</si>
  <si>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</si>
  <si>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</si>
  <si>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</si>
  <si>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</si>
  <si>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</si>
  <si>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</si>
  <si>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</si>
  <si>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</si>
  <si>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</si>
  <si>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</si>
  <si>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</si>
  <si>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</si>
  <si>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</si>
  <si>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</si>
  <si>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</si>
  <si>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</si>
  <si>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</si>
  <si>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</si>
  <si>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</si>
  <si>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</si>
  <si>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</si>
  <si>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</si>
  <si>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</si>
  <si>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</si>
  <si>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</si>
  <si>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</si>
  <si>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</si>
  <si>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</si>
  <si>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</si>
  <si>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</si>
  <si>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</si>
  <si>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</si>
  <si>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</si>
  <si>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</si>
  <si>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</si>
  <si>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</si>
  <si>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</si>
  <si>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</si>
  <si>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</si>
  <si>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</si>
  <si>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</si>
  <si>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</si>
  <si>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</si>
  <si>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</si>
  <si>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</si>
  <si>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</si>
  <si>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</si>
  <si>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</si>
  <si>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</si>
  <si>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</si>
  <si>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</si>
  <si>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</si>
  <si>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</si>
  <si>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</si>
  <si>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</si>
  <si>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</si>
  <si>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</si>
  <si>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</si>
  <si>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</si>
  <si>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</si>
  <si>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</si>
  <si>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</si>
  <si>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</si>
  <si>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</si>
  <si>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</si>
  <si>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</si>
  <si>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</si>
  <si>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</si>
  <si>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</si>
  <si>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</si>
  <si>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</si>
  <si>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</si>
  <si>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</si>
  <si>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</si>
  <si>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</si>
  <si>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</si>
  <si>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</si>
  <si>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</si>
  <si>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</si>
  <si>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</si>
  <si>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</si>
  <si>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</si>
  <si>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</si>
  <si>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</si>
  <si>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</si>
  <si>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</si>
  <si>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</si>
  <si>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</si>
  <si>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</si>
  <si>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</si>
  <si>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</si>
  <si>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</si>
  <si>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</si>
  <si>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</si>
  <si>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</si>
  <si>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</si>
  <si>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</si>
  <si>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</si>
  <si>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</si>
  <si>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</si>
  <si>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</si>
  <si>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</si>
  <si>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</si>
  <si>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</si>
  <si>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</si>
  <si>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</si>
  <si>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</si>
  <si>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</si>
  <si>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</si>
  <si>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</si>
  <si>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</si>
  <si>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</si>
  <si>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</si>
  <si>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</si>
  <si>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</si>
  <si>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</si>
  <si>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</si>
  <si>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</si>
  <si>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</si>
  <si>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</si>
  <si>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</si>
  <si>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</si>
  <si>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</si>
  <si>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</si>
  <si>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</si>
  <si>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</si>
  <si>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</si>
  <si>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</si>
  <si>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</si>
  <si>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</si>
  <si>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</si>
  <si>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</si>
  <si>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</si>
  <si>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</si>
  <si>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</si>
  <si>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</si>
  <si>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</si>
  <si>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</si>
  <si>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</si>
  <si>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</si>
  <si>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</si>
  <si>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</si>
  <si>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</si>
  <si>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</si>
  <si>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</si>
  <si>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</si>
  <si>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</si>
  <si>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</si>
  <si>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</si>
  <si>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</si>
  <si>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</si>
  <si>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</si>
  <si>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</si>
  <si>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</si>
  <si>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</si>
  <si>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</si>
  <si>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</si>
  <si>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</si>
  <si>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</si>
  <si>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</si>
  <si>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</si>
  <si>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</si>
  <si>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</si>
  <si>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</si>
  <si>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</si>
  <si>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</si>
  <si>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</si>
  <si>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</si>
  <si>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</si>
  <si>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</si>
  <si>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</si>
  <si>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</si>
  <si>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</si>
  <si>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</si>
  <si>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</si>
  <si>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</si>
  <si>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</si>
  <si>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</si>
  <si>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</si>
  <si>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</si>
  <si>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</si>
  <si>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</si>
  <si>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</si>
  <si>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</si>
  <si>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</si>
  <si>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</si>
  <si>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</si>
  <si>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</si>
  <si>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</si>
  <si>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</si>
  <si>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</si>
  <si>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</si>
  <si>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</si>
  <si>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</si>
  <si>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</si>
  <si>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</si>
  <si>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</si>
  <si>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</si>
  <si>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</si>
  <si>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</si>
  <si>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</si>
  <si>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</si>
  <si>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</si>
  <si>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</si>
  <si>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</si>
  <si>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</si>
  <si>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</si>
  <si>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</si>
  <si>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</si>
  <si>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</si>
  <si>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</si>
  <si>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</si>
  <si>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</si>
  <si>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</si>
  <si>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</si>
  <si>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</si>
  <si>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</si>
  <si>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</si>
  <si>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</si>
  <si>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</si>
  <si>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</si>
  <si>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</si>
  <si>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</si>
  <si>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</si>
  <si>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</si>
  <si>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 DE RESULTADOS INTEGRALES</t>
  </si>
  <si>
    <t>Ingresos</t>
  </si>
  <si>
    <t>Ventas Locales</t>
  </si>
  <si>
    <t>Expotaciones</t>
  </si>
  <si>
    <t>Ventas y Exportaciones a relacionados</t>
  </si>
  <si>
    <t>Otros Ingresos</t>
  </si>
  <si>
    <t>Rendimientos Financieros</t>
  </si>
  <si>
    <t>Total Ingresos</t>
  </si>
  <si>
    <t>Costo de Ventas</t>
  </si>
  <si>
    <t>Inventario Inicial</t>
  </si>
  <si>
    <t>Compras locales de mercaderías</t>
  </si>
  <si>
    <t>Importaciones de mercaderías</t>
  </si>
  <si>
    <t>Compras e Importaciones a relacionados</t>
  </si>
  <si>
    <t>Inventario Final</t>
  </si>
  <si>
    <t>Costos de Ventas mercaderías</t>
  </si>
  <si>
    <t>Costos de Ventas bienes fabricados</t>
  </si>
  <si>
    <t>Total Costo de Ventas</t>
  </si>
  <si>
    <t>Utilidad Bruta</t>
  </si>
  <si>
    <t>Gastos Generales</t>
  </si>
  <si>
    <t>Sueldos, Beneficios y Aportes</t>
  </si>
  <si>
    <t>Honorarios Profesionales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</si>
  <si>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</si>
  <si>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</si>
  <si>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</si>
  <si>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</si>
  <si>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</si>
  <si>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</si>
  <si>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suministros, herramientas, materiales y repuestos</t>
  </si>
  <si>
    <t>mantenimiento y reparaciones</t>
  </si>
  <si>
    <t>mermas</t>
  </si>
  <si>
    <t>seguros y reaseguros (primas y cesiones)</t>
  </si>
  <si>
    <t>gastos indirectos asignados desde el exterior por partes relacionadas</t>
  </si>
  <si>
    <t>impuestos, contribuciones y otros</t>
  </si>
  <si>
    <t>comisiones y similares</t>
  </si>
  <si>
    <t>regalias, servicios técnicos, consultorias</t>
  </si>
  <si>
    <t>instalación, organización y similares</t>
  </si>
  <si>
    <t>iva que se carga al costo o gasto</t>
  </si>
  <si>
    <t>servicios públicos</t>
  </si>
  <si>
    <t>pérdidas por siniestros</t>
  </si>
  <si>
    <t>otros</t>
  </si>
  <si>
    <t>Total Gastos Generales</t>
  </si>
  <si>
    <t>Utilidad Operativa (EBITDA)</t>
  </si>
  <si>
    <t>Gastos no efectivos</t>
  </si>
  <si>
    <t>Provisiones créditos incobrables</t>
  </si>
  <si>
    <t>Depreciaciones</t>
  </si>
  <si>
    <t>Amortizaciones</t>
  </si>
  <si>
    <t>Deterioro</t>
  </si>
  <si>
    <t>Provisiones varias</t>
  </si>
  <si>
    <t>Pérdida en enajenación de acciones y otros</t>
  </si>
  <si>
    <t>Otros</t>
  </si>
  <si>
    <t>Total Gastos no Efectivos</t>
  </si>
  <si>
    <t>Utilidad Operativa(EBIT)</t>
  </si>
  <si>
    <t>Gastos Financieros</t>
  </si>
  <si>
    <t>Utilidad antes de Impuestos</t>
  </si>
  <si>
    <t>Impuestos</t>
  </si>
  <si>
    <t>Utilidad Neta</t>
  </si>
  <si>
    <t>Dividendos Declarados</t>
  </si>
  <si>
    <t>Utilidad a Reinvertir</t>
  </si>
  <si>
    <t>Ratios para análisis/proyección</t>
  </si>
  <si>
    <t>Tasa de inversiones Temporales</t>
  </si>
  <si>
    <t>Margen Bruto</t>
  </si>
  <si>
    <t>Margen Operativo</t>
  </si>
  <si>
    <t>Tasa Provisión Incobrables</t>
  </si>
  <si>
    <t>Tasa Depreciación</t>
  </si>
  <si>
    <t>Tasa Interés Deudas</t>
  </si>
  <si>
    <t>Tasa Efectiva de impuestos</t>
  </si>
  <si>
    <t>Tasa Reparto Dividendos</t>
  </si>
  <si>
    <t>ESTADO DE COSTOS DE PRODUCCION</t>
  </si>
  <si>
    <t>Materia Prima</t>
  </si>
  <si>
    <t>Inventario Inicial de Materia Prima</t>
  </si>
  <si>
    <t>Compras Locales</t>
  </si>
  <si>
    <t>Importaciones</t>
  </si>
  <si>
    <t>-Inventario Final de Materia Prima</t>
  </si>
  <si>
    <t>Total Materia Prima Consumida</t>
  </si>
  <si>
    <t>Sueldos y Salarios</t>
  </si>
  <si>
    <t>Beneficios Sociales</t>
  </si>
  <si>
    <t>Aportes al IESS</t>
  </si>
  <si>
    <t>Total Mano de Obra Directa</t>
  </si>
  <si>
    <t>CIF Desembolsables</t>
  </si>
  <si>
    <t>CIF No Desembolsables</t>
  </si>
  <si>
    <t>Total Costos Indirectos de Fabricación</t>
  </si>
  <si>
    <t>Producción total de la empresa</t>
  </si>
  <si>
    <t>Inventario Inicial Productos Proceso</t>
  </si>
  <si>
    <t>Inventario Final Productos Proceso</t>
  </si>
  <si>
    <t>Total Costo Productos Procesados</t>
  </si>
  <si>
    <t>Inventario Inicial Productos Terminados</t>
  </si>
  <si>
    <t>Inventario Final Productos Terminados</t>
  </si>
  <si>
    <t>Total Costo de Ventas bienes fabricados</t>
  </si>
  <si>
    <t>Proporción MPC/Costo Producción</t>
  </si>
  <si>
    <t>Proporción MOD/Costo Producción</t>
  </si>
  <si>
    <t>Proporción CIF/Costo Producción</t>
  </si>
  <si>
    <t>Proporción Sueldos/MOD</t>
  </si>
  <si>
    <t>Proporción Beneficios/MOD</t>
  </si>
  <si>
    <t>Proporción Aportes/MOD</t>
  </si>
  <si>
    <t>Días Rotación Materia Prima</t>
  </si>
  <si>
    <t>Días Rotación Productos en Proceso</t>
  </si>
  <si>
    <t>Días Rotación Productos Terminados</t>
  </si>
  <si>
    <t>ESTADO DE SITUACION FINANCIERA</t>
  </si>
  <si>
    <t>Activos Corrientes</t>
  </si>
  <si>
    <t>Caja</t>
  </si>
  <si>
    <t>Bancos</t>
  </si>
  <si>
    <t>Inversiones Temporales</t>
  </si>
  <si>
    <t>Cuentas por Cobrar Clientes</t>
  </si>
  <si>
    <t>Exportaciones</t>
  </si>
  <si>
    <t>Relacionados</t>
  </si>
  <si>
    <t>Otras Cuentas por Cobrar</t>
  </si>
  <si>
    <t>No Relacionados</t>
  </si>
  <si>
    <t>-Provisión CxC</t>
  </si>
  <si>
    <t>Inventarios</t>
  </si>
  <si>
    <t>Productos Proceso</t>
  </si>
  <si>
    <t>Productos Terminados</t>
  </si>
  <si>
    <t>Mercadería Tránsito</t>
  </si>
  <si>
    <t>Suministros, respuestos y otros</t>
  </si>
  <si>
    <t>-Provisión Inventarios</t>
  </si>
  <si>
    <t>Créditos Tributarios</t>
  </si>
  <si>
    <t>Activos Biológicos</t>
  </si>
  <si>
    <t>ANCMV</t>
  </si>
  <si>
    <t>Otros Activos</t>
  </si>
  <si>
    <t>Total Activos Corrientes</t>
  </si>
  <si>
    <t>Activos no corrientes</t>
  </si>
  <si>
    <t>Inversiones financieras LP</t>
  </si>
  <si>
    <t>Inversiones en acciones</t>
  </si>
  <si>
    <t>Terrenos</t>
  </si>
  <si>
    <t>Construcciones en Proceso</t>
  </si>
  <si>
    <t>PPE depreciable, bruto</t>
  </si>
  <si>
    <t>-Depreciación Acumulada</t>
  </si>
  <si>
    <t>-Deterioro Acumulado</t>
  </si>
  <si>
    <t>PPE depreciable, neto</t>
  </si>
  <si>
    <t>Activos Intangibles</t>
  </si>
  <si>
    <t>Propiedades de Inversión</t>
  </si>
  <si>
    <t>Cuentas por Cobrar LP</t>
  </si>
  <si>
    <t>PPE por arrendamiento financiero</t>
  </si>
  <si>
    <t>Otros Activos No Corrientes</t>
  </si>
  <si>
    <t>Total Activos no corrientes</t>
  </si>
  <si>
    <t>Total Activos</t>
  </si>
  <si>
    <t>Pasivos Corto Plazo</t>
  </si>
  <si>
    <t>Cuentas por Pagar Proveedores</t>
  </si>
  <si>
    <t>Otras Cuentas por Pagar</t>
  </si>
  <si>
    <t>Anticipos de Clientes</t>
  </si>
  <si>
    <t>Beneficios Sociales y Aportes IESS</t>
  </si>
  <si>
    <t>Impuestos Directos (PTU e IR)</t>
  </si>
  <si>
    <t>Provisiones</t>
  </si>
  <si>
    <t>Otros pasivos Corrientes</t>
  </si>
  <si>
    <t>Deudas a Corto Plazo</t>
  </si>
  <si>
    <t>Total Pasivo Corto Plazo</t>
  </si>
  <si>
    <t>Pasivo Largo Plazo</t>
  </si>
  <si>
    <t>Obligaciones con Bancos</t>
  </si>
  <si>
    <t>Emisión de Obligaciones</t>
  </si>
  <si>
    <t>Otros pasivos financieros</t>
  </si>
  <si>
    <t>Préstamos de Accionistas</t>
  </si>
  <si>
    <t>Pasivos Laborales</t>
  </si>
  <si>
    <t>Otros pasivos no corrientes</t>
  </si>
  <si>
    <t>Total Pasivo Largo Plazo</t>
  </si>
  <si>
    <t>Total Pasivos</t>
  </si>
  <si>
    <t>Patrimonio</t>
  </si>
  <si>
    <t>Capital Social</t>
  </si>
  <si>
    <t>Aportes futuras capitalizaciones</t>
  </si>
  <si>
    <t>Reservas</t>
  </si>
  <si>
    <t>Resultados adopción NIIF</t>
  </si>
  <si>
    <t>Otro resultado integral</t>
  </si>
  <si>
    <t>Resultados del ejercicio</t>
  </si>
  <si>
    <t>Resultados acumulados</t>
  </si>
  <si>
    <t>Total Patrimonio</t>
  </si>
  <si>
    <t>Total Pasivo y Patrimonio</t>
  </si>
  <si>
    <t>Efectivo mínimo en caja</t>
  </si>
  <si>
    <t>Proporción de efectivo para bancos</t>
  </si>
  <si>
    <t>Proporción de efectivo para inversiones</t>
  </si>
  <si>
    <t>Días de Cobro Venta Nacional</t>
  </si>
  <si>
    <t>Días de Cobro Exportación</t>
  </si>
  <si>
    <t>Días de Cobro Relacionados</t>
  </si>
  <si>
    <t>Días de Inventario Mercaderías</t>
  </si>
  <si>
    <t>Proporción de Créditos Tributarios</t>
  </si>
  <si>
    <t>Días de Pago Proveedores locales</t>
  </si>
  <si>
    <t>Días de Pago Importaciones</t>
  </si>
  <si>
    <t>Días de Pago Relacionados</t>
  </si>
  <si>
    <t>Proporción Beneficios y Aportes por pagar</t>
  </si>
  <si>
    <t>Proporción Jubiliación/Desahucio</t>
  </si>
  <si>
    <t>CICLO CONVERSIÓN EFECTIVO</t>
  </si>
  <si>
    <t>ESTADO DE SITUACION FINANCIERA RESUMIDOS</t>
  </si>
  <si>
    <t>Activos</t>
  </si>
  <si>
    <t>Excedentes de Caja</t>
  </si>
  <si>
    <t>Necesidades Operativas de Fondos (NOF)</t>
  </si>
  <si>
    <t>Activos No corrientes</t>
  </si>
  <si>
    <t>Financiamiento</t>
  </si>
  <si>
    <t>Deuda Corto Plazo</t>
  </si>
  <si>
    <t>Deuda Largo Plazo</t>
  </si>
  <si>
    <t>Total Financiamiento</t>
  </si>
  <si>
    <t>Fondo de Maniobra</t>
  </si>
  <si>
    <t>NOF sobre Ventas</t>
  </si>
  <si>
    <t>Ciclo de Conversión Efectivo</t>
  </si>
  <si>
    <t>Retorno sobre ventas (ROS)</t>
  </si>
  <si>
    <t>Retorno sobre activos (ROA)</t>
  </si>
  <si>
    <t>Retorno sobre patrimonio (ROE)</t>
  </si>
  <si>
    <t>Estructura de Capital (D/A)</t>
  </si>
  <si>
    <t>Apalancamiento (A/P)</t>
  </si>
  <si>
    <t>Grado Apalancamiento Financiero (GAF)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</si>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</sst>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1"/>
    </row>
    <row r="6" spans="1:31" customHeight="1" ht="12.75">
      <c r="B6" s="12" t="s">
        <v>4</v>
      </c>
      <c r="C6" s="13" t="s">
        <v>5</v>
      </c>
      <c r="D6" s="13"/>
      <c r="E6" s="14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1"/>
    </row>
    <row r="7" spans="1:31" customHeight="1" ht="12.75">
      <c r="B7" s="15"/>
      <c r="C7" s="13" t="s">
        <v>6</v>
      </c>
      <c r="D7" s="13"/>
      <c r="E7" s="14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6"/>
    </row>
    <row r="8" spans="1:31" customHeight="1" ht="12.75">
      <c r="B8" s="17" t="s">
        <v>7</v>
      </c>
      <c r="C8" s="12" t="s">
        <v>8</v>
      </c>
      <c r="D8" s="12" t="s">
        <v>9</v>
      </c>
      <c r="E8" s="18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6"/>
    </row>
    <row r="9" spans="1:31" customHeight="1" ht="12.75">
      <c r="B9" s="19"/>
      <c r="C9" s="19"/>
      <c r="D9" s="15"/>
      <c r="E9" s="18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6"/>
    </row>
    <row r="10" spans="1:31" customHeight="1" ht="12.75">
      <c r="B10" s="19"/>
      <c r="C10" s="19"/>
      <c r="D10" s="12" t="s">
        <v>10</v>
      </c>
      <c r="E10" s="18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6"/>
    </row>
    <row r="11" spans="1:31" customHeight="1" ht="12.75">
      <c r="B11" s="19"/>
      <c r="C11" s="19"/>
      <c r="D11" s="15"/>
      <c r="E11" s="18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6"/>
    </row>
    <row r="12" spans="1:31" customHeight="1" ht="12.75">
      <c r="B12" s="19"/>
      <c r="C12" s="15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6"/>
    </row>
    <row r="13" spans="1:31" customHeight="1" ht="12.75">
      <c r="B13" s="19"/>
      <c r="C13" s="12" t="s">
        <v>13</v>
      </c>
      <c r="D13" s="12" t="s">
        <v>14</v>
      </c>
      <c r="E13" s="20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6"/>
    </row>
    <row r="14" spans="1:31" customHeight="1" ht="12.75">
      <c r="B14" s="19"/>
      <c r="C14" s="19"/>
      <c r="D14" s="15"/>
      <c r="E14" s="20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6"/>
    </row>
    <row r="15" spans="1:31" customHeight="1" ht="12.75">
      <c r="B15" s="19"/>
      <c r="C15" s="19"/>
      <c r="D15" s="12" t="s">
        <v>15</v>
      </c>
      <c r="E15" s="18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6"/>
    </row>
    <row r="16" spans="1:31" customHeight="1" ht="12.75">
      <c r="B16" s="19"/>
      <c r="C16" s="19"/>
      <c r="D16" s="15"/>
      <c r="E16" s="18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6"/>
    </row>
    <row r="17" spans="1:31" customHeight="1" ht="12.75">
      <c r="B17" s="19"/>
      <c r="C17" s="19"/>
      <c r="D17" s="12" t="s">
        <v>18</v>
      </c>
      <c r="E17" s="18" t="s">
        <v>5</v>
      </c>
      <c r="F17" s="21" t="s">
        <v>3</v>
      </c>
      <c r="G17" s="11">
        <v>32</v>
      </c>
      <c r="H17" s="11">
        <v>38</v>
      </c>
      <c r="I17" s="11">
        <v>27</v>
      </c>
      <c r="J17" s="11">
        <v>40</v>
      </c>
      <c r="K17" s="16"/>
    </row>
    <row r="18" spans="1:31" customHeight="1" ht="12.75">
      <c r="B18" s="19"/>
      <c r="C18" s="19"/>
      <c r="D18" s="15"/>
      <c r="E18" s="18" t="s">
        <v>6</v>
      </c>
      <c r="F18" s="21" t="s">
        <v>3</v>
      </c>
      <c r="G18" s="11">
        <v>33</v>
      </c>
      <c r="H18" s="11">
        <v>39</v>
      </c>
      <c r="I18" s="11">
        <v>28</v>
      </c>
      <c r="J18" s="11">
        <v>41</v>
      </c>
      <c r="K18" s="16"/>
    </row>
    <row r="19" spans="1:31" customHeight="1" ht="12.75">
      <c r="B19" s="19"/>
      <c r="C19" s="19"/>
      <c r="D19" s="12" t="s">
        <v>19</v>
      </c>
      <c r="E19" s="18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6"/>
    </row>
    <row r="20" spans="1:31" customHeight="1" ht="12.75">
      <c r="B20" s="19"/>
      <c r="C20" s="19"/>
      <c r="D20" s="15"/>
      <c r="E20" s="18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6"/>
    </row>
    <row r="21" spans="1:31" customHeight="1" ht="12.75">
      <c r="B21" s="15"/>
      <c r="C21" s="15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6"/>
    </row>
    <row r="22" spans="1:31" customHeight="1" ht="12.75">
      <c r="B22" s="12" t="s">
        <v>21</v>
      </c>
      <c r="C22" s="22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6"/>
    </row>
    <row r="23" spans="1:31" customHeight="1" ht="12.75">
      <c r="B23" s="19"/>
      <c r="C23" s="22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6"/>
    </row>
    <row r="24" spans="1:31" customHeight="1" ht="12.75">
      <c r="B24" s="15"/>
      <c r="C24" s="22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6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6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6"/>
    </row>
    <row r="27" spans="1:31" customHeight="1" ht="12.75">
      <c r="B27" s="17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6"/>
    </row>
    <row r="28" spans="1:31" customHeight="1" ht="12.75">
      <c r="B28" s="19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6"/>
    </row>
    <row r="29" spans="1:31" customHeight="1" ht="12.75">
      <c r="B29" s="19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6"/>
    </row>
    <row r="30" spans="1:31" customHeight="1" ht="12.75">
      <c r="B30" s="15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6"/>
    </row>
    <row r="31" spans="1:31" customHeight="1" ht="12.75">
      <c r="B31" s="17" t="s">
        <v>32</v>
      </c>
      <c r="C31" s="22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6"/>
    </row>
    <row r="32" spans="1:31" customHeight="1" ht="12.75">
      <c r="B32" s="19"/>
      <c r="C32" s="22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6"/>
    </row>
    <row r="33" spans="1:31" customHeight="1" ht="12.75">
      <c r="B33" s="19"/>
      <c r="C33" s="22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6"/>
    </row>
    <row r="34" spans="1:31" customHeight="1" ht="12.75">
      <c r="B34" s="19"/>
      <c r="C34" s="22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6"/>
    </row>
    <row r="35" spans="1:31" customHeight="1" ht="12.75">
      <c r="B35" s="19"/>
      <c r="C35" s="22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6"/>
    </row>
    <row r="36" spans="1:31" customHeight="1" ht="12.75">
      <c r="B36" s="19"/>
      <c r="C36" s="22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6"/>
    </row>
    <row r="37" spans="1:31" customHeight="1" ht="12.75">
      <c r="B37" s="19"/>
      <c r="C37" s="22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6"/>
    </row>
    <row r="38" spans="1:31" customHeight="1" ht="12.75">
      <c r="B38" s="19"/>
      <c r="C38" s="22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6"/>
    </row>
    <row r="39" spans="1:31" customHeight="1" ht="12.75">
      <c r="B39" s="15"/>
      <c r="C39" s="22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6"/>
    </row>
    <row r="40" spans="1:31" customHeight="1" ht="12.75">
      <c r="B40" s="12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6"/>
    </row>
    <row r="41" spans="1:31" customHeight="1" ht="12.75">
      <c r="B41" s="15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6"/>
    </row>
    <row r="42" spans="1:31" customHeight="1" ht="12.75">
      <c r="B42" s="12" t="s">
        <v>45</v>
      </c>
      <c r="C42" s="12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6"/>
    </row>
    <row r="43" spans="1:31" customHeight="1" ht="12.75">
      <c r="B43" s="19"/>
      <c r="C43" s="19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6"/>
    </row>
    <row r="44" spans="1:31" customHeight="1" ht="12.75">
      <c r="B44" s="19"/>
      <c r="C44" s="15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6"/>
    </row>
    <row r="45" spans="1:31" customHeight="1" ht="12.75">
      <c r="B45" s="19"/>
      <c r="C45" s="12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6"/>
    </row>
    <row r="46" spans="1:31" customHeight="1" ht="12.75">
      <c r="B46" s="19"/>
      <c r="C46" s="19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6"/>
    </row>
    <row r="47" spans="1:31" customHeight="1" ht="12.75">
      <c r="B47" s="15"/>
      <c r="C47" s="15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6"/>
    </row>
    <row r="48" spans="1:31" customHeight="1" ht="12.75">
      <c r="B48" s="12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6"/>
    </row>
    <row r="49" spans="1:31" customHeight="1" ht="12.75">
      <c r="B49" s="19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6"/>
    </row>
    <row r="50" spans="1:31" customHeight="1" ht="12.75">
      <c r="B50" s="19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6"/>
    </row>
    <row r="51" spans="1:31" customHeight="1" ht="12.75">
      <c r="B51" s="15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6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6"/>
    </row>
    <row r="53" spans="1:31" customHeight="1" ht="12.75">
      <c r="B53" s="23" t="s">
        <v>56</v>
      </c>
      <c r="C53" s="4"/>
      <c r="D53" s="4"/>
      <c r="E53" s="5"/>
      <c r="F53" s="24" t="s">
        <v>57</v>
      </c>
      <c r="G53" s="25">
        <f>SUM(G7:G52)</f>
        <v>2047</v>
      </c>
      <c r="H53" s="25">
        <f>SUM(H7:H52)</f>
        <v>2323</v>
      </c>
      <c r="I53" s="25">
        <f>SUM(I7:I52)</f>
        <v>1817</v>
      </c>
      <c r="J53" s="25">
        <f>SUM(J7:J52)</f>
        <v>2415</v>
      </c>
      <c r="K53" s="25">
        <f>SUM(K7:K52)</f>
        <v>0</v>
      </c>
    </row>
    <row r="54" spans="1:31" customHeight="1" ht="12.75">
      <c r="B54" s="26"/>
      <c r="C54" s="26"/>
      <c r="D54" s="26"/>
      <c r="E54" s="26"/>
      <c r="F54" s="27"/>
    </row>
    <row r="55" spans="1:31" customHeight="1" ht="12.75">
      <c r="B55" s="26"/>
      <c r="C55" s="26"/>
      <c r="D55" s="26"/>
      <c r="E55" s="26"/>
      <c r="F55" s="27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7" t="s">
        <v>59</v>
      </c>
      <c r="C57" s="12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6"/>
    </row>
    <row r="58" spans="1:31" customHeight="1" ht="12.75">
      <c r="B58" s="19"/>
      <c r="C58" s="15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6"/>
    </row>
    <row r="59" spans="1:31" customHeight="1" ht="12.75">
      <c r="B59" s="19"/>
      <c r="C59" s="12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6"/>
    </row>
    <row r="60" spans="1:31" customHeight="1" ht="12.75">
      <c r="B60" s="19"/>
      <c r="C60" s="15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6"/>
    </row>
    <row r="61" spans="1:31" customHeight="1" ht="12.75">
      <c r="B61" s="19"/>
      <c r="C61" s="12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6"/>
    </row>
    <row r="62" spans="1:31" customHeight="1" ht="12.75">
      <c r="B62" s="19"/>
      <c r="C62" s="15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6"/>
    </row>
    <row r="63" spans="1:31" customHeight="1" ht="12.75">
      <c r="B63" s="19"/>
      <c r="C63" s="12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6"/>
    </row>
    <row r="64" spans="1:31" customHeight="1" ht="12.75">
      <c r="B64" s="19"/>
      <c r="C64" s="15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6"/>
    </row>
    <row r="65" spans="1:31" customHeight="1" ht="12.75">
      <c r="B65" s="19"/>
      <c r="C65" s="12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6"/>
    </row>
    <row r="66" spans="1:31" customHeight="1" ht="12.75">
      <c r="B66" s="19"/>
      <c r="C66" s="15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6"/>
    </row>
    <row r="67" spans="1:31" customHeight="1" ht="12.75">
      <c r="B67" s="19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6"/>
    </row>
    <row r="68" spans="1:31" customHeight="1" ht="12.75">
      <c r="B68" s="19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6"/>
    </row>
    <row r="69" spans="1:31" customHeight="1" ht="12.75">
      <c r="B69" s="19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6"/>
    </row>
    <row r="70" spans="1:31" customHeight="1" ht="12.75">
      <c r="B70" s="19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6"/>
    </row>
    <row r="71" spans="1:31" customHeight="1" ht="12.75">
      <c r="B71" s="19"/>
      <c r="C71" s="12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6"/>
    </row>
    <row r="72" spans="1:31" customHeight="1" ht="12.75">
      <c r="B72" s="19"/>
      <c r="C72" s="19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6"/>
    </row>
    <row r="73" spans="1:31" customHeight="1" ht="12.75">
      <c r="B73" s="19"/>
      <c r="C73" s="19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6"/>
    </row>
    <row r="74" spans="1:31" customHeight="1" ht="12.75">
      <c r="B74" s="19"/>
      <c r="C74" s="19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6"/>
    </row>
    <row r="75" spans="1:31" customHeight="1" ht="12.75">
      <c r="B75" s="19"/>
      <c r="C75" s="19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6"/>
    </row>
    <row r="76" spans="1:31" customHeight="1" ht="12.75">
      <c r="B76" s="19"/>
      <c r="C76" s="19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6"/>
    </row>
    <row r="77" spans="1:31" customHeight="1" ht="12.75">
      <c r="B77" s="19"/>
      <c r="C77" s="15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6"/>
    </row>
    <row r="78" spans="1:31" customHeight="1" ht="12.75">
      <c r="B78" s="19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6"/>
    </row>
    <row r="79" spans="1:31" customHeight="1" ht="12.75">
      <c r="B79" s="19"/>
      <c r="C79" s="12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6"/>
    </row>
    <row r="80" spans="1:31" customHeight="1" ht="12.75">
      <c r="B80" s="19"/>
      <c r="C80" s="15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6"/>
    </row>
    <row r="81" spans="1:31" customHeight="1" ht="12.75">
      <c r="B81" s="15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6"/>
    </row>
    <row r="82" spans="1:31" customHeight="1" ht="12.75">
      <c r="B82" s="17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6"/>
    </row>
    <row r="83" spans="1:31" customHeight="1" ht="12.75">
      <c r="B83" s="19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6"/>
    </row>
    <row r="84" spans="1:31" customHeight="1" ht="12.75">
      <c r="B84" s="19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6"/>
    </row>
    <row r="85" spans="1:31" customHeight="1" ht="12.75">
      <c r="B85" s="19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6"/>
    </row>
    <row r="86" spans="1:31" customHeight="1" ht="12.75">
      <c r="B86" s="19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6"/>
    </row>
    <row r="87" spans="1:31" customHeight="1" ht="12.75">
      <c r="B87" s="19"/>
      <c r="C87" s="28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6"/>
    </row>
    <row r="88" spans="1:31" customHeight="1" ht="12.75">
      <c r="B88" s="15"/>
      <c r="C88" s="28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6"/>
    </row>
    <row r="89" spans="1:31" customHeight="1" ht="12.75">
      <c r="B89" s="17" t="s">
        <v>86</v>
      </c>
      <c r="C89" s="12" t="s">
        <v>60</v>
      </c>
      <c r="D89" s="29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6"/>
    </row>
    <row r="90" spans="1:31" customHeight="1" ht="12.75">
      <c r="B90" s="19"/>
      <c r="C90" s="15"/>
      <c r="D90" s="29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6"/>
    </row>
    <row r="91" spans="1:31" customHeight="1" ht="12.75">
      <c r="B91" s="19"/>
      <c r="C91" s="12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6"/>
    </row>
    <row r="92" spans="1:31" customHeight="1" ht="12.75">
      <c r="B92" s="19"/>
      <c r="C92" s="15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6"/>
    </row>
    <row r="93" spans="1:31" customHeight="1" ht="12.75">
      <c r="B93" s="19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6"/>
    </row>
    <row r="94" spans="1:31" customHeight="1" ht="12.75">
      <c r="B94" s="15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6"/>
    </row>
    <row r="95" spans="1:31" customHeight="1" ht="12.75">
      <c r="B95" s="12" t="s">
        <v>45</v>
      </c>
      <c r="C95" s="12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6"/>
    </row>
    <row r="96" spans="1:31" customHeight="1" ht="12.75">
      <c r="B96" s="19"/>
      <c r="C96" s="19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6"/>
    </row>
    <row r="97" spans="1:31" customHeight="1" ht="12.75">
      <c r="B97" s="19"/>
      <c r="C97" s="19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6"/>
    </row>
    <row r="98" spans="1:31" customHeight="1" ht="12.75">
      <c r="B98" s="19"/>
      <c r="C98" s="15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6"/>
    </row>
    <row r="99" spans="1:31" customHeight="1" ht="12.75">
      <c r="B99" s="19"/>
      <c r="C99" s="12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6"/>
    </row>
    <row r="100" spans="1:31" customHeight="1" ht="12.75">
      <c r="B100" s="19"/>
      <c r="C100" s="19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6"/>
    </row>
    <row r="101" spans="1:31" customHeight="1" ht="12.75">
      <c r="B101" s="19"/>
      <c r="C101" s="19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6"/>
    </row>
    <row r="102" spans="1:31" customHeight="1" ht="12.75">
      <c r="B102" s="15"/>
      <c r="C102" s="15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6"/>
    </row>
    <row r="103" spans="1:31" customHeight="1" ht="12.75">
      <c r="B103" s="12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6"/>
    </row>
    <row r="104" spans="1:31" customHeight="1" ht="12.75">
      <c r="B104" s="19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6"/>
    </row>
    <row r="105" spans="1:31" customHeight="1" ht="12.75">
      <c r="B105" s="19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6"/>
    </row>
    <row r="106" spans="1:31" customHeight="1" ht="12.75">
      <c r="B106" s="15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6"/>
    </row>
    <row r="107" spans="1:31" customHeight="1" ht="12.75">
      <c r="B107" s="12" t="s">
        <v>96</v>
      </c>
      <c r="C107" s="17" t="s">
        <v>97</v>
      </c>
      <c r="D107" s="22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6"/>
    </row>
    <row r="108" spans="1:31" customHeight="1" ht="12.75">
      <c r="B108" s="19"/>
      <c r="C108" s="15"/>
      <c r="D108" s="22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6"/>
    </row>
    <row r="109" spans="1:31" customHeight="1" ht="12.75">
      <c r="B109" s="19"/>
      <c r="C109" s="17" t="s">
        <v>100</v>
      </c>
      <c r="D109" s="22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6"/>
    </row>
    <row r="110" spans="1:31" customHeight="1" ht="12.75">
      <c r="B110" s="19"/>
      <c r="C110" s="15"/>
      <c r="D110" s="22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6"/>
    </row>
    <row r="111" spans="1:31" customHeight="1" ht="12.75">
      <c r="B111" s="19"/>
      <c r="C111" s="17" t="s">
        <v>101</v>
      </c>
      <c r="D111" s="22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6"/>
    </row>
    <row r="112" spans="1:31" customHeight="1" ht="12.75">
      <c r="B112" s="19"/>
      <c r="C112" s="15"/>
      <c r="D112" s="22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6"/>
    </row>
    <row r="113" spans="1:31" customHeight="1" ht="12.75">
      <c r="B113" s="19"/>
      <c r="C113" s="22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6"/>
    </row>
    <row r="114" spans="1:31" customHeight="1" ht="12.75">
      <c r="B114" s="15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6"/>
    </row>
    <row r="115" spans="1:31" customHeight="1" ht="12.75">
      <c r="B115" s="17" t="s">
        <v>104</v>
      </c>
      <c r="C115" s="12" t="s">
        <v>105</v>
      </c>
      <c r="D115" s="12" t="s">
        <v>9</v>
      </c>
      <c r="E115" s="18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6"/>
    </row>
    <row r="116" spans="1:31" customHeight="1" ht="12.75">
      <c r="B116" s="19"/>
      <c r="C116" s="19"/>
      <c r="D116" s="15"/>
      <c r="E116" s="18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6"/>
    </row>
    <row r="117" spans="1:31" customHeight="1" ht="12.75">
      <c r="B117" s="19"/>
      <c r="C117" s="19"/>
      <c r="D117" s="12" t="s">
        <v>10</v>
      </c>
      <c r="E117" s="18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6"/>
    </row>
    <row r="118" spans="1:31" customHeight="1" ht="12.75">
      <c r="B118" s="19"/>
      <c r="C118" s="19"/>
      <c r="D118" s="15"/>
      <c r="E118" s="18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6"/>
    </row>
    <row r="119" spans="1:31" customHeight="1" ht="12.75">
      <c r="B119" s="19"/>
      <c r="C119" s="15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6"/>
    </row>
    <row r="120" spans="1:31" customHeight="1" ht="12.75">
      <c r="B120" s="19"/>
      <c r="C120" s="12" t="s">
        <v>106</v>
      </c>
      <c r="D120" s="12" t="s">
        <v>14</v>
      </c>
      <c r="E120" s="20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6"/>
    </row>
    <row r="121" spans="1:31" customHeight="1" ht="12.75">
      <c r="B121" s="19"/>
      <c r="C121" s="19"/>
      <c r="D121" s="15"/>
      <c r="E121" s="20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6"/>
    </row>
    <row r="122" spans="1:31" customHeight="1" ht="12.75">
      <c r="B122" s="19"/>
      <c r="C122" s="19"/>
      <c r="D122" s="12" t="s">
        <v>18</v>
      </c>
      <c r="E122" s="18" t="s">
        <v>5</v>
      </c>
      <c r="F122" s="21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6"/>
    </row>
    <row r="123" spans="1:31" customHeight="1" ht="12.75">
      <c r="B123" s="19"/>
      <c r="C123" s="19"/>
      <c r="D123" s="15"/>
      <c r="E123" s="18" t="s">
        <v>6</v>
      </c>
      <c r="F123" s="21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6"/>
    </row>
    <row r="124" spans="1:31" customHeight="1" ht="12.75">
      <c r="B124" s="19"/>
      <c r="C124" s="19"/>
      <c r="D124" s="12" t="s">
        <v>19</v>
      </c>
      <c r="E124" s="18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6"/>
    </row>
    <row r="125" spans="1:31" customHeight="1" ht="12.75">
      <c r="B125" s="19"/>
      <c r="C125" s="19"/>
      <c r="D125" s="15"/>
      <c r="E125" s="18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6"/>
    </row>
    <row r="126" spans="1:31" customHeight="1" ht="12.75">
      <c r="B126" s="15"/>
      <c r="C126" s="15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6"/>
    </row>
    <row r="127" spans="1:31" customHeight="1" ht="12.75">
      <c r="B127" s="12" t="s">
        <v>107</v>
      </c>
      <c r="C127" s="22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6"/>
    </row>
    <row r="128" spans="1:31" customHeight="1" ht="12.75">
      <c r="B128" s="19"/>
      <c r="C128" s="22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6"/>
    </row>
    <row r="129" spans="1:31" customHeight="1" ht="12.75">
      <c r="B129" s="15"/>
      <c r="C129" s="22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6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6"/>
    </row>
    <row r="131" spans="1:31" customHeight="1" ht="12.75">
      <c r="B131" s="12" t="s">
        <v>110</v>
      </c>
      <c r="C131" s="22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6"/>
    </row>
    <row r="132" spans="1:31" customHeight="1" ht="12.75">
      <c r="B132" s="19"/>
      <c r="C132" s="22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6"/>
    </row>
    <row r="133" spans="1:31" customHeight="1" ht="12.75">
      <c r="B133" s="19"/>
      <c r="C133" s="17" t="s">
        <v>113</v>
      </c>
      <c r="D133" s="22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6"/>
    </row>
    <row r="134" spans="1:31" customHeight="1" ht="12.75">
      <c r="B134" s="19"/>
      <c r="C134" s="19"/>
      <c r="D134" s="22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6"/>
    </row>
    <row r="135" spans="1:31" customHeight="1" ht="12.75">
      <c r="B135" s="15"/>
      <c r="C135" s="15"/>
      <c r="D135" s="22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6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6"/>
    </row>
    <row r="137" spans="1:31" customHeight="1" ht="12.75">
      <c r="B137" s="30" t="s">
        <v>115</v>
      </c>
      <c r="C137" s="4"/>
      <c r="D137" s="4"/>
      <c r="E137" s="5"/>
      <c r="F137" s="24" t="s">
        <v>57</v>
      </c>
      <c r="G137" s="31">
        <f>SUM(G57:G136)</f>
        <v>7240</v>
      </c>
      <c r="H137" s="31">
        <f>SUM(H57:H136)</f>
        <v>7720</v>
      </c>
      <c r="I137" s="31">
        <f>SUM(I57:I136)</f>
        <v>6840</v>
      </c>
      <c r="J137" s="31">
        <f>SUM(J57:J136)</f>
        <v>7880</v>
      </c>
      <c r="K137" s="31">
        <f>SUM(K57:K136)</f>
        <v>0</v>
      </c>
    </row>
    <row r="138" spans="1:31" customHeight="1" ht="12.75">
      <c r="F138" s="1"/>
    </row>
    <row r="139" spans="1:31" customHeight="1" ht="12.75">
      <c r="B139" s="26"/>
      <c r="C139" s="26"/>
      <c r="D139" s="26"/>
      <c r="E139" s="26"/>
      <c r="F139" s="27"/>
    </row>
    <row r="140" spans="1:31" customHeight="1" ht="12.75">
      <c r="B140" s="3" t="s">
        <v>116</v>
      </c>
      <c r="C140" s="4"/>
      <c r="D140" s="4"/>
      <c r="E140" s="4"/>
      <c r="F140" s="5"/>
      <c r="G140" s="32">
        <f>G53+G137</f>
        <v>9287</v>
      </c>
      <c r="H140" s="32">
        <f>H53+H137</f>
        <v>10043</v>
      </c>
      <c r="I140" s="32">
        <f>I53+I137</f>
        <v>8657</v>
      </c>
      <c r="J140" s="32">
        <f>J53+J137</f>
        <v>10295</v>
      </c>
      <c r="K140" s="32">
        <f>K53+K137</f>
        <v>0</v>
      </c>
    </row>
    <row r="141" spans="1:31" customHeight="1" ht="12.75">
      <c r="B141" s="26"/>
      <c r="C141" s="26"/>
      <c r="D141" s="26"/>
      <c r="E141" s="26"/>
      <c r="F141" s="27"/>
    </row>
    <row r="142" spans="1:31" customHeight="1" ht="12.75">
      <c r="B142" s="26"/>
      <c r="C142" s="26"/>
      <c r="D142" s="26"/>
      <c r="E142" s="26"/>
      <c r="F142" s="27"/>
    </row>
    <row r="143" spans="1:31" customHeight="1" ht="12.75">
      <c r="B143" s="26"/>
      <c r="C143" s="26"/>
      <c r="D143" s="26"/>
      <c r="E143" s="26"/>
      <c r="F143" s="27"/>
    </row>
    <row r="144" spans="1:31" customHeight="1" ht="12.75">
      <c r="B144" s="33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4" t="s">
        <v>118</v>
      </c>
      <c r="C145" s="4"/>
      <c r="D145" s="4"/>
      <c r="E145" s="4"/>
      <c r="F145" s="5"/>
      <c r="G145" s="8"/>
      <c r="H145" s="4"/>
      <c r="I145" s="4"/>
      <c r="J145" s="4"/>
      <c r="K145" s="5"/>
    </row>
    <row r="146" spans="1:31" customHeight="1" ht="12.75">
      <c r="B146" s="17" t="s">
        <v>119</v>
      </c>
      <c r="C146" s="12" t="s">
        <v>120</v>
      </c>
      <c r="D146" s="35" t="s">
        <v>9</v>
      </c>
      <c r="E146" s="36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7"/>
    </row>
    <row r="147" spans="1:31" customHeight="1" ht="12.75">
      <c r="B147" s="19"/>
      <c r="C147" s="19"/>
      <c r="D147" s="15"/>
      <c r="E147" s="36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6"/>
    </row>
    <row r="148" spans="1:31" customHeight="1" ht="12.75">
      <c r="B148" s="19"/>
      <c r="C148" s="19"/>
      <c r="D148" s="12" t="s">
        <v>10</v>
      </c>
      <c r="E148" s="36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6"/>
    </row>
    <row r="149" spans="1:31" customHeight="1" ht="12.75">
      <c r="B149" s="19"/>
      <c r="C149" s="15"/>
      <c r="D149" s="15"/>
      <c r="E149" s="36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6"/>
    </row>
    <row r="150" spans="1:31" customHeight="1" ht="12.75">
      <c r="B150" s="19"/>
      <c r="C150" s="12" t="s">
        <v>121</v>
      </c>
      <c r="D150" s="12" t="s">
        <v>14</v>
      </c>
      <c r="E150" s="36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6"/>
    </row>
    <row r="151" spans="1:31" customHeight="1" ht="12.75">
      <c r="B151" s="19"/>
      <c r="C151" s="19"/>
      <c r="D151" s="15"/>
      <c r="E151" s="36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6"/>
    </row>
    <row r="152" spans="1:31" customHeight="1" ht="12.75">
      <c r="B152" s="19"/>
      <c r="C152" s="19"/>
      <c r="D152" s="12" t="s">
        <v>122</v>
      </c>
      <c r="E152" s="36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6"/>
    </row>
    <row r="153" spans="1:31" customHeight="1" ht="12.75">
      <c r="B153" s="19"/>
      <c r="C153" s="19"/>
      <c r="D153" s="15"/>
      <c r="E153" s="36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6"/>
    </row>
    <row r="154" spans="1:31" customHeight="1" ht="12.75">
      <c r="B154" s="19"/>
      <c r="C154" s="19"/>
      <c r="D154" s="35" t="s">
        <v>18</v>
      </c>
      <c r="E154" s="36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6"/>
    </row>
    <row r="155" spans="1:31" customHeight="1" ht="12.75">
      <c r="B155" s="19"/>
      <c r="C155" s="19"/>
      <c r="D155" s="15"/>
      <c r="E155" s="36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6"/>
    </row>
    <row r="156" spans="1:31" customHeight="1" ht="12.75">
      <c r="B156" s="19"/>
      <c r="C156" s="19"/>
      <c r="D156" s="12" t="s">
        <v>19</v>
      </c>
      <c r="E156" s="36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6"/>
    </row>
    <row r="157" spans="1:31" customHeight="1" ht="12.75">
      <c r="B157" s="15"/>
      <c r="C157" s="15"/>
      <c r="D157" s="15"/>
      <c r="E157" s="36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6"/>
    </row>
    <row r="158" spans="1:31" customHeight="1" ht="12.75">
      <c r="B158" s="12" t="s">
        <v>123</v>
      </c>
      <c r="C158" s="12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6"/>
    </row>
    <row r="159" spans="1:31" customHeight="1" ht="12.75">
      <c r="B159" s="19"/>
      <c r="C159" s="15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6"/>
    </row>
    <row r="160" spans="1:31" customHeight="1" ht="12.75">
      <c r="B160" s="19"/>
      <c r="C160" s="12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6"/>
    </row>
    <row r="161" spans="1:31" customHeight="1" ht="12.75">
      <c r="B161" s="15"/>
      <c r="C161" s="15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6"/>
    </row>
    <row r="162" spans="1:31" customHeight="1" ht="12.75">
      <c r="B162" s="38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6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6"/>
    </row>
    <row r="164" spans="1:31" customHeight="1" ht="12.75">
      <c r="B164" s="17" t="s">
        <v>127</v>
      </c>
      <c r="C164" s="38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6"/>
    </row>
    <row r="165" spans="1:31" customHeight="1" ht="12.75">
      <c r="B165" s="15"/>
      <c r="C165" s="38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6"/>
    </row>
    <row r="166" spans="1:31" customHeight="1" ht="12.75">
      <c r="B166" s="38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6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6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6"/>
    </row>
    <row r="169" spans="1:31" customHeight="1" ht="12.75">
      <c r="B169" s="12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6"/>
    </row>
    <row r="170" spans="1:31" customHeight="1" ht="12.75">
      <c r="B170" s="19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6"/>
    </row>
    <row r="171" spans="1:31" customHeight="1" ht="12.75">
      <c r="B171" s="19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6"/>
    </row>
    <row r="172" spans="1:31" customHeight="1" ht="12.75">
      <c r="B172" s="15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6"/>
    </row>
    <row r="173" spans="1:31" customHeight="1" ht="12.75">
      <c r="B173" s="12" t="s">
        <v>136</v>
      </c>
      <c r="C173" s="38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6"/>
    </row>
    <row r="174" spans="1:31" customHeight="1" ht="12.75">
      <c r="B174" s="19"/>
      <c r="C174" s="38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6"/>
    </row>
    <row r="175" spans="1:31" customHeight="1" ht="12.75">
      <c r="B175" s="19"/>
      <c r="C175" s="38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6"/>
    </row>
    <row r="176" spans="1:31" customHeight="1" ht="12.75">
      <c r="B176" s="19"/>
      <c r="C176" s="38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6"/>
    </row>
    <row r="177" spans="1:31" customHeight="1" ht="12.75">
      <c r="B177" s="19"/>
      <c r="C177" s="38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6"/>
    </row>
    <row r="178" spans="1:31" customHeight="1" ht="12.75">
      <c r="B178" s="19"/>
      <c r="C178" s="38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6"/>
    </row>
    <row r="179" spans="1:31" customHeight="1" ht="12.75">
      <c r="B179" s="19"/>
      <c r="C179" s="38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6"/>
    </row>
    <row r="180" spans="1:31" customHeight="1" ht="12.75">
      <c r="B180" s="15"/>
      <c r="C180" s="38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6"/>
    </row>
    <row r="181" spans="1:31" customHeight="1" ht="12.75">
      <c r="B181" s="17" t="s">
        <v>145</v>
      </c>
      <c r="C181" s="38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6"/>
    </row>
    <row r="182" spans="1:31" customHeight="1" ht="12.75">
      <c r="B182" s="19"/>
      <c r="C182" s="38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6"/>
    </row>
    <row r="183" spans="1:31" customHeight="1" ht="12.75">
      <c r="B183" s="15"/>
      <c r="C183" s="38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6"/>
    </row>
    <row r="184" spans="1:31" customHeight="1" ht="12.75">
      <c r="B184" s="17" t="s">
        <v>148</v>
      </c>
      <c r="C184" s="38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6"/>
    </row>
    <row r="185" spans="1:31" customHeight="1" ht="12.75">
      <c r="B185" s="15"/>
      <c r="C185" s="38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6"/>
      <c r="L185" s="1"/>
      <c r="M185" s="1"/>
    </row>
    <row r="186" spans="1:31" customHeight="1" ht="12.75">
      <c r="A186" s="1"/>
      <c r="B186" s="23" t="s">
        <v>150</v>
      </c>
      <c r="C186" s="4"/>
      <c r="D186" s="4"/>
      <c r="E186" s="5"/>
      <c r="F186" s="24" t="s">
        <v>57</v>
      </c>
      <c r="G186" s="25">
        <f>SUM(G146:G185)</f>
        <v>4660</v>
      </c>
      <c r="H186" s="25">
        <f>SUM(H146:H185)</f>
        <v>4900</v>
      </c>
      <c r="I186" s="25">
        <f>SUM(I146:I185)</f>
        <v>4460</v>
      </c>
      <c r="J186" s="25">
        <f>SUM(J146:J185)</f>
        <v>4980</v>
      </c>
      <c r="K186" s="25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6"/>
      <c r="C187" s="26"/>
      <c r="D187" s="26"/>
      <c r="E187" s="26"/>
      <c r="F187" s="27"/>
    </row>
    <row r="188" spans="1:31" customHeight="1" ht="12.75">
      <c r="A188" s="1"/>
      <c r="B188" s="26"/>
      <c r="C188" s="26"/>
      <c r="D188" s="26"/>
      <c r="E188" s="26"/>
      <c r="F188" s="27"/>
    </row>
    <row r="189" spans="1:31" customHeight="1" ht="12.75">
      <c r="B189" s="34" t="s">
        <v>151</v>
      </c>
      <c r="C189" s="4"/>
      <c r="D189" s="4"/>
      <c r="E189" s="4"/>
      <c r="F189" s="5"/>
      <c r="G189" s="8"/>
      <c r="H189" s="4"/>
      <c r="I189" s="4"/>
      <c r="J189" s="4"/>
      <c r="K189" s="5"/>
    </row>
    <row r="190" spans="1:31" customHeight="1" ht="12.75">
      <c r="B190" s="17" t="s">
        <v>152</v>
      </c>
      <c r="C190" s="12" t="s">
        <v>153</v>
      </c>
      <c r="D190" s="35" t="s">
        <v>9</v>
      </c>
      <c r="E190" s="36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7"/>
    </row>
    <row r="191" spans="1:31" customHeight="1" ht="12.75">
      <c r="B191" s="19"/>
      <c r="C191" s="19"/>
      <c r="D191" s="15"/>
      <c r="E191" s="36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6"/>
    </row>
    <row r="192" spans="1:31" customHeight="1" ht="12.75">
      <c r="B192" s="19"/>
      <c r="C192" s="19"/>
      <c r="D192" s="12" t="s">
        <v>10</v>
      </c>
      <c r="E192" s="36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6"/>
    </row>
    <row r="193" spans="1:31" customHeight="1" ht="12.75">
      <c r="B193" s="19"/>
      <c r="C193" s="15"/>
      <c r="D193" s="15"/>
      <c r="E193" s="36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6"/>
    </row>
    <row r="194" spans="1:31" customHeight="1" ht="12.75">
      <c r="B194" s="19"/>
      <c r="C194" s="12" t="s">
        <v>154</v>
      </c>
      <c r="D194" s="12" t="s">
        <v>14</v>
      </c>
      <c r="E194" s="36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6"/>
    </row>
    <row r="195" spans="1:31" customHeight="1" ht="12.75">
      <c r="B195" s="19"/>
      <c r="C195" s="19"/>
      <c r="D195" s="15"/>
      <c r="E195" s="36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6"/>
    </row>
    <row r="196" spans="1:31" customHeight="1" ht="12.75">
      <c r="B196" s="19"/>
      <c r="C196" s="19"/>
      <c r="D196" s="35" t="s">
        <v>18</v>
      </c>
      <c r="E196" s="36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6"/>
    </row>
    <row r="197" spans="1:31" customHeight="1" ht="12.75">
      <c r="B197" s="19"/>
      <c r="C197" s="19"/>
      <c r="D197" s="15"/>
      <c r="E197" s="36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6"/>
    </row>
    <row r="198" spans="1:31" customHeight="1" ht="12.75">
      <c r="B198" s="19"/>
      <c r="C198" s="19"/>
      <c r="D198" s="12" t="s">
        <v>19</v>
      </c>
      <c r="E198" s="36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6"/>
    </row>
    <row r="199" spans="1:31" customHeight="1" ht="12.75">
      <c r="B199" s="15"/>
      <c r="C199" s="15"/>
      <c r="D199" s="15"/>
      <c r="E199" s="36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6"/>
    </row>
    <row r="200" spans="1:31" customHeight="1" ht="12.75">
      <c r="B200" s="12" t="s">
        <v>155</v>
      </c>
      <c r="C200" s="12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6"/>
    </row>
    <row r="201" spans="1:31" customHeight="1" ht="12.75">
      <c r="B201" s="19"/>
      <c r="C201" s="15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6"/>
    </row>
    <row r="202" spans="1:31" customHeight="1" ht="12.75">
      <c r="B202" s="19"/>
      <c r="C202" s="12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6"/>
    </row>
    <row r="203" spans="1:31" customHeight="1" ht="12.75">
      <c r="B203" s="15"/>
      <c r="C203" s="15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6"/>
    </row>
    <row r="204" spans="1:31" customHeight="1" ht="12.75">
      <c r="B204" s="38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6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6"/>
    </row>
    <row r="206" spans="1:31" customHeight="1" ht="12.75">
      <c r="B206" s="17" t="s">
        <v>157</v>
      </c>
      <c r="C206" s="38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6"/>
    </row>
    <row r="207" spans="1:31" customHeight="1" ht="12.75">
      <c r="B207" s="15"/>
      <c r="C207" s="38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6"/>
    </row>
    <row r="208" spans="1:31" customHeight="1" ht="12.75">
      <c r="B208" s="38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6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6"/>
    </row>
    <row r="210" spans="1:31" customHeight="1" ht="12.75">
      <c r="B210" s="12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6"/>
    </row>
    <row r="211" spans="1:31" customHeight="1" ht="12.75">
      <c r="B211" s="19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6"/>
    </row>
    <row r="212" spans="1:31" customHeight="1" ht="12.75">
      <c r="B212" s="15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6"/>
    </row>
    <row r="213" spans="1:31" customHeight="1" ht="12.75">
      <c r="B213" s="12" t="s">
        <v>163</v>
      </c>
      <c r="C213" s="38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6"/>
    </row>
    <row r="214" spans="1:31" customHeight="1" ht="12.75">
      <c r="B214" s="19"/>
      <c r="C214" s="38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6"/>
    </row>
    <row r="215" spans="1:31" customHeight="1" ht="12.75">
      <c r="B215" s="19"/>
      <c r="C215" s="38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6"/>
    </row>
    <row r="216" spans="1:31" customHeight="1" ht="12.75">
      <c r="B216" s="19"/>
      <c r="C216" s="38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6"/>
    </row>
    <row r="217" spans="1:31" customHeight="1" ht="12.75">
      <c r="B217" s="19"/>
      <c r="C217" s="38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6"/>
    </row>
    <row r="218" spans="1:31" customHeight="1" ht="12.75">
      <c r="B218" s="19"/>
      <c r="C218" s="38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6"/>
    </row>
    <row r="219" spans="1:31" customHeight="1" ht="12.75">
      <c r="B219" s="19"/>
      <c r="C219" s="38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6"/>
    </row>
    <row r="220" spans="1:31" customHeight="1" ht="12.75">
      <c r="B220" s="15"/>
      <c r="C220" s="38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6"/>
    </row>
    <row r="221" spans="1:31" customHeight="1" ht="12.75">
      <c r="B221" s="17" t="s">
        <v>145</v>
      </c>
      <c r="C221" s="38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6"/>
    </row>
    <row r="222" spans="1:31" customHeight="1" ht="12.75">
      <c r="B222" s="19"/>
      <c r="C222" s="38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6"/>
    </row>
    <row r="223" spans="1:31" customHeight="1" ht="12.75">
      <c r="B223" s="15"/>
      <c r="C223" s="38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6"/>
    </row>
    <row r="224" spans="1:31" customHeight="1" ht="12.75">
      <c r="B224" s="17" t="s">
        <v>164</v>
      </c>
      <c r="C224" s="38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6"/>
      <c r="L224" s="1"/>
      <c r="M224" s="1"/>
    </row>
    <row r="225" spans="1:31" customHeight="1" ht="12.75">
      <c r="B225" s="15"/>
      <c r="C225" s="38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6"/>
      <c r="L225" s="1"/>
      <c r="M225" s="1"/>
    </row>
    <row r="226" spans="1:31" customHeight="1" ht="12.75">
      <c r="B226" s="39" t="s">
        <v>165</v>
      </c>
      <c r="C226" s="4"/>
      <c r="D226" s="4"/>
      <c r="E226" s="5"/>
      <c r="F226" s="24" t="s">
        <v>57</v>
      </c>
      <c r="G226" s="25">
        <f>SUM(G190:G225)</f>
        <v>4122</v>
      </c>
      <c r="H226" s="25">
        <f>SUM(H190:H225)</f>
        <v>4338</v>
      </c>
      <c r="I226" s="25">
        <f>SUM(I190:I225)</f>
        <v>3942</v>
      </c>
      <c r="J226" s="25">
        <f>SUM(J190:J225)</f>
        <v>4410</v>
      </c>
      <c r="K226" s="25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3" t="s">
        <v>166</v>
      </c>
      <c r="C229" s="4"/>
      <c r="D229" s="4"/>
      <c r="E229" s="4"/>
      <c r="F229" s="5"/>
      <c r="G229" s="32">
        <f>G186+G226</f>
        <v>8782</v>
      </c>
      <c r="H229" s="32">
        <f>H186+H226</f>
        <v>9238</v>
      </c>
      <c r="I229" s="32">
        <f>I186+I226</f>
        <v>8402</v>
      </c>
      <c r="J229" s="32">
        <f>J186+J226</f>
        <v>9390</v>
      </c>
      <c r="K229" s="32">
        <f>K186+K226</f>
        <v>0</v>
      </c>
      <c r="L229" s="1"/>
      <c r="M229" s="1"/>
    </row>
    <row r="230" spans="1:31" customHeight="1" ht="12.75">
      <c r="B230" s="40"/>
      <c r="C230" s="40"/>
      <c r="D230" s="40"/>
      <c r="E230" s="40"/>
      <c r="F230" s="27"/>
      <c r="G230" s="1"/>
      <c r="H230" s="1"/>
      <c r="I230" s="1"/>
      <c r="J230" s="1"/>
      <c r="K230" s="1"/>
      <c r="L230" s="1"/>
      <c r="M230" s="1"/>
    </row>
    <row r="231" spans="1:31" customHeight="1" ht="12.75">
      <c r="B231" s="40"/>
      <c r="C231" s="40"/>
      <c r="D231" s="40"/>
      <c r="E231" s="40"/>
      <c r="F231" s="27"/>
      <c r="G231" s="1"/>
      <c r="H231" s="1"/>
      <c r="I231" s="1"/>
      <c r="J231" s="1"/>
      <c r="K231" s="1"/>
      <c r="L231" s="1"/>
      <c r="M231" s="1"/>
    </row>
    <row r="232" spans="1:31" customHeight="1" ht="12.75">
      <c r="B232" s="40"/>
      <c r="C232" s="40"/>
      <c r="D232" s="40"/>
      <c r="E232" s="40"/>
      <c r="F232" s="27"/>
      <c r="G232" s="1"/>
      <c r="H232" s="1"/>
      <c r="I232" s="1"/>
      <c r="J232" s="1"/>
      <c r="K232" s="1"/>
      <c r="L232" s="1"/>
      <c r="M232" s="1"/>
    </row>
    <row r="233" spans="1:31" customHeight="1" ht="12.75">
      <c r="B233" s="40"/>
      <c r="F233" s="27"/>
      <c r="G233" s="1"/>
      <c r="H233" s="1"/>
      <c r="I233" s="1"/>
      <c r="J233" s="1"/>
      <c r="K233" s="1"/>
      <c r="L233" s="1"/>
      <c r="M233" s="1"/>
    </row>
    <row r="234" spans="1:31" customHeight="1" ht="12.75">
      <c r="B234" s="41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8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6"/>
      <c r="L235" s="1"/>
      <c r="M235" s="1"/>
    </row>
    <row r="236" spans="1:31" customHeight="1" ht="12.75">
      <c r="B236" s="28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6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6"/>
      <c r="L237" s="1"/>
      <c r="M237" s="1"/>
    </row>
    <row r="238" spans="1:31" customHeight="1" ht="12.75">
      <c r="B238" s="42" t="s">
        <v>171</v>
      </c>
      <c r="C238" s="28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6"/>
      <c r="L238" s="1"/>
      <c r="M238" s="1"/>
    </row>
    <row r="239" spans="1:31" customHeight="1" ht="12.75">
      <c r="B239" s="19"/>
      <c r="C239" s="28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6"/>
      <c r="L239" s="1"/>
      <c r="M239" s="1"/>
    </row>
    <row r="240" spans="1:31" customHeight="1" ht="12.75">
      <c r="B240" s="15"/>
      <c r="C240" s="28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6"/>
      <c r="L240" s="1"/>
      <c r="M240" s="1"/>
    </row>
    <row r="241" spans="1:31" customHeight="1" ht="12.75">
      <c r="B241" s="43" t="s">
        <v>174</v>
      </c>
      <c r="C241" s="38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6"/>
    </row>
    <row r="242" spans="1:31" customHeight="1" ht="12.75">
      <c r="B242" s="19"/>
      <c r="C242" s="38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6"/>
    </row>
    <row r="243" spans="1:31" customHeight="1" ht="12.75">
      <c r="B243" s="19"/>
      <c r="C243" s="22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6"/>
    </row>
    <row r="244" spans="1:31" customHeight="1" ht="12.75">
      <c r="B244" s="19"/>
      <c r="C244" s="22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6"/>
    </row>
    <row r="245" spans="1:31" customHeight="1" ht="12.75">
      <c r="B245" s="19"/>
      <c r="C245" s="38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16"/>
    </row>
    <row r="246" spans="1:31" customHeight="1" ht="12.75">
      <c r="B246" s="19"/>
      <c r="C246" s="38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16"/>
    </row>
    <row r="247" spans="1:31" customHeight="1" ht="12.75">
      <c r="B247" s="19"/>
      <c r="C247" s="38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16"/>
    </row>
    <row r="248" spans="1:31" customHeight="1" ht="12.75">
      <c r="B248" s="19"/>
      <c r="C248" s="38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16"/>
    </row>
    <row r="249" spans="1:31" customHeight="1" ht="12.75">
      <c r="B249" s="15"/>
      <c r="C249" s="38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16"/>
    </row>
    <row r="250" spans="1:31" customHeight="1" ht="12.75">
      <c r="B250" s="43" t="s">
        <v>185</v>
      </c>
      <c r="C250" s="17" t="s">
        <v>186</v>
      </c>
      <c r="D250" s="38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6"/>
    </row>
    <row r="251" spans="1:31" customHeight="1" ht="12.75">
      <c r="B251" s="19"/>
      <c r="C251" s="19"/>
      <c r="D251" s="38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6"/>
    </row>
    <row r="252" spans="1:31" customHeight="1" ht="12.75">
      <c r="A252" s="1"/>
      <c r="B252" s="19"/>
      <c r="C252" s="15"/>
      <c r="D252" s="38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6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19"/>
      <c r="C253" s="22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6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19"/>
      <c r="C254" s="22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6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19"/>
      <c r="C255" s="22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6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19"/>
      <c r="C256" s="22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6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5"/>
      <c r="C257" s="38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6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1" t="s">
        <v>191</v>
      </c>
      <c r="C258" s="4"/>
      <c r="D258" s="4"/>
      <c r="E258" s="4"/>
      <c r="F258" s="5"/>
      <c r="G258" s="25">
        <f>SUM(G235:G257)</f>
        <v>2396</v>
      </c>
      <c r="H258" s="25">
        <f>SUM(H235:H257)</f>
        <v>2534</v>
      </c>
      <c r="I258" s="25">
        <f>SUM(I235:I257)</f>
        <v>2281</v>
      </c>
      <c r="J258" s="25">
        <f>SUM(J235:J257)</f>
        <v>2580</v>
      </c>
      <c r="K258" s="25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1" t="s">
        <v>192</v>
      </c>
      <c r="C261" s="4"/>
      <c r="D261" s="4"/>
      <c r="E261" s="4"/>
      <c r="F261" s="5"/>
      <c r="G261" s="32">
        <f>G229+G258</f>
        <v>11178</v>
      </c>
      <c r="H261" s="32">
        <f>H229+H258</f>
        <v>11772</v>
      </c>
      <c r="I261" s="32">
        <f>I229+I258</f>
        <v>10683</v>
      </c>
      <c r="J261" s="32">
        <f>J229+J258</f>
        <v>11970</v>
      </c>
      <c r="K261" s="32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4">
        <f>G140-G261</f>
        <v>-1891</v>
      </c>
      <c r="H262" s="44">
        <f>H140-H261</f>
        <v>-1729</v>
      </c>
      <c r="I262" s="44">
        <f>I140-I261</f>
        <v>-2026</v>
      </c>
      <c r="J262" s="44">
        <f>J140-J261</f>
        <v>-1675</v>
      </c>
      <c r="K262" s="44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3" t="s">
        <v>193</v>
      </c>
      <c r="C3" s="4"/>
      <c r="D3" s="4"/>
      <c r="E3" s="4"/>
      <c r="F3" s="5"/>
      <c r="G3" s="25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2" t="s">
        <v>194</v>
      </c>
      <c r="C4" s="17" t="s">
        <v>195</v>
      </c>
      <c r="D4" s="12" t="s">
        <v>9</v>
      </c>
      <c r="E4" s="22" t="s">
        <v>5</v>
      </c>
      <c r="F4" s="14"/>
      <c r="G4" s="45" t="s">
        <v>3</v>
      </c>
      <c r="H4" s="11">
        <v>109</v>
      </c>
      <c r="I4" s="11">
        <v>115</v>
      </c>
      <c r="J4" s="11">
        <v>104</v>
      </c>
      <c r="K4" s="11">
        <v>117</v>
      </c>
      <c r="L4" s="16"/>
    </row>
    <row r="5" spans="1:32" customHeight="1" ht="12.75">
      <c r="B5" s="19"/>
      <c r="C5" s="19"/>
      <c r="D5" s="15"/>
      <c r="E5" s="22" t="s">
        <v>196</v>
      </c>
      <c r="F5" s="14"/>
      <c r="G5" s="45" t="s">
        <v>3</v>
      </c>
      <c r="H5" s="11">
        <v>110</v>
      </c>
      <c r="I5" s="11">
        <v>116</v>
      </c>
      <c r="J5" s="11">
        <v>105</v>
      </c>
      <c r="K5" s="11">
        <v>118</v>
      </c>
      <c r="L5" s="16"/>
    </row>
    <row r="6" spans="1:32" customHeight="1" ht="12.75">
      <c r="B6" s="19"/>
      <c r="C6" s="19"/>
      <c r="D6" s="12" t="s">
        <v>10</v>
      </c>
      <c r="E6" s="22" t="s">
        <v>5</v>
      </c>
      <c r="F6" s="14"/>
      <c r="G6" s="45" t="s">
        <v>3</v>
      </c>
      <c r="H6" s="11">
        <v>111</v>
      </c>
      <c r="I6" s="11">
        <v>117</v>
      </c>
      <c r="J6" s="11">
        <v>106</v>
      </c>
      <c r="K6" s="11">
        <v>119</v>
      </c>
      <c r="L6" s="16"/>
    </row>
    <row r="7" spans="1:32" customHeight="1" ht="12.75">
      <c r="B7" s="19"/>
      <c r="C7" s="15"/>
      <c r="D7" s="15"/>
      <c r="E7" s="22" t="s">
        <v>196</v>
      </c>
      <c r="F7" s="14"/>
      <c r="G7" s="45" t="s">
        <v>3</v>
      </c>
      <c r="H7" s="11">
        <v>112</v>
      </c>
      <c r="I7" s="11">
        <v>118</v>
      </c>
      <c r="J7" s="11">
        <v>107</v>
      </c>
      <c r="K7" s="11">
        <v>120</v>
      </c>
      <c r="L7" s="16"/>
    </row>
    <row r="8" spans="1:32" customHeight="1" ht="12.75">
      <c r="B8" s="19"/>
      <c r="C8" s="17" t="s">
        <v>197</v>
      </c>
      <c r="D8" s="12" t="s">
        <v>9</v>
      </c>
      <c r="E8" s="22" t="s">
        <v>5</v>
      </c>
      <c r="F8" s="46"/>
      <c r="G8" s="45" t="s">
        <v>3</v>
      </c>
      <c r="H8" s="11">
        <v>113</v>
      </c>
      <c r="I8" s="11">
        <v>119</v>
      </c>
      <c r="J8" s="11">
        <v>108</v>
      </c>
      <c r="K8" s="11">
        <v>121</v>
      </c>
      <c r="L8" s="16"/>
    </row>
    <row r="9" spans="1:32" customHeight="1" ht="12.75">
      <c r="B9" s="19"/>
      <c r="C9" s="19"/>
      <c r="D9" s="15"/>
      <c r="E9" s="22" t="s">
        <v>196</v>
      </c>
      <c r="F9" s="46"/>
      <c r="G9" s="45" t="s">
        <v>3</v>
      </c>
      <c r="H9" s="11">
        <v>114</v>
      </c>
      <c r="I9" s="11">
        <v>120</v>
      </c>
      <c r="J9" s="11">
        <v>109</v>
      </c>
      <c r="K9" s="11">
        <v>122</v>
      </c>
      <c r="L9" s="16"/>
    </row>
    <row r="10" spans="1:32" customHeight="1" ht="12.75">
      <c r="B10" s="19"/>
      <c r="C10" s="19"/>
      <c r="D10" s="12" t="s">
        <v>10</v>
      </c>
      <c r="E10" s="22" t="s">
        <v>5</v>
      </c>
      <c r="F10" s="46"/>
      <c r="G10" s="45" t="s">
        <v>3</v>
      </c>
      <c r="H10" s="11">
        <v>115</v>
      </c>
      <c r="I10" s="11">
        <v>121</v>
      </c>
      <c r="J10" s="11">
        <v>110</v>
      </c>
      <c r="K10" s="11">
        <v>123</v>
      </c>
      <c r="L10" s="16"/>
    </row>
    <row r="11" spans="1:32" customHeight="1" ht="12.75">
      <c r="B11" s="19"/>
      <c r="C11" s="15"/>
      <c r="D11" s="15"/>
      <c r="E11" s="22" t="s">
        <v>196</v>
      </c>
      <c r="F11" s="14"/>
      <c r="G11" s="45" t="s">
        <v>3</v>
      </c>
      <c r="H11" s="11">
        <v>116</v>
      </c>
      <c r="I11" s="11">
        <v>122</v>
      </c>
      <c r="J11" s="11">
        <v>111</v>
      </c>
      <c r="K11" s="11">
        <v>124</v>
      </c>
      <c r="L11" s="16"/>
    </row>
    <row r="12" spans="1:32" customHeight="1" ht="12.75">
      <c r="B12" s="19"/>
      <c r="C12" s="22" t="s">
        <v>198</v>
      </c>
      <c r="D12" s="4"/>
      <c r="E12" s="4"/>
      <c r="F12" s="5"/>
      <c r="G12" s="45" t="s">
        <v>3</v>
      </c>
      <c r="H12" s="11">
        <v>117</v>
      </c>
      <c r="I12" s="11">
        <v>123</v>
      </c>
      <c r="J12" s="11">
        <v>112</v>
      </c>
      <c r="K12" s="11">
        <v>125</v>
      </c>
      <c r="L12" s="16"/>
    </row>
    <row r="13" spans="1:32" customHeight="1" ht="12.75">
      <c r="B13" s="19"/>
      <c r="C13" s="9" t="s">
        <v>199</v>
      </c>
      <c r="D13" s="4"/>
      <c r="E13" s="4"/>
      <c r="F13" s="5"/>
      <c r="G13" s="45" t="s">
        <v>3</v>
      </c>
      <c r="H13" s="11">
        <v>118</v>
      </c>
      <c r="I13" s="11">
        <v>124</v>
      </c>
      <c r="J13" s="11">
        <v>113</v>
      </c>
      <c r="K13" s="11">
        <v>126</v>
      </c>
      <c r="L13" s="16"/>
    </row>
    <row r="14" spans="1:32" customHeight="1" ht="12.75">
      <c r="B14" s="15"/>
      <c r="C14" s="9" t="s">
        <v>200</v>
      </c>
      <c r="D14" s="4"/>
      <c r="E14" s="4"/>
      <c r="F14" s="5"/>
      <c r="G14" s="45" t="s">
        <v>3</v>
      </c>
      <c r="H14" s="11">
        <v>119</v>
      </c>
      <c r="I14" s="11">
        <v>125</v>
      </c>
      <c r="J14" s="11">
        <v>114</v>
      </c>
      <c r="K14" s="11">
        <v>127</v>
      </c>
      <c r="L14" s="16"/>
    </row>
    <row r="15" spans="1:32" customHeight="1" ht="12.75">
      <c r="B15" s="12" t="s">
        <v>201</v>
      </c>
      <c r="C15" s="12" t="s">
        <v>202</v>
      </c>
      <c r="D15" s="9" t="s">
        <v>203</v>
      </c>
      <c r="E15" s="4"/>
      <c r="F15" s="5"/>
      <c r="G15" s="45" t="s">
        <v>3</v>
      </c>
      <c r="H15" s="11">
        <v>120</v>
      </c>
      <c r="I15" s="11">
        <v>126</v>
      </c>
      <c r="J15" s="11">
        <v>115</v>
      </c>
      <c r="K15" s="11">
        <v>128</v>
      </c>
      <c r="L15" s="16"/>
    </row>
    <row r="16" spans="1:32" customHeight="1" ht="12.75">
      <c r="B16" s="19"/>
      <c r="C16" s="15"/>
      <c r="D16" s="9" t="s">
        <v>204</v>
      </c>
      <c r="E16" s="4"/>
      <c r="F16" s="5"/>
      <c r="G16" s="45" t="s">
        <v>3</v>
      </c>
      <c r="H16" s="11">
        <v>121</v>
      </c>
      <c r="I16" s="11">
        <v>127</v>
      </c>
      <c r="J16" s="11">
        <v>116</v>
      </c>
      <c r="K16" s="11">
        <v>129</v>
      </c>
      <c r="L16" s="16"/>
    </row>
    <row r="17" spans="1:32" customHeight="1" ht="12.75">
      <c r="B17" s="19"/>
      <c r="C17" s="17" t="s">
        <v>205</v>
      </c>
      <c r="D17" s="9" t="s">
        <v>206</v>
      </c>
      <c r="E17" s="4"/>
      <c r="F17" s="5"/>
      <c r="G17" s="45" t="s">
        <v>3</v>
      </c>
      <c r="H17" s="11">
        <v>122</v>
      </c>
      <c r="I17" s="11">
        <v>128</v>
      </c>
      <c r="J17" s="11">
        <v>117</v>
      </c>
      <c r="K17" s="11">
        <v>130</v>
      </c>
      <c r="L17" s="16"/>
    </row>
    <row r="18" spans="1:32" customHeight="1" ht="12.75">
      <c r="B18" s="19"/>
      <c r="C18" s="15"/>
      <c r="D18" s="22" t="s">
        <v>207</v>
      </c>
      <c r="E18" s="4"/>
      <c r="F18" s="5"/>
      <c r="G18" s="45" t="s">
        <v>3</v>
      </c>
      <c r="H18" s="11">
        <v>123</v>
      </c>
      <c r="I18" s="11">
        <v>129</v>
      </c>
      <c r="J18" s="11">
        <v>118</v>
      </c>
      <c r="K18" s="11">
        <v>131</v>
      </c>
      <c r="L18" s="16"/>
    </row>
    <row r="19" spans="1:32" customHeight="1" ht="12.75">
      <c r="B19" s="19"/>
      <c r="C19" s="9" t="s">
        <v>208</v>
      </c>
      <c r="D19" s="4"/>
      <c r="E19" s="4"/>
      <c r="F19" s="5"/>
      <c r="G19" s="45" t="s">
        <v>3</v>
      </c>
      <c r="H19" s="11">
        <v>124</v>
      </c>
      <c r="I19" s="11">
        <v>130</v>
      </c>
      <c r="J19" s="11">
        <v>119</v>
      </c>
      <c r="K19" s="11">
        <v>132</v>
      </c>
      <c r="L19" s="16"/>
    </row>
    <row r="20" spans="1:32" customHeight="1" ht="12.75">
      <c r="B20" s="19"/>
      <c r="C20" s="9" t="s">
        <v>209</v>
      </c>
      <c r="D20" s="4"/>
      <c r="E20" s="4"/>
      <c r="F20" s="5"/>
      <c r="G20" s="45" t="s">
        <v>3</v>
      </c>
      <c r="H20" s="11">
        <v>125</v>
      </c>
      <c r="I20" s="11">
        <v>131</v>
      </c>
      <c r="J20" s="11">
        <v>120</v>
      </c>
      <c r="K20" s="11">
        <v>133</v>
      </c>
      <c r="L20" s="16"/>
    </row>
    <row r="21" spans="1:32" customHeight="1" ht="12.75">
      <c r="B21" s="19"/>
      <c r="C21" s="9" t="s">
        <v>210</v>
      </c>
      <c r="D21" s="4"/>
      <c r="E21" s="4"/>
      <c r="F21" s="5"/>
      <c r="G21" s="45" t="s">
        <v>3</v>
      </c>
      <c r="H21" s="11">
        <v>126</v>
      </c>
      <c r="I21" s="11">
        <v>132</v>
      </c>
      <c r="J21" s="11">
        <v>121</v>
      </c>
      <c r="K21" s="11">
        <v>134</v>
      </c>
      <c r="L21" s="16"/>
    </row>
    <row r="22" spans="1:32" customHeight="1" ht="12.75">
      <c r="B22" s="19"/>
      <c r="C22" s="9" t="s">
        <v>211</v>
      </c>
      <c r="D22" s="4"/>
      <c r="E22" s="4"/>
      <c r="F22" s="5"/>
      <c r="G22" s="45" t="s">
        <v>3</v>
      </c>
      <c r="H22" s="11">
        <v>127</v>
      </c>
      <c r="I22" s="11">
        <v>133</v>
      </c>
      <c r="J22" s="11">
        <v>122</v>
      </c>
      <c r="K22" s="11">
        <v>135</v>
      </c>
      <c r="L22" s="16"/>
    </row>
    <row r="23" spans="1:32" customHeight="1" ht="12.75">
      <c r="B23" s="19"/>
      <c r="C23" s="9" t="s">
        <v>212</v>
      </c>
      <c r="D23" s="4"/>
      <c r="E23" s="4"/>
      <c r="F23" s="5"/>
      <c r="G23" s="45" t="s">
        <v>3</v>
      </c>
      <c r="H23" s="11">
        <v>128</v>
      </c>
      <c r="I23" s="11">
        <v>134</v>
      </c>
      <c r="J23" s="11">
        <v>123</v>
      </c>
      <c r="K23" s="11">
        <v>136</v>
      </c>
      <c r="L23" s="16"/>
    </row>
    <row r="24" spans="1:32" customHeight="1" ht="12.75">
      <c r="B24" s="19"/>
      <c r="C24" s="9" t="s">
        <v>213</v>
      </c>
      <c r="D24" s="4"/>
      <c r="E24" s="4"/>
      <c r="F24" s="5"/>
      <c r="G24" s="45" t="s">
        <v>3</v>
      </c>
      <c r="H24" s="11">
        <v>129</v>
      </c>
      <c r="I24" s="11">
        <v>135</v>
      </c>
      <c r="J24" s="11">
        <v>124</v>
      </c>
      <c r="K24" s="11">
        <v>137</v>
      </c>
      <c r="L24" s="16"/>
    </row>
    <row r="25" spans="1:32" customHeight="1" ht="12.75">
      <c r="B25" s="19"/>
      <c r="C25" s="9" t="s">
        <v>214</v>
      </c>
      <c r="D25" s="4"/>
      <c r="E25" s="4"/>
      <c r="F25" s="5"/>
      <c r="G25" s="45" t="s">
        <v>3</v>
      </c>
      <c r="H25" s="11">
        <v>130</v>
      </c>
      <c r="I25" s="11">
        <v>136</v>
      </c>
      <c r="J25" s="11">
        <v>125</v>
      </c>
      <c r="K25" s="11">
        <v>138</v>
      </c>
      <c r="L25" s="16"/>
    </row>
    <row r="26" spans="1:32" customHeight="1" ht="12.75">
      <c r="B26" s="19"/>
      <c r="C26" s="12" t="s">
        <v>215</v>
      </c>
      <c r="D26" s="29" t="s">
        <v>216</v>
      </c>
      <c r="E26" s="4"/>
      <c r="F26" s="5"/>
      <c r="G26" s="45" t="s">
        <v>3</v>
      </c>
      <c r="H26" s="11">
        <v>131</v>
      </c>
      <c r="I26" s="11">
        <v>137</v>
      </c>
      <c r="J26" s="11">
        <v>126</v>
      </c>
      <c r="K26" s="11">
        <v>139</v>
      </c>
      <c r="L26" s="16"/>
    </row>
    <row r="27" spans="1:32" customHeight="1" ht="12.75">
      <c r="B27" s="19"/>
      <c r="C27" s="19"/>
      <c r="D27" s="29" t="s">
        <v>217</v>
      </c>
      <c r="E27" s="4"/>
      <c r="F27" s="5"/>
      <c r="G27" s="45" t="s">
        <v>3</v>
      </c>
      <c r="H27" s="11">
        <v>132</v>
      </c>
      <c r="I27" s="11">
        <v>138</v>
      </c>
      <c r="J27" s="11">
        <v>127</v>
      </c>
      <c r="K27" s="11">
        <v>140</v>
      </c>
      <c r="L27" s="16"/>
    </row>
    <row r="28" spans="1:32" customHeight="1" ht="12.75">
      <c r="B28" s="19"/>
      <c r="C28" s="19"/>
      <c r="D28" s="29" t="s">
        <v>218</v>
      </c>
      <c r="E28" s="4"/>
      <c r="F28" s="5"/>
      <c r="G28" s="45" t="s">
        <v>3</v>
      </c>
      <c r="H28" s="11">
        <v>133</v>
      </c>
      <c r="I28" s="11">
        <v>139</v>
      </c>
      <c r="J28" s="11">
        <v>128</v>
      </c>
      <c r="K28" s="11">
        <v>141</v>
      </c>
      <c r="L28" s="16"/>
    </row>
    <row r="29" spans="1:32" customHeight="1" ht="12.75">
      <c r="B29" s="19"/>
      <c r="C29" s="19"/>
      <c r="D29" s="29" t="s">
        <v>219</v>
      </c>
      <c r="E29" s="4"/>
      <c r="F29" s="5"/>
      <c r="G29" s="45" t="s">
        <v>3</v>
      </c>
      <c r="H29" s="11">
        <v>134</v>
      </c>
      <c r="I29" s="11">
        <v>140</v>
      </c>
      <c r="J29" s="11">
        <v>129</v>
      </c>
      <c r="K29" s="11">
        <v>142</v>
      </c>
      <c r="L29" s="16"/>
    </row>
    <row r="30" spans="1:32" customHeight="1" ht="12.75">
      <c r="B30" s="19"/>
      <c r="C30" s="19"/>
      <c r="D30" s="29" t="s">
        <v>220</v>
      </c>
      <c r="E30" s="4"/>
      <c r="F30" s="5"/>
      <c r="G30" s="45" t="s">
        <v>3</v>
      </c>
      <c r="H30" s="11">
        <v>135</v>
      </c>
      <c r="I30" s="11">
        <v>141</v>
      </c>
      <c r="J30" s="11">
        <v>130</v>
      </c>
      <c r="K30" s="11">
        <v>143</v>
      </c>
      <c r="L30" s="16"/>
    </row>
    <row r="31" spans="1:32" customHeight="1" ht="12.75">
      <c r="B31" s="19"/>
      <c r="C31" s="19"/>
      <c r="D31" s="29" t="s">
        <v>221</v>
      </c>
      <c r="E31" s="4"/>
      <c r="F31" s="5"/>
      <c r="G31" s="45" t="s">
        <v>3</v>
      </c>
      <c r="H31" s="11">
        <v>136</v>
      </c>
      <c r="I31" s="11">
        <v>142</v>
      </c>
      <c r="J31" s="11">
        <v>131</v>
      </c>
      <c r="K31" s="11">
        <v>144</v>
      </c>
      <c r="L31" s="16"/>
    </row>
    <row r="32" spans="1:32" customHeight="1" ht="12.75">
      <c r="B32" s="19"/>
      <c r="C32" s="19"/>
      <c r="D32" s="9" t="s">
        <v>222</v>
      </c>
      <c r="E32" s="4"/>
      <c r="F32" s="5"/>
      <c r="G32" s="45" t="s">
        <v>3</v>
      </c>
      <c r="H32" s="11">
        <v>137</v>
      </c>
      <c r="I32" s="11">
        <v>143</v>
      </c>
      <c r="J32" s="11">
        <v>132</v>
      </c>
      <c r="K32" s="11">
        <v>145</v>
      </c>
      <c r="L32" s="16"/>
    </row>
    <row r="33" spans="1:32" customHeight="1" ht="12.75">
      <c r="B33" s="19"/>
      <c r="C33" s="19"/>
      <c r="D33" s="9" t="s">
        <v>223</v>
      </c>
      <c r="E33" s="4"/>
      <c r="F33" s="5"/>
      <c r="G33" s="45" t="s">
        <v>3</v>
      </c>
      <c r="H33" s="11">
        <v>138</v>
      </c>
      <c r="I33" s="11">
        <v>144</v>
      </c>
      <c r="J33" s="11">
        <v>133</v>
      </c>
      <c r="K33" s="11">
        <v>146</v>
      </c>
      <c r="L33" s="16"/>
    </row>
    <row r="34" spans="1:32" customHeight="1" ht="12.75">
      <c r="B34" s="19"/>
      <c r="C34" s="19"/>
      <c r="D34" s="29" t="s">
        <v>224</v>
      </c>
      <c r="E34" s="4"/>
      <c r="F34" s="5"/>
      <c r="G34" s="45" t="s">
        <v>3</v>
      </c>
      <c r="H34" s="11">
        <v>139</v>
      </c>
      <c r="I34" s="11">
        <v>145</v>
      </c>
      <c r="J34" s="11">
        <v>134</v>
      </c>
      <c r="K34" s="11">
        <v>147</v>
      </c>
      <c r="L34" s="16"/>
    </row>
    <row r="35" spans="1:32" customHeight="1" ht="12.75">
      <c r="B35" s="19"/>
      <c r="C35" s="15"/>
      <c r="D35" s="29" t="s">
        <v>144</v>
      </c>
      <c r="E35" s="4"/>
      <c r="F35" s="5"/>
      <c r="G35" s="45" t="s">
        <v>3</v>
      </c>
      <c r="H35" s="11">
        <v>140</v>
      </c>
      <c r="I35" s="11">
        <v>146</v>
      </c>
      <c r="J35" s="11">
        <v>135</v>
      </c>
      <c r="K35" s="11">
        <v>148</v>
      </c>
      <c r="L35" s="16"/>
    </row>
    <row r="36" spans="1:32" customHeight="1" ht="12.75">
      <c r="B36" s="19"/>
      <c r="C36" s="12" t="s">
        <v>225</v>
      </c>
      <c r="D36" s="9" t="s">
        <v>137</v>
      </c>
      <c r="E36" s="4"/>
      <c r="F36" s="5"/>
      <c r="G36" s="45" t="s">
        <v>3</v>
      </c>
      <c r="H36" s="11">
        <v>141</v>
      </c>
      <c r="I36" s="11">
        <v>147</v>
      </c>
      <c r="J36" s="11">
        <v>136</v>
      </c>
      <c r="K36" s="11">
        <v>149</v>
      </c>
      <c r="L36" s="16"/>
    </row>
    <row r="37" spans="1:32" customHeight="1" ht="12.75">
      <c r="B37" s="19"/>
      <c r="C37" s="19"/>
      <c r="D37" s="9" t="s">
        <v>226</v>
      </c>
      <c r="E37" s="4"/>
      <c r="F37" s="5"/>
      <c r="G37" s="45" t="s">
        <v>3</v>
      </c>
      <c r="H37" s="11">
        <v>142</v>
      </c>
      <c r="I37" s="11">
        <v>148</v>
      </c>
      <c r="J37" s="11">
        <v>137</v>
      </c>
      <c r="K37" s="11">
        <v>150</v>
      </c>
      <c r="L37" s="16"/>
    </row>
    <row r="38" spans="1:32" customHeight="1" ht="12.75">
      <c r="B38" s="19"/>
      <c r="C38" s="19"/>
      <c r="D38" s="9" t="s">
        <v>139</v>
      </c>
      <c r="E38" s="4"/>
      <c r="F38" s="5"/>
      <c r="G38" s="45" t="s">
        <v>3</v>
      </c>
      <c r="H38" s="11">
        <v>143</v>
      </c>
      <c r="I38" s="11">
        <v>149</v>
      </c>
      <c r="J38" s="11">
        <v>138</v>
      </c>
      <c r="K38" s="11">
        <v>151</v>
      </c>
      <c r="L38" s="16"/>
    </row>
    <row r="39" spans="1:32" customHeight="1" ht="12.75">
      <c r="B39" s="19"/>
      <c r="C39" s="19"/>
      <c r="D39" s="9" t="s">
        <v>140</v>
      </c>
      <c r="E39" s="4"/>
      <c r="F39" s="5"/>
      <c r="G39" s="45" t="s">
        <v>3</v>
      </c>
      <c r="H39" s="11">
        <v>144</v>
      </c>
      <c r="I39" s="11">
        <v>150</v>
      </c>
      <c r="J39" s="11">
        <v>139</v>
      </c>
      <c r="K39" s="11">
        <v>152</v>
      </c>
      <c r="L39" s="16"/>
    </row>
    <row r="40" spans="1:32" customHeight="1" ht="12.75">
      <c r="B40" s="19"/>
      <c r="C40" s="19"/>
      <c r="D40" s="9" t="s">
        <v>141</v>
      </c>
      <c r="E40" s="4"/>
      <c r="F40" s="5"/>
      <c r="G40" s="45" t="s">
        <v>3</v>
      </c>
      <c r="H40" s="11">
        <v>145</v>
      </c>
      <c r="I40" s="11">
        <v>151</v>
      </c>
      <c r="J40" s="11">
        <v>140</v>
      </c>
      <c r="K40" s="11">
        <v>153</v>
      </c>
      <c r="L40" s="16"/>
    </row>
    <row r="41" spans="1:32" customHeight="1" ht="12.75">
      <c r="B41" s="19"/>
      <c r="C41" s="19"/>
      <c r="D41" s="9" t="s">
        <v>142</v>
      </c>
      <c r="E41" s="4"/>
      <c r="F41" s="5"/>
      <c r="G41" s="45" t="s">
        <v>3</v>
      </c>
      <c r="H41" s="11">
        <v>146</v>
      </c>
      <c r="I41" s="11">
        <v>152</v>
      </c>
      <c r="J41" s="11">
        <v>141</v>
      </c>
      <c r="K41" s="11">
        <v>154</v>
      </c>
      <c r="L41" s="16"/>
    </row>
    <row r="42" spans="1:32" customHeight="1" ht="12.75">
      <c r="B42" s="19"/>
      <c r="C42" s="19"/>
      <c r="D42" s="9" t="s">
        <v>143</v>
      </c>
      <c r="E42" s="4"/>
      <c r="F42" s="5"/>
      <c r="G42" s="45" t="s">
        <v>3</v>
      </c>
      <c r="H42" s="11">
        <v>147</v>
      </c>
      <c r="I42" s="11">
        <v>153</v>
      </c>
      <c r="J42" s="11">
        <v>142</v>
      </c>
      <c r="K42" s="11">
        <v>155</v>
      </c>
      <c r="L42" s="16"/>
    </row>
    <row r="43" spans="1:32" customHeight="1" ht="12.75">
      <c r="B43" s="19"/>
      <c r="C43" s="15"/>
      <c r="D43" s="9" t="s">
        <v>144</v>
      </c>
      <c r="E43" s="4"/>
      <c r="F43" s="5"/>
      <c r="G43" s="45" t="s">
        <v>3</v>
      </c>
      <c r="H43" s="11">
        <v>148</v>
      </c>
      <c r="I43" s="11">
        <v>154</v>
      </c>
      <c r="J43" s="11">
        <v>143</v>
      </c>
      <c r="K43" s="11">
        <v>156</v>
      </c>
      <c r="L43" s="16"/>
    </row>
    <row r="44" spans="1:32" customHeight="1" ht="12.75">
      <c r="B44" s="19"/>
      <c r="C44" s="12" t="s">
        <v>227</v>
      </c>
      <c r="D44" s="9" t="s">
        <v>228</v>
      </c>
      <c r="E44" s="4"/>
      <c r="F44" s="5"/>
      <c r="G44" s="45" t="s">
        <v>3</v>
      </c>
      <c r="H44" s="11">
        <v>149</v>
      </c>
      <c r="I44" s="11">
        <v>155</v>
      </c>
      <c r="J44" s="11">
        <v>144</v>
      </c>
      <c r="K44" s="11">
        <v>157</v>
      </c>
      <c r="L44" s="16"/>
    </row>
    <row r="45" spans="1:32" customHeight="1" ht="12.75">
      <c r="B45" s="19"/>
      <c r="C45" s="15"/>
      <c r="D45" s="9" t="s">
        <v>31</v>
      </c>
      <c r="E45" s="4"/>
      <c r="F45" s="5"/>
      <c r="G45" s="45" t="s">
        <v>3</v>
      </c>
      <c r="H45" s="11">
        <v>150</v>
      </c>
      <c r="I45" s="11">
        <v>156</v>
      </c>
      <c r="J45" s="11">
        <v>145</v>
      </c>
      <c r="K45" s="11">
        <v>158</v>
      </c>
      <c r="L45" s="16"/>
    </row>
    <row r="46" spans="1:32" customHeight="1" ht="12.75">
      <c r="B46" s="19"/>
      <c r="C46" s="12" t="s">
        <v>229</v>
      </c>
      <c r="D46" s="22" t="s">
        <v>230</v>
      </c>
      <c r="E46" s="4"/>
      <c r="F46" s="5"/>
      <c r="G46" s="45" t="s">
        <v>3</v>
      </c>
      <c r="H46" s="11">
        <v>151</v>
      </c>
      <c r="I46" s="11">
        <v>157</v>
      </c>
      <c r="J46" s="11">
        <v>146</v>
      </c>
      <c r="K46" s="11">
        <v>159</v>
      </c>
      <c r="L46" s="16"/>
    </row>
    <row r="47" spans="1:32" customHeight="1" ht="12.75">
      <c r="B47" s="19"/>
      <c r="C47" s="19"/>
      <c r="D47" s="22" t="s">
        <v>231</v>
      </c>
      <c r="E47" s="4"/>
      <c r="F47" s="5"/>
      <c r="G47" s="45" t="s">
        <v>3</v>
      </c>
      <c r="H47" s="11">
        <v>152</v>
      </c>
      <c r="I47" s="11">
        <v>158</v>
      </c>
      <c r="J47" s="11">
        <v>147</v>
      </c>
      <c r="K47" s="11">
        <v>160</v>
      </c>
      <c r="L47" s="16"/>
    </row>
    <row r="48" spans="1:32" customHeight="1" ht="12.75">
      <c r="B48" s="19"/>
      <c r="C48" s="15"/>
      <c r="D48" s="22" t="s">
        <v>6</v>
      </c>
      <c r="E48" s="4"/>
      <c r="F48" s="5"/>
      <c r="G48" s="45" t="s">
        <v>3</v>
      </c>
      <c r="H48" s="11">
        <v>153</v>
      </c>
      <c r="I48" s="11">
        <v>159</v>
      </c>
      <c r="J48" s="11">
        <v>148</v>
      </c>
      <c r="K48" s="11">
        <v>161</v>
      </c>
      <c r="L48" s="16"/>
    </row>
    <row r="49" spans="1:32" customHeight="1" ht="12.75">
      <c r="B49" s="19"/>
      <c r="C49" s="12" t="s">
        <v>232</v>
      </c>
      <c r="D49" s="22" t="s">
        <v>233</v>
      </c>
      <c r="E49" s="4"/>
      <c r="F49" s="5"/>
      <c r="G49" s="45" t="s">
        <v>3</v>
      </c>
      <c r="H49" s="11">
        <v>154</v>
      </c>
      <c r="I49" s="11">
        <v>160</v>
      </c>
      <c r="J49" s="11">
        <v>149</v>
      </c>
      <c r="K49" s="11">
        <v>162</v>
      </c>
      <c r="L49" s="16"/>
    </row>
    <row r="50" spans="1:32" customHeight="1" ht="12.75">
      <c r="B50" s="19"/>
      <c r="C50" s="15"/>
      <c r="D50" s="22" t="s">
        <v>31</v>
      </c>
      <c r="E50" s="4"/>
      <c r="F50" s="5"/>
      <c r="G50" s="45" t="s">
        <v>3</v>
      </c>
      <c r="H50" s="11">
        <v>155</v>
      </c>
      <c r="I50" s="11">
        <v>161</v>
      </c>
      <c r="J50" s="11">
        <v>150</v>
      </c>
      <c r="K50" s="11">
        <v>163</v>
      </c>
      <c r="L50" s="16"/>
    </row>
    <row r="51" spans="1:32" customHeight="1" ht="12.75">
      <c r="B51" s="19"/>
      <c r="C51" s="9" t="s">
        <v>234</v>
      </c>
      <c r="D51" s="4"/>
      <c r="E51" s="4"/>
      <c r="F51" s="5"/>
      <c r="G51" s="45" t="s">
        <v>3</v>
      </c>
      <c r="H51" s="11">
        <v>156</v>
      </c>
      <c r="I51" s="11">
        <v>162</v>
      </c>
      <c r="J51" s="11">
        <v>151</v>
      </c>
      <c r="K51" s="11">
        <v>164</v>
      </c>
      <c r="L51" s="16"/>
    </row>
    <row r="52" spans="1:32" customHeight="1" ht="12.75">
      <c r="B52" s="15"/>
      <c r="C52" s="9" t="s">
        <v>31</v>
      </c>
      <c r="D52" s="4"/>
      <c r="E52" s="4"/>
      <c r="F52" s="5"/>
      <c r="G52" s="45" t="s">
        <v>3</v>
      </c>
      <c r="H52" s="11">
        <v>157</v>
      </c>
      <c r="I52" s="11">
        <v>163</v>
      </c>
      <c r="J52" s="11">
        <v>152</v>
      </c>
      <c r="K52" s="11">
        <v>165</v>
      </c>
      <c r="L52" s="16"/>
    </row>
    <row r="53" spans="1:32" customHeight="1" ht="12.75">
      <c r="B53" s="12" t="s">
        <v>235</v>
      </c>
      <c r="C53" s="17" t="s">
        <v>236</v>
      </c>
      <c r="D53" s="12" t="s">
        <v>237</v>
      </c>
      <c r="E53" s="17" t="s">
        <v>9</v>
      </c>
      <c r="F53" s="20" t="s">
        <v>238</v>
      </c>
      <c r="G53" s="45" t="s">
        <v>3</v>
      </c>
      <c r="H53" s="11">
        <v>158</v>
      </c>
      <c r="I53" s="11">
        <v>164</v>
      </c>
      <c r="J53" s="11">
        <v>153</v>
      </c>
      <c r="K53" s="11">
        <v>166</v>
      </c>
      <c r="L53" s="16"/>
    </row>
    <row r="54" spans="1:32" customHeight="1" ht="12.75">
      <c r="B54" s="19"/>
      <c r="C54" s="19"/>
      <c r="D54" s="19"/>
      <c r="E54" s="15"/>
      <c r="F54" s="20" t="s">
        <v>6</v>
      </c>
      <c r="G54" s="45" t="s">
        <v>3</v>
      </c>
      <c r="H54" s="11">
        <v>159</v>
      </c>
      <c r="I54" s="11">
        <v>165</v>
      </c>
      <c r="J54" s="11">
        <v>154</v>
      </c>
      <c r="K54" s="11">
        <v>167</v>
      </c>
      <c r="L54" s="16"/>
    </row>
    <row r="55" spans="1:32" customHeight="1" ht="12.75">
      <c r="B55" s="19"/>
      <c r="C55" s="19"/>
      <c r="D55" s="19"/>
      <c r="E55" s="17" t="s">
        <v>124</v>
      </c>
      <c r="F55" s="20" t="s">
        <v>238</v>
      </c>
      <c r="G55" s="45" t="s">
        <v>3</v>
      </c>
      <c r="H55" s="11">
        <v>160</v>
      </c>
      <c r="I55" s="11">
        <v>166</v>
      </c>
      <c r="J55" s="11">
        <v>155</v>
      </c>
      <c r="K55" s="11">
        <v>168</v>
      </c>
      <c r="L55" s="16"/>
    </row>
    <row r="56" spans="1:32" customHeight="1" ht="12.75">
      <c r="B56" s="19"/>
      <c r="C56" s="19"/>
      <c r="D56" s="15"/>
      <c r="E56" s="15"/>
      <c r="F56" s="20" t="s">
        <v>6</v>
      </c>
      <c r="G56" s="45" t="s">
        <v>3</v>
      </c>
      <c r="H56" s="11">
        <v>161</v>
      </c>
      <c r="I56" s="11">
        <v>167</v>
      </c>
      <c r="J56" s="11">
        <v>156</v>
      </c>
      <c r="K56" s="11">
        <v>169</v>
      </c>
      <c r="L56" s="16"/>
    </row>
    <row r="57" spans="1:32" customHeight="1" ht="12.75">
      <c r="B57" s="19"/>
      <c r="C57" s="19"/>
      <c r="D57" s="12" t="s">
        <v>239</v>
      </c>
      <c r="E57" s="17" t="s">
        <v>9</v>
      </c>
      <c r="F57" s="20" t="s">
        <v>238</v>
      </c>
      <c r="G57" s="45" t="s">
        <v>3</v>
      </c>
      <c r="H57" s="11">
        <v>162</v>
      </c>
      <c r="I57" s="11">
        <v>168</v>
      </c>
      <c r="J57" s="11">
        <v>157</v>
      </c>
      <c r="K57" s="11">
        <v>170</v>
      </c>
      <c r="L57" s="16"/>
    </row>
    <row r="58" spans="1:32" customHeight="1" ht="12.75">
      <c r="B58" s="19"/>
      <c r="C58" s="19"/>
      <c r="D58" s="19"/>
      <c r="E58" s="15"/>
      <c r="F58" s="20" t="s">
        <v>6</v>
      </c>
      <c r="G58" s="45" t="s">
        <v>3</v>
      </c>
      <c r="H58" s="11">
        <v>163</v>
      </c>
      <c r="I58" s="11">
        <v>169</v>
      </c>
      <c r="J58" s="11">
        <v>158</v>
      </c>
      <c r="K58" s="11">
        <v>171</v>
      </c>
      <c r="L58" s="16"/>
    </row>
    <row r="59" spans="1:32" customHeight="1" ht="12.75">
      <c r="B59" s="19"/>
      <c r="C59" s="19"/>
      <c r="D59" s="19"/>
      <c r="E59" s="17" t="s">
        <v>124</v>
      </c>
      <c r="F59" s="20" t="s">
        <v>238</v>
      </c>
      <c r="G59" s="45" t="s">
        <v>3</v>
      </c>
      <c r="H59" s="11">
        <v>164</v>
      </c>
      <c r="I59" s="11">
        <v>170</v>
      </c>
      <c r="J59" s="11">
        <v>159</v>
      </c>
      <c r="K59" s="11">
        <v>172</v>
      </c>
      <c r="L59" s="16"/>
    </row>
    <row r="60" spans="1:32" customHeight="1" ht="12.75">
      <c r="B60" s="19"/>
      <c r="C60" s="19"/>
      <c r="D60" s="15"/>
      <c r="E60" s="15"/>
      <c r="F60" s="20" t="s">
        <v>6</v>
      </c>
      <c r="G60" s="45" t="s">
        <v>3</v>
      </c>
      <c r="H60" s="11">
        <v>165</v>
      </c>
      <c r="I60" s="11">
        <v>171</v>
      </c>
      <c r="J60" s="11">
        <v>160</v>
      </c>
      <c r="K60" s="11">
        <v>173</v>
      </c>
      <c r="L60" s="16"/>
    </row>
    <row r="61" spans="1:32" customHeight="1" ht="12.75">
      <c r="B61" s="19"/>
      <c r="C61" s="19"/>
      <c r="D61" s="12" t="s">
        <v>240</v>
      </c>
      <c r="E61" s="17" t="s">
        <v>9</v>
      </c>
      <c r="F61" s="20" t="s">
        <v>238</v>
      </c>
      <c r="G61" s="45" t="s">
        <v>3</v>
      </c>
      <c r="H61" s="11">
        <v>166</v>
      </c>
      <c r="I61" s="11">
        <v>172</v>
      </c>
      <c r="J61" s="11">
        <v>161</v>
      </c>
      <c r="K61" s="11">
        <v>174</v>
      </c>
      <c r="L61" s="16"/>
    </row>
    <row r="62" spans="1:32" customHeight="1" ht="12.75">
      <c r="B62" s="19"/>
      <c r="C62" s="19"/>
      <c r="D62" s="19"/>
      <c r="E62" s="15"/>
      <c r="F62" s="20" t="s">
        <v>6</v>
      </c>
      <c r="G62" s="45" t="s">
        <v>3</v>
      </c>
      <c r="H62" s="11">
        <v>167</v>
      </c>
      <c r="I62" s="11">
        <v>173</v>
      </c>
      <c r="J62" s="11">
        <v>162</v>
      </c>
      <c r="K62" s="11">
        <v>175</v>
      </c>
      <c r="L62" s="16"/>
    </row>
    <row r="63" spans="1:32" customHeight="1" ht="12.75">
      <c r="B63" s="19"/>
      <c r="C63" s="19"/>
      <c r="D63" s="19"/>
      <c r="E63" s="17" t="s">
        <v>124</v>
      </c>
      <c r="F63" s="20" t="s">
        <v>238</v>
      </c>
      <c r="G63" s="45" t="s">
        <v>3</v>
      </c>
      <c r="H63" s="11">
        <v>168</v>
      </c>
      <c r="I63" s="11">
        <v>174</v>
      </c>
      <c r="J63" s="11">
        <v>163</v>
      </c>
      <c r="K63" s="11">
        <v>176</v>
      </c>
      <c r="L63" s="16"/>
    </row>
    <row r="64" spans="1:32" customHeight="1" ht="12.75">
      <c r="B64" s="19"/>
      <c r="C64" s="19"/>
      <c r="D64" s="15"/>
      <c r="E64" s="15"/>
      <c r="F64" s="20" t="s">
        <v>6</v>
      </c>
      <c r="G64" s="45" t="s">
        <v>3</v>
      </c>
      <c r="H64" s="11">
        <v>169</v>
      </c>
      <c r="I64" s="11">
        <v>175</v>
      </c>
      <c r="J64" s="11">
        <v>164</v>
      </c>
      <c r="K64" s="11">
        <v>177</v>
      </c>
      <c r="L64" s="16"/>
    </row>
    <row r="65" spans="1:32" customHeight="1" ht="12.75">
      <c r="B65" s="19"/>
      <c r="C65" s="19"/>
      <c r="D65" s="12" t="s">
        <v>241</v>
      </c>
      <c r="E65" s="17" t="s">
        <v>9</v>
      </c>
      <c r="F65" s="20" t="s">
        <v>238</v>
      </c>
      <c r="G65" s="45" t="s">
        <v>3</v>
      </c>
      <c r="H65" s="11">
        <v>170</v>
      </c>
      <c r="I65" s="11">
        <v>176</v>
      </c>
      <c r="J65" s="11">
        <v>165</v>
      </c>
      <c r="K65" s="11">
        <v>178</v>
      </c>
      <c r="L65" s="16"/>
    </row>
    <row r="66" spans="1:32" customHeight="1" ht="12.75">
      <c r="B66" s="19"/>
      <c r="C66" s="19"/>
      <c r="D66" s="19"/>
      <c r="E66" s="15"/>
      <c r="F66" s="20" t="s">
        <v>6</v>
      </c>
      <c r="G66" s="45" t="s">
        <v>3</v>
      </c>
      <c r="H66" s="11">
        <v>171</v>
      </c>
      <c r="I66" s="11">
        <v>177</v>
      </c>
      <c r="J66" s="11">
        <v>166</v>
      </c>
      <c r="K66" s="11">
        <v>179</v>
      </c>
      <c r="L66" s="16"/>
    </row>
    <row r="67" spans="1:32" customHeight="1" ht="12.75">
      <c r="B67" s="19"/>
      <c r="C67" s="19"/>
      <c r="D67" s="19"/>
      <c r="E67" s="17" t="s">
        <v>124</v>
      </c>
      <c r="F67" s="20" t="s">
        <v>238</v>
      </c>
      <c r="G67" s="45" t="s">
        <v>3</v>
      </c>
      <c r="H67" s="11">
        <v>172</v>
      </c>
      <c r="I67" s="11">
        <v>178</v>
      </c>
      <c r="J67" s="11">
        <v>167</v>
      </c>
      <c r="K67" s="11">
        <v>180</v>
      </c>
      <c r="L67" s="16"/>
    </row>
    <row r="68" spans="1:32" customHeight="1" ht="12.75">
      <c r="B68" s="19"/>
      <c r="C68" s="19"/>
      <c r="D68" s="15"/>
      <c r="E68" s="15"/>
      <c r="F68" s="20" t="s">
        <v>6</v>
      </c>
      <c r="G68" s="45" t="s">
        <v>3</v>
      </c>
      <c r="H68" s="11">
        <v>173</v>
      </c>
      <c r="I68" s="11">
        <v>179</v>
      </c>
      <c r="J68" s="11">
        <v>168</v>
      </c>
      <c r="K68" s="11">
        <v>181</v>
      </c>
      <c r="L68" s="16"/>
    </row>
    <row r="69" spans="1:32" customHeight="1" ht="12.75">
      <c r="B69" s="19"/>
      <c r="C69" s="19"/>
      <c r="D69" s="9" t="s">
        <v>242</v>
      </c>
      <c r="E69" s="4"/>
      <c r="F69" s="5"/>
      <c r="G69" s="45" t="s">
        <v>3</v>
      </c>
      <c r="H69" s="11">
        <v>174</v>
      </c>
      <c r="I69" s="11">
        <v>180</v>
      </c>
      <c r="J69" s="11">
        <v>169</v>
      </c>
      <c r="K69" s="11">
        <v>182</v>
      </c>
      <c r="L69" s="16"/>
    </row>
    <row r="70" spans="1:32" customHeight="1" ht="12.75">
      <c r="B70" s="19"/>
      <c r="C70" s="15"/>
      <c r="D70" s="9" t="s">
        <v>31</v>
      </c>
      <c r="E70" s="4"/>
      <c r="F70" s="5"/>
      <c r="G70" s="45" t="s">
        <v>3</v>
      </c>
      <c r="H70" s="11">
        <v>175</v>
      </c>
      <c r="I70" s="11">
        <v>181</v>
      </c>
      <c r="J70" s="11">
        <v>170</v>
      </c>
      <c r="K70" s="11">
        <v>183</v>
      </c>
      <c r="L70" s="16"/>
    </row>
    <row r="71" spans="1:32" customHeight="1" ht="12.75">
      <c r="B71" s="19"/>
      <c r="C71" s="9" t="s">
        <v>243</v>
      </c>
      <c r="D71" s="4"/>
      <c r="E71" s="4"/>
      <c r="F71" s="5"/>
      <c r="G71" s="45" t="s">
        <v>3</v>
      </c>
      <c r="H71" s="11">
        <v>176</v>
      </c>
      <c r="I71" s="11">
        <v>182</v>
      </c>
      <c r="J71" s="11">
        <v>171</v>
      </c>
      <c r="K71" s="11">
        <v>184</v>
      </c>
      <c r="L71" s="16"/>
    </row>
    <row r="72" spans="1:32" customHeight="1" ht="12.75">
      <c r="B72" s="15"/>
      <c r="C72" s="9" t="s">
        <v>31</v>
      </c>
      <c r="D72" s="4"/>
      <c r="E72" s="4"/>
      <c r="F72" s="5"/>
      <c r="G72" s="45" t="s">
        <v>3</v>
      </c>
      <c r="H72" s="11">
        <v>177</v>
      </c>
      <c r="I72" s="11">
        <v>183</v>
      </c>
      <c r="J72" s="11">
        <v>172</v>
      </c>
      <c r="K72" s="11">
        <v>185</v>
      </c>
      <c r="L72" s="16"/>
    </row>
    <row r="73" spans="1:32" customHeight="1" ht="12.75">
      <c r="B73" s="9" t="s">
        <v>244</v>
      </c>
      <c r="C73" s="4"/>
      <c r="D73" s="4"/>
      <c r="E73" s="4"/>
      <c r="F73" s="5"/>
      <c r="G73" s="45" t="s">
        <v>3</v>
      </c>
      <c r="H73" s="11">
        <v>178</v>
      </c>
      <c r="I73" s="11">
        <v>184</v>
      </c>
      <c r="J73" s="11">
        <v>173</v>
      </c>
      <c r="K73" s="11">
        <v>186</v>
      </c>
      <c r="L73" s="16"/>
    </row>
    <row r="74" spans="1:32" customHeight="1" ht="18">
      <c r="B74" s="47" t="s">
        <v>245</v>
      </c>
      <c r="C74" s="4"/>
      <c r="D74" s="4"/>
      <c r="E74" s="4"/>
      <c r="F74" s="5"/>
      <c r="G74" s="48" t="s">
        <v>57</v>
      </c>
      <c r="H74" s="49">
        <f>SUM(H4:H73)</f>
        <v>10045</v>
      </c>
      <c r="I74" s="49">
        <f>SUM(I4:I73)</f>
        <v>10465</v>
      </c>
      <c r="J74" s="49">
        <f>SUM(J4:J73)</f>
        <v>9695</v>
      </c>
      <c r="K74" s="49">
        <f>SUM(K4:K73)</f>
        <v>10605</v>
      </c>
      <c r="L74" s="49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0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7" t="s">
        <v>247</v>
      </c>
      <c r="C79" s="22" t="s">
        <v>248</v>
      </c>
      <c r="D79" s="4"/>
      <c r="E79" s="4"/>
      <c r="F79" s="5"/>
      <c r="G79" s="45" t="s">
        <v>3</v>
      </c>
      <c r="H79" s="11">
        <v>109</v>
      </c>
      <c r="I79" s="11">
        <v>115</v>
      </c>
      <c r="J79" s="11">
        <v>104</v>
      </c>
      <c r="K79" s="11">
        <v>117</v>
      </c>
      <c r="L79" s="1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19"/>
      <c r="C80" s="17" t="s">
        <v>249</v>
      </c>
      <c r="D80" s="12" t="s">
        <v>9</v>
      </c>
      <c r="E80" s="22" t="s">
        <v>5</v>
      </c>
      <c r="F80" s="51"/>
      <c r="G80" s="45" t="s">
        <v>3</v>
      </c>
      <c r="H80" s="11">
        <v>110</v>
      </c>
      <c r="I80" s="11">
        <v>116</v>
      </c>
      <c r="J80" s="11">
        <v>105</v>
      </c>
      <c r="K80" s="11">
        <v>118</v>
      </c>
      <c r="L80" s="16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19"/>
      <c r="C81" s="19"/>
      <c r="D81" s="15"/>
      <c r="E81" s="22" t="s">
        <v>250</v>
      </c>
      <c r="F81" s="52"/>
      <c r="G81" s="45" t="s">
        <v>3</v>
      </c>
      <c r="H81" s="11">
        <v>111</v>
      </c>
      <c r="I81" s="11">
        <v>117</v>
      </c>
      <c r="J81" s="11">
        <v>106</v>
      </c>
      <c r="K81" s="11">
        <v>119</v>
      </c>
      <c r="L81" s="16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19"/>
      <c r="C82" s="19"/>
      <c r="D82" s="12" t="s">
        <v>10</v>
      </c>
      <c r="E82" s="22" t="s">
        <v>5</v>
      </c>
      <c r="F82" s="52"/>
      <c r="G82" s="45" t="s">
        <v>3</v>
      </c>
      <c r="H82" s="11">
        <v>112</v>
      </c>
      <c r="I82" s="11">
        <v>118</v>
      </c>
      <c r="J82" s="11">
        <v>107</v>
      </c>
      <c r="K82" s="11">
        <v>120</v>
      </c>
      <c r="L82" s="16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19"/>
      <c r="C83" s="15"/>
      <c r="D83" s="15"/>
      <c r="E83" s="22" t="s">
        <v>250</v>
      </c>
      <c r="F83" s="52"/>
      <c r="G83" s="45" t="s">
        <v>3</v>
      </c>
      <c r="H83" s="11">
        <v>113</v>
      </c>
      <c r="I83" s="11">
        <v>119</v>
      </c>
      <c r="J83" s="11">
        <v>108</v>
      </c>
      <c r="K83" s="11">
        <v>121</v>
      </c>
      <c r="L83" s="1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19"/>
      <c r="C84" s="22" t="s">
        <v>251</v>
      </c>
      <c r="D84" s="4"/>
      <c r="E84" s="4"/>
      <c r="F84" s="5"/>
      <c r="G84" s="45" t="s">
        <v>12</v>
      </c>
      <c r="H84" s="11">
        <v>114</v>
      </c>
      <c r="I84" s="11">
        <v>120</v>
      </c>
      <c r="J84" s="11">
        <v>109</v>
      </c>
      <c r="K84" s="11">
        <v>122</v>
      </c>
      <c r="L84" s="1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19"/>
      <c r="C85" s="22" t="s">
        <v>252</v>
      </c>
      <c r="D85" s="4"/>
      <c r="E85" s="4"/>
      <c r="F85" s="5"/>
      <c r="G85" s="45" t="s">
        <v>3</v>
      </c>
      <c r="H85" s="11">
        <v>115</v>
      </c>
      <c r="I85" s="11">
        <v>121</v>
      </c>
      <c r="J85" s="11">
        <v>110</v>
      </c>
      <c r="K85" s="11">
        <v>123</v>
      </c>
      <c r="L85" s="16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19"/>
      <c r="C86" s="17" t="s">
        <v>253</v>
      </c>
      <c r="D86" s="12" t="s">
        <v>9</v>
      </c>
      <c r="E86" s="22" t="s">
        <v>5</v>
      </c>
      <c r="F86" s="51"/>
      <c r="G86" s="45" t="s">
        <v>3</v>
      </c>
      <c r="H86" s="11">
        <v>116</v>
      </c>
      <c r="I86" s="11">
        <v>122</v>
      </c>
      <c r="J86" s="11">
        <v>111</v>
      </c>
      <c r="K86" s="11">
        <v>124</v>
      </c>
      <c r="L86" s="1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19"/>
      <c r="C87" s="19"/>
      <c r="D87" s="15"/>
      <c r="E87" s="22" t="s">
        <v>250</v>
      </c>
      <c r="F87" s="52"/>
      <c r="G87" s="45" t="s">
        <v>3</v>
      </c>
      <c r="H87" s="11">
        <v>117</v>
      </c>
      <c r="I87" s="11">
        <v>123</v>
      </c>
      <c r="J87" s="11">
        <v>112</v>
      </c>
      <c r="K87" s="11">
        <v>125</v>
      </c>
      <c r="L87" s="16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19"/>
      <c r="C88" s="19"/>
      <c r="D88" s="12" t="s">
        <v>10</v>
      </c>
      <c r="E88" s="22" t="s">
        <v>5</v>
      </c>
      <c r="F88" s="52"/>
      <c r="G88" s="45" t="s">
        <v>3</v>
      </c>
      <c r="H88" s="11">
        <v>118</v>
      </c>
      <c r="I88" s="11">
        <v>124</v>
      </c>
      <c r="J88" s="11">
        <v>113</v>
      </c>
      <c r="K88" s="11">
        <v>126</v>
      </c>
      <c r="L88" s="16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19"/>
      <c r="C89" s="15"/>
      <c r="D89" s="15"/>
      <c r="E89" s="22" t="s">
        <v>250</v>
      </c>
      <c r="F89" s="51"/>
      <c r="G89" s="45" t="s">
        <v>3</v>
      </c>
      <c r="H89" s="11">
        <v>119</v>
      </c>
      <c r="I89" s="11">
        <v>125</v>
      </c>
      <c r="J89" s="11">
        <v>114</v>
      </c>
      <c r="K89" s="11">
        <v>127</v>
      </c>
      <c r="L89" s="1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19"/>
      <c r="C90" s="22" t="s">
        <v>254</v>
      </c>
      <c r="D90" s="4"/>
      <c r="E90" s="4"/>
      <c r="F90" s="5"/>
      <c r="G90" s="45" t="s">
        <v>12</v>
      </c>
      <c r="H90" s="11">
        <v>120</v>
      </c>
      <c r="I90" s="11">
        <v>126</v>
      </c>
      <c r="J90" s="11">
        <v>115</v>
      </c>
      <c r="K90" s="11">
        <v>128</v>
      </c>
      <c r="L90" s="16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19"/>
      <c r="C91" s="22" t="s">
        <v>255</v>
      </c>
      <c r="D91" s="4"/>
      <c r="E91" s="4"/>
      <c r="F91" s="5"/>
      <c r="G91" s="45" t="s">
        <v>3</v>
      </c>
      <c r="H91" s="11">
        <v>121</v>
      </c>
      <c r="I91" s="11">
        <v>127</v>
      </c>
      <c r="J91" s="11">
        <v>116</v>
      </c>
      <c r="K91" s="11">
        <v>129</v>
      </c>
      <c r="L91" s="16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19"/>
      <c r="C92" s="22" t="s">
        <v>256</v>
      </c>
      <c r="D92" s="4"/>
      <c r="E92" s="4"/>
      <c r="F92" s="5"/>
      <c r="G92" s="45" t="s">
        <v>12</v>
      </c>
      <c r="H92" s="11">
        <v>122</v>
      </c>
      <c r="I92" s="11">
        <v>128</v>
      </c>
      <c r="J92" s="11">
        <v>117</v>
      </c>
      <c r="K92" s="11">
        <v>130</v>
      </c>
      <c r="L92" s="1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19"/>
      <c r="C93" s="22" t="s">
        <v>257</v>
      </c>
      <c r="D93" s="4"/>
      <c r="E93" s="4"/>
      <c r="F93" s="5"/>
      <c r="G93" s="45" t="s">
        <v>3</v>
      </c>
      <c r="H93" s="11">
        <v>123</v>
      </c>
      <c r="I93" s="11">
        <v>129</v>
      </c>
      <c r="J93" s="11">
        <v>118</v>
      </c>
      <c r="K93" s="11">
        <v>131</v>
      </c>
      <c r="L93" s="16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19"/>
      <c r="C94" s="22" t="s">
        <v>258</v>
      </c>
      <c r="D94" s="4"/>
      <c r="E94" s="4"/>
      <c r="F94" s="5"/>
      <c r="G94" s="45" t="s">
        <v>12</v>
      </c>
      <c r="H94" s="11">
        <v>124</v>
      </c>
      <c r="I94" s="11">
        <v>130</v>
      </c>
      <c r="J94" s="11">
        <v>119</v>
      </c>
      <c r="K94" s="11">
        <v>132</v>
      </c>
      <c r="L94" s="1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5"/>
      <c r="C95" s="22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7" t="s">
        <v>260</v>
      </c>
      <c r="C96" s="22" t="s">
        <v>261</v>
      </c>
      <c r="D96" s="4"/>
      <c r="E96" s="4"/>
      <c r="F96" s="5"/>
      <c r="G96" s="45" t="s">
        <v>3</v>
      </c>
      <c r="H96" s="11">
        <v>126</v>
      </c>
      <c r="I96" s="11">
        <v>132</v>
      </c>
      <c r="J96" s="11">
        <v>121</v>
      </c>
      <c r="K96" s="11">
        <v>134</v>
      </c>
      <c r="L96" s="1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19"/>
      <c r="C97" s="22" t="s">
        <v>262</v>
      </c>
      <c r="D97" s="4"/>
      <c r="E97" s="4"/>
      <c r="F97" s="5"/>
      <c r="G97" s="45" t="s">
        <v>3</v>
      </c>
      <c r="H97" s="11">
        <v>127</v>
      </c>
      <c r="I97" s="11">
        <v>133</v>
      </c>
      <c r="J97" s="11">
        <v>122</v>
      </c>
      <c r="K97" s="11">
        <v>135</v>
      </c>
      <c r="L97" s="1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19"/>
      <c r="C98" s="22" t="s">
        <v>263</v>
      </c>
      <c r="D98" s="4"/>
      <c r="E98" s="4"/>
      <c r="F98" s="5"/>
      <c r="G98" s="45" t="s">
        <v>3</v>
      </c>
      <c r="H98" s="11">
        <v>128</v>
      </c>
      <c r="I98" s="11">
        <v>134</v>
      </c>
      <c r="J98" s="11">
        <v>123</v>
      </c>
      <c r="K98" s="11">
        <v>136</v>
      </c>
      <c r="L98" s="1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19"/>
      <c r="C99" s="22" t="s">
        <v>264</v>
      </c>
      <c r="D99" s="4"/>
      <c r="E99" s="4"/>
      <c r="F99" s="5"/>
      <c r="G99" s="45" t="s">
        <v>3</v>
      </c>
      <c r="H99" s="11">
        <v>129</v>
      </c>
      <c r="I99" s="11">
        <v>135</v>
      </c>
      <c r="J99" s="11">
        <v>124</v>
      </c>
      <c r="K99" s="11">
        <v>137</v>
      </c>
      <c r="L99" s="16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19"/>
      <c r="C100" s="22" t="s">
        <v>265</v>
      </c>
      <c r="D100" s="4"/>
      <c r="E100" s="4"/>
      <c r="F100" s="5"/>
      <c r="G100" s="45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19"/>
      <c r="C101" s="22" t="s">
        <v>134</v>
      </c>
      <c r="D101" s="4"/>
      <c r="E101" s="4"/>
      <c r="F101" s="5"/>
      <c r="G101" s="45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6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19"/>
      <c r="C102" s="53" t="s">
        <v>161</v>
      </c>
      <c r="D102" s="4"/>
      <c r="E102" s="4"/>
      <c r="F102" s="5"/>
      <c r="G102" s="45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5"/>
      <c r="C103" s="53" t="s">
        <v>31</v>
      </c>
      <c r="D103" s="4"/>
      <c r="E103" s="4"/>
      <c r="F103" s="5"/>
      <c r="G103" s="45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6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2" t="s">
        <v>266</v>
      </c>
      <c r="C104" s="12" t="s">
        <v>267</v>
      </c>
      <c r="D104" s="22" t="s">
        <v>268</v>
      </c>
      <c r="E104" s="4"/>
      <c r="F104" s="5"/>
      <c r="G104" s="45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19"/>
      <c r="C105" s="15"/>
      <c r="D105" s="22" t="s">
        <v>269</v>
      </c>
      <c r="E105" s="4"/>
      <c r="F105" s="5"/>
      <c r="G105" s="45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6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19"/>
      <c r="C106" s="9" t="s">
        <v>270</v>
      </c>
      <c r="D106" s="4"/>
      <c r="E106" s="4"/>
      <c r="F106" s="5"/>
      <c r="G106" s="45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19"/>
      <c r="C107" s="9" t="s">
        <v>271</v>
      </c>
      <c r="D107" s="4"/>
      <c r="E107" s="4"/>
      <c r="F107" s="5"/>
      <c r="G107" s="45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19"/>
      <c r="C108" s="54" t="s">
        <v>77</v>
      </c>
      <c r="D108" s="9" t="s">
        <v>59</v>
      </c>
      <c r="E108" s="4"/>
      <c r="F108" s="5"/>
      <c r="G108" s="45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19"/>
      <c r="C109" s="19"/>
      <c r="D109" s="9" t="s">
        <v>86</v>
      </c>
      <c r="E109" s="4"/>
      <c r="F109" s="5"/>
      <c r="G109" s="45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19"/>
      <c r="C110" s="19"/>
      <c r="D110" s="9" t="s">
        <v>91</v>
      </c>
      <c r="E110" s="4"/>
      <c r="F110" s="5"/>
      <c r="G110" s="45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19"/>
      <c r="C111" s="15"/>
      <c r="D111" s="9" t="s">
        <v>31</v>
      </c>
      <c r="E111" s="4"/>
      <c r="F111" s="5"/>
      <c r="G111" s="45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19"/>
      <c r="C112" s="9" t="s">
        <v>219</v>
      </c>
      <c r="D112" s="4"/>
      <c r="E112" s="4"/>
      <c r="F112" s="5"/>
      <c r="G112" s="45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6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5"/>
      <c r="C113" s="9" t="s">
        <v>272</v>
      </c>
      <c r="D113" s="4"/>
      <c r="E113" s="4"/>
      <c r="F113" s="5"/>
      <c r="G113" s="45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2" t="s">
        <v>273</v>
      </c>
      <c r="C114" s="9" t="s">
        <v>274</v>
      </c>
      <c r="D114" s="4"/>
      <c r="E114" s="4"/>
      <c r="F114" s="5"/>
      <c r="G114" s="45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19"/>
      <c r="C115" s="9" t="s">
        <v>271</v>
      </c>
      <c r="D115" s="4"/>
      <c r="E115" s="4"/>
      <c r="F115" s="5"/>
      <c r="G115" s="45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6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19"/>
      <c r="C116" s="54" t="s">
        <v>77</v>
      </c>
      <c r="D116" s="9" t="s">
        <v>79</v>
      </c>
      <c r="E116" s="4"/>
      <c r="F116" s="5"/>
      <c r="G116" s="45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19"/>
      <c r="C117" s="19"/>
      <c r="D117" s="9" t="s">
        <v>91</v>
      </c>
      <c r="E117" s="4"/>
      <c r="F117" s="5"/>
      <c r="G117" s="45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6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19"/>
      <c r="C118" s="15"/>
      <c r="D118" s="9" t="s">
        <v>31</v>
      </c>
      <c r="E118" s="4"/>
      <c r="F118" s="5"/>
      <c r="G118" s="45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6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5"/>
      <c r="C119" s="9" t="s">
        <v>275</v>
      </c>
      <c r="D119" s="4"/>
      <c r="E119" s="4"/>
      <c r="F119" s="5"/>
      <c r="G119" s="45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2" t="s">
        <v>276</v>
      </c>
      <c r="C120" s="9" t="s">
        <v>217</v>
      </c>
      <c r="D120" s="4"/>
      <c r="E120" s="4"/>
      <c r="F120" s="5"/>
      <c r="G120" s="45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6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19"/>
      <c r="C121" s="9" t="s">
        <v>220</v>
      </c>
      <c r="D121" s="4"/>
      <c r="E121" s="4"/>
      <c r="F121" s="5"/>
      <c r="G121" s="45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19"/>
      <c r="C122" s="9" t="s">
        <v>221</v>
      </c>
      <c r="D122" s="4"/>
      <c r="E122" s="4"/>
      <c r="F122" s="5"/>
      <c r="G122" s="45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6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5"/>
      <c r="C123" s="9" t="s">
        <v>144</v>
      </c>
      <c r="D123" s="4"/>
      <c r="E123" s="4"/>
      <c r="F123" s="5"/>
      <c r="G123" s="45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6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2" t="s">
        <v>277</v>
      </c>
      <c r="C124" s="9" t="s">
        <v>137</v>
      </c>
      <c r="D124" s="4"/>
      <c r="E124" s="4"/>
      <c r="F124" s="5"/>
      <c r="G124" s="45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6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19"/>
      <c r="C125" s="9" t="s">
        <v>226</v>
      </c>
      <c r="D125" s="4"/>
      <c r="E125" s="4"/>
      <c r="F125" s="5"/>
      <c r="G125" s="45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6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19"/>
      <c r="C126" s="9" t="s">
        <v>143</v>
      </c>
      <c r="D126" s="4"/>
      <c r="E126" s="4"/>
      <c r="F126" s="5"/>
      <c r="G126" s="45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6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5"/>
      <c r="C127" s="9" t="s">
        <v>31</v>
      </c>
      <c r="D127" s="4"/>
      <c r="E127" s="4"/>
      <c r="F127" s="5"/>
      <c r="G127" s="45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6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2" t="s">
        <v>278</v>
      </c>
      <c r="C128" s="9" t="s">
        <v>9</v>
      </c>
      <c r="D128" s="4"/>
      <c r="E128" s="4"/>
      <c r="F128" s="5"/>
      <c r="G128" s="45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5"/>
      <c r="C129" s="9" t="s">
        <v>124</v>
      </c>
      <c r="D129" s="4"/>
      <c r="E129" s="4"/>
      <c r="F129" s="5"/>
      <c r="G129" s="45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6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7" t="s">
        <v>279</v>
      </c>
      <c r="C130" s="9" t="s">
        <v>280</v>
      </c>
      <c r="D130" s="4"/>
      <c r="E130" s="4"/>
      <c r="F130" s="5"/>
      <c r="G130" s="45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6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19"/>
      <c r="C131" s="22" t="s">
        <v>281</v>
      </c>
      <c r="D131" s="4"/>
      <c r="E131" s="4"/>
      <c r="F131" s="5"/>
      <c r="G131" s="45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6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19"/>
      <c r="C132" s="22" t="s">
        <v>282</v>
      </c>
      <c r="D132" s="4"/>
      <c r="E132" s="4"/>
      <c r="F132" s="5"/>
      <c r="G132" s="45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6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19"/>
      <c r="C133" s="9" t="s">
        <v>283</v>
      </c>
      <c r="D133" s="4"/>
      <c r="E133" s="4"/>
      <c r="F133" s="5"/>
      <c r="G133" s="45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6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19"/>
      <c r="C134" s="22" t="s">
        <v>284</v>
      </c>
      <c r="D134" s="4"/>
      <c r="E134" s="4"/>
      <c r="F134" s="5"/>
      <c r="G134" s="45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6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19"/>
      <c r="C135" s="9" t="s">
        <v>285</v>
      </c>
      <c r="D135" s="4"/>
      <c r="E135" s="4"/>
      <c r="F135" s="5"/>
      <c r="G135" s="45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6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19"/>
      <c r="C136" s="12" t="s">
        <v>286</v>
      </c>
      <c r="D136" s="17" t="s">
        <v>9</v>
      </c>
      <c r="E136" s="9" t="s">
        <v>238</v>
      </c>
      <c r="F136" s="5"/>
      <c r="G136" s="45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6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19"/>
      <c r="C137" s="19"/>
      <c r="D137" s="15"/>
      <c r="E137" s="9" t="s">
        <v>6</v>
      </c>
      <c r="F137" s="5"/>
      <c r="G137" s="45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6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19"/>
      <c r="C138" s="19"/>
      <c r="D138" s="17" t="s">
        <v>124</v>
      </c>
      <c r="E138" s="9" t="s">
        <v>238</v>
      </c>
      <c r="F138" s="5"/>
      <c r="G138" s="45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6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19"/>
      <c r="C139" s="15"/>
      <c r="D139" s="15"/>
      <c r="E139" s="9" t="s">
        <v>6</v>
      </c>
      <c r="F139" s="5"/>
      <c r="G139" s="45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6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19"/>
      <c r="C140" s="12" t="s">
        <v>287</v>
      </c>
      <c r="D140" s="17" t="s">
        <v>9</v>
      </c>
      <c r="E140" s="9" t="s">
        <v>238</v>
      </c>
      <c r="F140" s="5"/>
      <c r="G140" s="45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6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19"/>
      <c r="C141" s="19"/>
      <c r="D141" s="15"/>
      <c r="E141" s="9" t="s">
        <v>6</v>
      </c>
      <c r="F141" s="5"/>
      <c r="G141" s="45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6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19"/>
      <c r="C142" s="19"/>
      <c r="D142" s="17" t="s">
        <v>124</v>
      </c>
      <c r="E142" s="9" t="s">
        <v>238</v>
      </c>
      <c r="F142" s="5"/>
      <c r="G142" s="45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6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19"/>
      <c r="C143" s="15"/>
      <c r="D143" s="15"/>
      <c r="E143" s="9" t="s">
        <v>6</v>
      </c>
      <c r="F143" s="5"/>
      <c r="G143" s="45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6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19"/>
      <c r="C144" s="9" t="s">
        <v>288</v>
      </c>
      <c r="D144" s="4"/>
      <c r="E144" s="4"/>
      <c r="F144" s="5"/>
      <c r="G144" s="45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6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19"/>
      <c r="C145" s="9" t="s">
        <v>289</v>
      </c>
      <c r="D145" s="4"/>
      <c r="E145" s="4"/>
      <c r="F145" s="5"/>
      <c r="G145" s="45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6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19"/>
      <c r="C146" s="22" t="s">
        <v>290</v>
      </c>
      <c r="D146" s="4"/>
      <c r="E146" s="4"/>
      <c r="F146" s="5"/>
      <c r="G146" s="45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5"/>
      <c r="C147" s="9" t="s">
        <v>31</v>
      </c>
      <c r="D147" s="4"/>
      <c r="E147" s="4"/>
      <c r="F147" s="5"/>
      <c r="G147" s="45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5" t="s">
        <v>291</v>
      </c>
      <c r="C148" s="4"/>
      <c r="D148" s="4"/>
      <c r="E148" s="4"/>
      <c r="F148" s="4"/>
      <c r="G148" s="5"/>
      <c r="H148" s="25">
        <f>SUM(H79:H147)</f>
        <v>9867</v>
      </c>
      <c r="I148" s="25">
        <f>SUM(I79:I147)</f>
        <v>10281</v>
      </c>
      <c r="J148" s="25">
        <f>SUM(J79:J147)</f>
        <v>9522</v>
      </c>
      <c r="K148" s="25">
        <f>SUM(K79:K147)</f>
        <v>10419</v>
      </c>
      <c r="L148" s="25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7" t="s">
        <v>260</v>
      </c>
      <c r="C153" s="22" t="s">
        <v>261</v>
      </c>
      <c r="D153" s="4"/>
      <c r="E153" s="4"/>
      <c r="F153" s="5"/>
      <c r="G153" s="45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6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19"/>
      <c r="C154" s="22" t="s">
        <v>262</v>
      </c>
      <c r="D154" s="4"/>
      <c r="E154" s="4"/>
      <c r="F154" s="5"/>
      <c r="G154" s="45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6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19"/>
      <c r="C155" s="22" t="s">
        <v>263</v>
      </c>
      <c r="D155" s="4"/>
      <c r="E155" s="4"/>
      <c r="F155" s="5"/>
      <c r="G155" s="45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19"/>
      <c r="C156" s="22" t="s">
        <v>264</v>
      </c>
      <c r="D156" s="4"/>
      <c r="E156" s="4"/>
      <c r="F156" s="5"/>
      <c r="G156" s="45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19"/>
      <c r="C157" s="22" t="s">
        <v>265</v>
      </c>
      <c r="D157" s="4"/>
      <c r="E157" s="4"/>
      <c r="F157" s="5"/>
      <c r="G157" s="45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6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19"/>
      <c r="C158" s="22" t="s">
        <v>134</v>
      </c>
      <c r="D158" s="4"/>
      <c r="E158" s="4"/>
      <c r="F158" s="5"/>
      <c r="G158" s="45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6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19"/>
      <c r="C159" s="53" t="s">
        <v>161</v>
      </c>
      <c r="D159" s="4"/>
      <c r="E159" s="4"/>
      <c r="F159" s="5"/>
      <c r="G159" s="45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5"/>
      <c r="C160" s="53" t="s">
        <v>31</v>
      </c>
      <c r="D160" s="4"/>
      <c r="E160" s="4"/>
      <c r="F160" s="5"/>
      <c r="G160" s="45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6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2" t="s">
        <v>266</v>
      </c>
      <c r="C161" s="12" t="s">
        <v>267</v>
      </c>
      <c r="D161" s="22" t="s">
        <v>268</v>
      </c>
      <c r="E161" s="4"/>
      <c r="F161" s="5"/>
      <c r="G161" s="45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19"/>
      <c r="C162" s="15"/>
      <c r="D162" s="22" t="s">
        <v>269</v>
      </c>
      <c r="E162" s="4"/>
      <c r="F162" s="5"/>
      <c r="G162" s="45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6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19"/>
      <c r="C163" s="9" t="s">
        <v>270</v>
      </c>
      <c r="D163" s="4"/>
      <c r="E163" s="4"/>
      <c r="F163" s="5"/>
      <c r="G163" s="45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19"/>
      <c r="C164" s="9" t="s">
        <v>271</v>
      </c>
      <c r="D164" s="4"/>
      <c r="E164" s="4"/>
      <c r="F164" s="5"/>
      <c r="G164" s="45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6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19"/>
      <c r="C165" s="54" t="s">
        <v>77</v>
      </c>
      <c r="D165" s="9" t="s">
        <v>59</v>
      </c>
      <c r="E165" s="4"/>
      <c r="F165" s="5"/>
      <c r="G165" s="45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6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19"/>
      <c r="C166" s="19"/>
      <c r="D166" s="9" t="s">
        <v>86</v>
      </c>
      <c r="E166" s="4"/>
      <c r="F166" s="5"/>
      <c r="G166" s="45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19"/>
      <c r="C167" s="19"/>
      <c r="D167" s="9" t="s">
        <v>91</v>
      </c>
      <c r="E167" s="4"/>
      <c r="F167" s="5"/>
      <c r="G167" s="45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6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19"/>
      <c r="C168" s="15"/>
      <c r="D168" s="9" t="s">
        <v>31</v>
      </c>
      <c r="E168" s="4"/>
      <c r="F168" s="5"/>
      <c r="G168" s="45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19"/>
      <c r="C169" s="9" t="s">
        <v>219</v>
      </c>
      <c r="D169" s="4"/>
      <c r="E169" s="4"/>
      <c r="F169" s="5"/>
      <c r="G169" s="45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6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5"/>
      <c r="C170" s="9" t="s">
        <v>272</v>
      </c>
      <c r="D170" s="4"/>
      <c r="E170" s="4"/>
      <c r="F170" s="5"/>
      <c r="G170" s="45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6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2" t="s">
        <v>273</v>
      </c>
      <c r="C171" s="9" t="s">
        <v>274</v>
      </c>
      <c r="D171" s="4"/>
      <c r="E171" s="4"/>
      <c r="F171" s="5"/>
      <c r="G171" s="45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6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19"/>
      <c r="C172" s="9" t="s">
        <v>271</v>
      </c>
      <c r="D172" s="4"/>
      <c r="E172" s="4"/>
      <c r="F172" s="5"/>
      <c r="G172" s="45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6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19"/>
      <c r="C173" s="54" t="s">
        <v>77</v>
      </c>
      <c r="D173" s="9" t="s">
        <v>79</v>
      </c>
      <c r="E173" s="4"/>
      <c r="F173" s="5"/>
      <c r="G173" s="45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6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19"/>
      <c r="C174" s="19"/>
      <c r="D174" s="9" t="s">
        <v>91</v>
      </c>
      <c r="E174" s="4"/>
      <c r="F174" s="5"/>
      <c r="G174" s="45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6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19"/>
      <c r="C175" s="15"/>
      <c r="D175" s="9" t="s">
        <v>31</v>
      </c>
      <c r="E175" s="4"/>
      <c r="F175" s="5"/>
      <c r="G175" s="45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6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5"/>
      <c r="C176" s="9" t="s">
        <v>275</v>
      </c>
      <c r="D176" s="4"/>
      <c r="E176" s="4"/>
      <c r="F176" s="5"/>
      <c r="G176" s="45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6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2" t="s">
        <v>276</v>
      </c>
      <c r="C177" s="9" t="s">
        <v>293</v>
      </c>
      <c r="D177" s="4"/>
      <c r="E177" s="4"/>
      <c r="F177" s="5"/>
      <c r="G177" s="45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6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19"/>
      <c r="C178" s="9" t="s">
        <v>217</v>
      </c>
      <c r="D178" s="4"/>
      <c r="E178" s="4"/>
      <c r="F178" s="5"/>
      <c r="G178" s="45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6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19"/>
      <c r="C179" s="9" t="s">
        <v>218</v>
      </c>
      <c r="D179" s="4"/>
      <c r="E179" s="4"/>
      <c r="F179" s="5"/>
      <c r="G179" s="45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6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19"/>
      <c r="C180" s="9" t="s">
        <v>219</v>
      </c>
      <c r="D180" s="4"/>
      <c r="E180" s="4"/>
      <c r="F180" s="5"/>
      <c r="G180" s="45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6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19"/>
      <c r="C181" s="9" t="s">
        <v>220</v>
      </c>
      <c r="D181" s="4"/>
      <c r="E181" s="4"/>
      <c r="F181" s="5"/>
      <c r="G181" s="45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6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19"/>
      <c r="C182" s="9" t="s">
        <v>221</v>
      </c>
      <c r="D182" s="4"/>
      <c r="E182" s="4"/>
      <c r="F182" s="5"/>
      <c r="G182" s="45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6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19"/>
      <c r="C183" s="9" t="s">
        <v>222</v>
      </c>
      <c r="D183" s="4"/>
      <c r="E183" s="4"/>
      <c r="F183" s="5"/>
      <c r="G183" s="45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6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19"/>
      <c r="C184" s="9" t="s">
        <v>223</v>
      </c>
      <c r="D184" s="4"/>
      <c r="E184" s="4"/>
      <c r="F184" s="5"/>
      <c r="G184" s="45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6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19"/>
      <c r="C185" s="9" t="s">
        <v>224</v>
      </c>
      <c r="D185" s="4"/>
      <c r="E185" s="4"/>
      <c r="F185" s="5"/>
      <c r="G185" s="45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6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5"/>
      <c r="C186" s="9" t="s">
        <v>144</v>
      </c>
      <c r="D186" s="4"/>
      <c r="E186" s="4"/>
      <c r="F186" s="5"/>
      <c r="G186" s="45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6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2" t="s">
        <v>277</v>
      </c>
      <c r="C187" s="9" t="s">
        <v>137</v>
      </c>
      <c r="D187" s="4"/>
      <c r="E187" s="4"/>
      <c r="F187" s="5"/>
      <c r="G187" s="45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6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19"/>
      <c r="C188" s="9" t="s">
        <v>226</v>
      </c>
      <c r="D188" s="4"/>
      <c r="E188" s="4"/>
      <c r="F188" s="5"/>
      <c r="G188" s="45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6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19"/>
      <c r="C189" s="9" t="s">
        <v>139</v>
      </c>
      <c r="D189" s="4"/>
      <c r="E189" s="4"/>
      <c r="F189" s="5"/>
      <c r="G189" s="45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6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19"/>
      <c r="C190" s="9" t="s">
        <v>140</v>
      </c>
      <c r="D190" s="4"/>
      <c r="E190" s="4"/>
      <c r="F190" s="5"/>
      <c r="G190" s="45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6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19"/>
      <c r="C191" s="9" t="s">
        <v>141</v>
      </c>
      <c r="D191" s="4"/>
      <c r="E191" s="4"/>
      <c r="F191" s="5"/>
      <c r="G191" s="45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6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19"/>
      <c r="C192" s="9" t="s">
        <v>142</v>
      </c>
      <c r="D192" s="4"/>
      <c r="E192" s="4"/>
      <c r="F192" s="5"/>
      <c r="G192" s="45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6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19"/>
      <c r="C193" s="9" t="s">
        <v>143</v>
      </c>
      <c r="D193" s="4"/>
      <c r="E193" s="4"/>
      <c r="F193" s="5"/>
      <c r="G193" s="45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6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5"/>
      <c r="C194" s="9" t="s">
        <v>31</v>
      </c>
      <c r="D194" s="4"/>
      <c r="E194" s="4"/>
      <c r="F194" s="5"/>
      <c r="G194" s="45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6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2" t="s">
        <v>278</v>
      </c>
      <c r="C195" s="9" t="s">
        <v>9</v>
      </c>
      <c r="D195" s="4"/>
      <c r="E195" s="4"/>
      <c r="F195" s="5"/>
      <c r="G195" s="45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6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5"/>
      <c r="C196" s="9" t="s">
        <v>124</v>
      </c>
      <c r="D196" s="4"/>
      <c r="E196" s="4"/>
      <c r="F196" s="5"/>
      <c r="G196" s="45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6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7" t="s">
        <v>279</v>
      </c>
      <c r="C197" s="9" t="s">
        <v>294</v>
      </c>
      <c r="D197" s="4"/>
      <c r="E197" s="4"/>
      <c r="F197" s="5"/>
      <c r="G197" s="45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6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19"/>
      <c r="C198" s="9" t="s">
        <v>295</v>
      </c>
      <c r="D198" s="4"/>
      <c r="E198" s="4"/>
      <c r="F198" s="5"/>
      <c r="G198" s="45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6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19"/>
      <c r="C199" s="9" t="s">
        <v>296</v>
      </c>
      <c r="D199" s="4"/>
      <c r="E199" s="4"/>
      <c r="F199" s="5"/>
      <c r="G199" s="45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6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19"/>
      <c r="C200" s="9" t="s">
        <v>297</v>
      </c>
      <c r="D200" s="4"/>
      <c r="E200" s="4"/>
      <c r="F200" s="5"/>
      <c r="G200" s="45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6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19"/>
      <c r="C201" s="9" t="s">
        <v>298</v>
      </c>
      <c r="D201" s="4"/>
      <c r="E201" s="4"/>
      <c r="F201" s="5"/>
      <c r="G201" s="45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6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19"/>
      <c r="C202" s="53" t="s">
        <v>299</v>
      </c>
      <c r="D202" s="4"/>
      <c r="E202" s="4"/>
      <c r="F202" s="5"/>
      <c r="G202" s="45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6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19"/>
      <c r="C203" s="9" t="s">
        <v>280</v>
      </c>
      <c r="D203" s="4"/>
      <c r="E203" s="4"/>
      <c r="F203" s="5"/>
      <c r="G203" s="45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6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19"/>
      <c r="C204" s="9" t="s">
        <v>300</v>
      </c>
      <c r="D204" s="4"/>
      <c r="E204" s="4"/>
      <c r="F204" s="5"/>
      <c r="G204" s="45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6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19"/>
      <c r="C205" s="22" t="s">
        <v>301</v>
      </c>
      <c r="D205" s="4"/>
      <c r="E205" s="4"/>
      <c r="F205" s="5"/>
      <c r="G205" s="45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6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19"/>
      <c r="C206" s="22" t="s">
        <v>282</v>
      </c>
      <c r="D206" s="4"/>
      <c r="E206" s="4"/>
      <c r="F206" s="5"/>
      <c r="G206" s="45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6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19"/>
      <c r="C207" s="9" t="s">
        <v>283</v>
      </c>
      <c r="D207" s="4"/>
      <c r="E207" s="4"/>
      <c r="F207" s="5"/>
      <c r="G207" s="45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19"/>
      <c r="C208" s="22" t="s">
        <v>284</v>
      </c>
      <c r="D208" s="4"/>
      <c r="E208" s="4"/>
      <c r="F208" s="5"/>
      <c r="G208" s="45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6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19"/>
      <c r="C209" s="9" t="s">
        <v>285</v>
      </c>
      <c r="D209" s="4"/>
      <c r="E209" s="4"/>
      <c r="F209" s="5"/>
      <c r="G209" s="45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6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19"/>
      <c r="C210" s="12" t="s">
        <v>286</v>
      </c>
      <c r="D210" s="17" t="s">
        <v>9</v>
      </c>
      <c r="E210" s="9" t="s">
        <v>238</v>
      </c>
      <c r="F210" s="5"/>
      <c r="G210" s="45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6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19"/>
      <c r="C211" s="19"/>
      <c r="D211" s="15"/>
      <c r="E211" s="9" t="s">
        <v>6</v>
      </c>
      <c r="F211" s="5"/>
      <c r="G211" s="45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6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19"/>
      <c r="C212" s="19"/>
      <c r="D212" s="17" t="s">
        <v>124</v>
      </c>
      <c r="E212" s="9" t="s">
        <v>238</v>
      </c>
      <c r="F212" s="5"/>
      <c r="G212" s="45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6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19"/>
      <c r="C213" s="15"/>
      <c r="D213" s="15"/>
      <c r="E213" s="9" t="s">
        <v>6</v>
      </c>
      <c r="F213" s="5"/>
      <c r="G213" s="45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6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19"/>
      <c r="C214" s="12" t="s">
        <v>287</v>
      </c>
      <c r="D214" s="17" t="s">
        <v>9</v>
      </c>
      <c r="E214" s="9" t="s">
        <v>238</v>
      </c>
      <c r="F214" s="5"/>
      <c r="G214" s="45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6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19"/>
      <c r="C215" s="19"/>
      <c r="D215" s="15"/>
      <c r="E215" s="9" t="s">
        <v>6</v>
      </c>
      <c r="F215" s="5"/>
      <c r="G215" s="45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6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19"/>
      <c r="C216" s="19"/>
      <c r="D216" s="17" t="s">
        <v>124</v>
      </c>
      <c r="E216" s="9" t="s">
        <v>238</v>
      </c>
      <c r="F216" s="5"/>
      <c r="G216" s="45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6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19"/>
      <c r="C217" s="15"/>
      <c r="D217" s="15"/>
      <c r="E217" s="9" t="s">
        <v>6</v>
      </c>
      <c r="F217" s="5"/>
      <c r="G217" s="45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6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19"/>
      <c r="C218" s="9" t="s">
        <v>288</v>
      </c>
      <c r="D218" s="4"/>
      <c r="E218" s="4"/>
      <c r="F218" s="5"/>
      <c r="G218" s="45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6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19"/>
      <c r="C219" s="9" t="s">
        <v>289</v>
      </c>
      <c r="D219" s="4"/>
      <c r="E219" s="4"/>
      <c r="F219" s="5"/>
      <c r="G219" s="45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6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19"/>
      <c r="C220" s="22" t="s">
        <v>290</v>
      </c>
      <c r="D220" s="4"/>
      <c r="E220" s="4"/>
      <c r="F220" s="5"/>
      <c r="G220" s="45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6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19"/>
      <c r="C221" s="22" t="s">
        <v>302</v>
      </c>
      <c r="D221" s="4"/>
      <c r="E221" s="4"/>
      <c r="F221" s="5"/>
      <c r="G221" s="45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6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5"/>
      <c r="C222" s="9" t="s">
        <v>31</v>
      </c>
      <c r="D222" s="4"/>
      <c r="E222" s="4"/>
      <c r="F222" s="5"/>
      <c r="G222" s="45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6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2" t="s">
        <v>303</v>
      </c>
      <c r="C223" s="17" t="s">
        <v>304</v>
      </c>
      <c r="D223" s="12" t="s">
        <v>237</v>
      </c>
      <c r="E223" s="17" t="s">
        <v>9</v>
      </c>
      <c r="F223" s="56" t="s">
        <v>238</v>
      </c>
      <c r="G223" s="45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6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19"/>
      <c r="C224" s="19"/>
      <c r="D224" s="19"/>
      <c r="E224" s="15"/>
      <c r="F224" s="56" t="s">
        <v>6</v>
      </c>
      <c r="G224" s="45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6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19"/>
      <c r="C225" s="19"/>
      <c r="D225" s="19"/>
      <c r="E225" s="17" t="s">
        <v>124</v>
      </c>
      <c r="F225" s="56" t="s">
        <v>238</v>
      </c>
      <c r="G225" s="45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6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19"/>
      <c r="C226" s="19"/>
      <c r="D226" s="15"/>
      <c r="E226" s="15"/>
      <c r="F226" s="56" t="s">
        <v>6</v>
      </c>
      <c r="G226" s="45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6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19"/>
      <c r="C227" s="19"/>
      <c r="D227" s="12" t="s">
        <v>239</v>
      </c>
      <c r="E227" s="17" t="s">
        <v>9</v>
      </c>
      <c r="F227" s="56" t="s">
        <v>238</v>
      </c>
      <c r="G227" s="45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6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19"/>
      <c r="C228" s="19"/>
      <c r="D228" s="19"/>
      <c r="E228" s="15"/>
      <c r="F228" s="56" t="s">
        <v>6</v>
      </c>
      <c r="G228" s="45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6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19"/>
      <c r="C229" s="19"/>
      <c r="D229" s="19"/>
      <c r="E229" s="17" t="s">
        <v>124</v>
      </c>
      <c r="F229" s="56" t="s">
        <v>238</v>
      </c>
      <c r="G229" s="45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6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19"/>
      <c r="C230" s="19"/>
      <c r="D230" s="15"/>
      <c r="E230" s="15"/>
      <c r="F230" s="56" t="s">
        <v>6</v>
      </c>
      <c r="G230" s="45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6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19"/>
      <c r="C231" s="19"/>
      <c r="D231" s="12" t="s">
        <v>240</v>
      </c>
      <c r="E231" s="17" t="s">
        <v>9</v>
      </c>
      <c r="F231" s="56" t="s">
        <v>238</v>
      </c>
      <c r="G231" s="45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6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19"/>
      <c r="C232" s="19"/>
      <c r="D232" s="19"/>
      <c r="E232" s="15"/>
      <c r="F232" s="56" t="s">
        <v>6</v>
      </c>
      <c r="G232" s="45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6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19"/>
      <c r="C233" s="19"/>
      <c r="D233" s="19"/>
      <c r="E233" s="17" t="s">
        <v>124</v>
      </c>
      <c r="F233" s="56" t="s">
        <v>238</v>
      </c>
      <c r="G233" s="45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6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19"/>
      <c r="C234" s="19"/>
      <c r="D234" s="15"/>
      <c r="E234" s="15"/>
      <c r="F234" s="56" t="s">
        <v>6</v>
      </c>
      <c r="G234" s="45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6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19"/>
      <c r="C235" s="19"/>
      <c r="D235" s="12" t="s">
        <v>305</v>
      </c>
      <c r="E235" s="17" t="s">
        <v>9</v>
      </c>
      <c r="F235" s="56" t="s">
        <v>238</v>
      </c>
      <c r="G235" s="45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6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19"/>
      <c r="C236" s="19"/>
      <c r="D236" s="19"/>
      <c r="E236" s="15"/>
      <c r="F236" s="56" t="s">
        <v>6</v>
      </c>
      <c r="G236" s="45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6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19"/>
      <c r="C237" s="19"/>
      <c r="D237" s="19"/>
      <c r="E237" s="17" t="s">
        <v>124</v>
      </c>
      <c r="F237" s="56" t="s">
        <v>238</v>
      </c>
      <c r="G237" s="45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6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19"/>
      <c r="C238" s="19"/>
      <c r="D238" s="15"/>
      <c r="E238" s="15"/>
      <c r="F238" s="56" t="s">
        <v>6</v>
      </c>
      <c r="G238" s="45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6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19"/>
      <c r="C239" s="19"/>
      <c r="D239" s="9" t="s">
        <v>306</v>
      </c>
      <c r="E239" s="4"/>
      <c r="F239" s="5"/>
      <c r="G239" s="45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6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19"/>
      <c r="C240" s="19"/>
      <c r="D240" s="9" t="s">
        <v>307</v>
      </c>
      <c r="E240" s="4"/>
      <c r="F240" s="5"/>
      <c r="G240" s="45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6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19"/>
      <c r="C241" s="15"/>
      <c r="D241" s="9" t="s">
        <v>31</v>
      </c>
      <c r="E241" s="4"/>
      <c r="F241" s="5"/>
      <c r="G241" s="45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6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19"/>
      <c r="C242" s="9" t="s">
        <v>308</v>
      </c>
      <c r="D242" s="4"/>
      <c r="E242" s="4"/>
      <c r="F242" s="5"/>
      <c r="G242" s="45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6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5"/>
      <c r="C243" s="9" t="s">
        <v>31</v>
      </c>
      <c r="D243" s="4"/>
      <c r="E243" s="4"/>
      <c r="F243" s="5"/>
      <c r="G243" s="45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6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5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6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5">
        <f>SUM(H153:H244)</f>
        <v>14214</v>
      </c>
      <c r="I245" s="25">
        <f>SUM(I153:I244)</f>
        <v>14766</v>
      </c>
      <c r="J245" s="25">
        <f>SUM(J153:J244)</f>
        <v>13754</v>
      </c>
      <c r="K245" s="25">
        <f>SUM(K153:K244)</f>
        <v>14950</v>
      </c>
      <c r="L245" s="25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4"/>
      <c r="I247" s="44"/>
      <c r="J247" s="44"/>
      <c r="K247" s="44"/>
      <c r="L247" s="4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57" t="s">
        <v>311</v>
      </c>
      <c r="C248" s="58"/>
      <c r="D248" s="58"/>
      <c r="E248" s="58"/>
      <c r="F248" s="58"/>
      <c r="G248" s="16"/>
      <c r="H248" s="11">
        <v>187</v>
      </c>
      <c r="I248" s="11">
        <v>193</v>
      </c>
      <c r="J248" s="11">
        <v>182</v>
      </c>
      <c r="K248" s="11">
        <v>195</v>
      </c>
      <c r="L248" s="59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4"/>
      <c r="I249" s="44"/>
      <c r="J249" s="44"/>
      <c r="K249" s="44"/>
      <c r="L249" s="4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57" t="s">
        <v>312</v>
      </c>
      <c r="C250" s="58"/>
      <c r="D250" s="58"/>
      <c r="E250" s="58"/>
      <c r="F250" s="58"/>
      <c r="G250" s="16"/>
      <c r="H250" s="11">
        <v>178</v>
      </c>
      <c r="I250" s="11">
        <v>184</v>
      </c>
      <c r="J250" s="11">
        <v>173</v>
      </c>
      <c r="K250" s="11">
        <v>186</v>
      </c>
      <c r="L250" s="59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4"/>
      <c r="J251" s="44"/>
      <c r="K251" s="44"/>
      <c r="L251" s="4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57" t="s">
        <v>313</v>
      </c>
      <c r="C252" s="58"/>
      <c r="D252" s="58"/>
      <c r="E252" s="58"/>
      <c r="F252" s="58"/>
      <c r="G252" s="16"/>
      <c r="H252" s="11">
        <v>186</v>
      </c>
      <c r="I252" s="11">
        <v>192</v>
      </c>
      <c r="J252" s="11">
        <v>181</v>
      </c>
      <c r="K252" s="11">
        <v>194</v>
      </c>
      <c r="L252" s="59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0" t="s">
        <v>315</v>
      </c>
      <c r="C4" s="11">
        <v>186</v>
      </c>
      <c r="D4" s="11">
        <v>192</v>
      </c>
      <c r="E4" s="11">
        <v>181</v>
      </c>
      <c r="F4" s="11">
        <v>194</v>
      </c>
      <c r="G4" s="60"/>
    </row>
    <row r="5" spans="1:26" customHeight="1" ht="12.75">
      <c r="B5" s="60" t="s">
        <v>316</v>
      </c>
      <c r="C5" s="11">
        <v>187</v>
      </c>
      <c r="D5" s="11">
        <v>193</v>
      </c>
      <c r="E5" s="11">
        <v>182</v>
      </c>
      <c r="F5" s="11">
        <v>195</v>
      </c>
      <c r="G5" s="60"/>
    </row>
    <row r="6" spans="1:26" customHeight="1" ht="12.75">
      <c r="B6" s="61" t="s">
        <v>317</v>
      </c>
      <c r="C6" s="62"/>
      <c r="D6" s="62"/>
      <c r="E6" s="62"/>
      <c r="F6" s="62"/>
      <c r="G6" s="62"/>
    </row>
    <row r="7" spans="1:26" customHeight="1" ht="12.75">
      <c r="B7" s="60" t="s">
        <v>318</v>
      </c>
      <c r="C7" s="11">
        <v>186</v>
      </c>
      <c r="D7" s="11">
        <v>192</v>
      </c>
      <c r="E7" s="11">
        <v>181</v>
      </c>
      <c r="F7" s="11">
        <v>194</v>
      </c>
      <c r="G7" s="60"/>
    </row>
    <row r="8" spans="1:26" customHeight="1" ht="12.75">
      <c r="B8" s="60" t="s">
        <v>319</v>
      </c>
      <c r="C8" s="11">
        <v>187</v>
      </c>
      <c r="D8" s="11">
        <v>193</v>
      </c>
      <c r="E8" s="11">
        <v>182</v>
      </c>
      <c r="F8" s="11">
        <v>195</v>
      </c>
      <c r="G8" s="60"/>
    </row>
    <row r="9" spans="1:26" customHeight="1" ht="12.75">
      <c r="B9" s="60" t="s">
        <v>320</v>
      </c>
      <c r="C9" s="11">
        <v>188</v>
      </c>
      <c r="D9" s="11">
        <v>194</v>
      </c>
      <c r="E9" s="11">
        <v>183</v>
      </c>
      <c r="F9" s="11">
        <v>196</v>
      </c>
      <c r="G9" s="60"/>
    </row>
    <row r="10" spans="1:26" customHeight="1" ht="12.75">
      <c r="B10" s="60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0"/>
    </row>
    <row r="11" spans="1:26" customHeight="1" ht="12.75">
      <c r="B11" s="60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0"/>
    </row>
    <row r="12" spans="1:26" customHeight="1" ht="12.75">
      <c r="B12" s="61" t="s">
        <v>323</v>
      </c>
      <c r="C12" s="63"/>
      <c r="D12" s="63"/>
      <c r="E12" s="63"/>
      <c r="F12" s="63"/>
      <c r="G12" s="63"/>
    </row>
    <row r="13" spans="1:26" customHeight="1" ht="12.75">
      <c r="B13" s="60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0"/>
    </row>
    <row r="14" spans="1:26" customHeight="1" ht="12.75">
      <c r="B14" s="60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0"/>
    </row>
    <row r="15" spans="1:26" customHeight="1" ht="12.75">
      <c r="B15" s="60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0"/>
    </row>
    <row r="16" spans="1:26" customHeight="1" ht="12.75">
      <c r="B16" s="60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0"/>
    </row>
    <row r="17" spans="1:26" customHeight="1" ht="12.75">
      <c r="B17" s="60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0"/>
    </row>
    <row r="18" spans="1:26" customHeight="1" ht="12.75">
      <c r="B18" s="60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0"/>
    </row>
    <row r="19" spans="1:26" customHeight="1" ht="12.75">
      <c r="B19" s="60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0"/>
    </row>
    <row r="20" spans="1:26" customHeight="1" ht="12.75">
      <c r="B20" s="60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0"/>
    </row>
    <row r="21" spans="1:26" customHeight="1" ht="12.75">
      <c r="B21" s="60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0"/>
    </row>
    <row r="22" spans="1:26" customHeight="1" ht="12.75">
      <c r="B22" s="60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0"/>
    </row>
    <row r="23" spans="1:26" customHeight="1" ht="12.75">
      <c r="B23" s="60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0"/>
    </row>
    <row r="24" spans="1:26" customHeight="1" ht="12.75"/>
    <row r="25" spans="1:26" customHeight="1" ht="12.75"/>
    <row r="26" spans="1:26" customHeight="1" ht="12.75">
      <c r="B26" s="61" t="s">
        <v>335</v>
      </c>
      <c r="C26" s="63"/>
      <c r="D26" s="63"/>
      <c r="E26" s="63"/>
      <c r="F26" s="63"/>
      <c r="G26" s="63"/>
    </row>
    <row r="27" spans="1:26" customHeight="1" ht="12.75">
      <c r="B27" s="60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0"/>
    </row>
    <row r="28" spans="1:26" customHeight="1" ht="12.75">
      <c r="B28" s="60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0"/>
    </row>
    <row r="29" spans="1:26" customHeight="1" ht="12.75">
      <c r="B29" s="60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0"/>
    </row>
    <row r="30" spans="1:26" customHeight="1" ht="12.75">
      <c r="B30" s="60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0"/>
    </row>
    <row r="31" spans="1:26" customHeight="1" ht="12.75">
      <c r="B31" s="60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0"/>
    </row>
    <row r="32" spans="1:26" customHeight="1" ht="12.75">
      <c r="B32" s="60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0"/>
    </row>
    <row r="33" spans="1:26" customHeight="1" ht="12.75">
      <c r="B33" s="60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0"/>
    </row>
    <row r="34" spans="1:26" customHeight="1" ht="12.75">
      <c r="B34" s="60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0"/>
    </row>
    <row r="35" spans="1:26" customHeight="1" ht="12.75">
      <c r="B35" s="60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0"/>
    </row>
    <row r="36" spans="1:26" customHeight="1" ht="12.75">
      <c r="B36" s="60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0"/>
    </row>
    <row r="37" spans="1:26" customHeight="1" ht="12.75">
      <c r="B37" s="60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0"/>
    </row>
    <row r="38" spans="1:26" customHeight="1" ht="12.75">
      <c r="B38" s="60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0"/>
    </row>
    <row r="39" spans="1:26" customHeight="1" ht="12.75">
      <c r="B39" s="60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0"/>
    </row>
    <row r="40" spans="1:26" customHeight="1" ht="12.75">
      <c r="B40" s="60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0"/>
    </row>
    <row r="41" spans="1:26" customHeight="1" ht="12.75">
      <c r="B41" s="60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0"/>
    </row>
    <row r="42" spans="1:26" customHeight="1" ht="12.75">
      <c r="B42" s="60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0"/>
    </row>
    <row r="43" spans="1:26" customHeight="1" ht="12.75">
      <c r="B43" s="60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0"/>
    </row>
    <row r="44" spans="1:26" customHeight="1" ht="12.75">
      <c r="B44" s="60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0"/>
    </row>
    <row r="45" spans="1:26" customHeight="1" ht="12.75">
      <c r="B45" s="60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0"/>
    </row>
    <row r="46" spans="1:26" customHeight="1" ht="12.75">
      <c r="B46" s="60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0"/>
    </row>
    <row r="47" spans="1:26" customHeight="1" ht="12.75">
      <c r="B47" s="60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0"/>
    </row>
    <row r="48" spans="1:26" customHeight="1" ht="12.75"/>
    <row r="49" spans="1:26" customHeight="1" ht="12.75"/>
    <row r="50" spans="1:26" customHeight="1" ht="12.75">
      <c r="B50" s="61" t="s">
        <v>356</v>
      </c>
      <c r="C50" s="63"/>
      <c r="D50" s="63"/>
      <c r="E50" s="63"/>
      <c r="F50" s="63"/>
      <c r="G50" s="63"/>
    </row>
    <row r="51" spans="1:26" customHeight="1" ht="12.75">
      <c r="B51" s="60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0"/>
    </row>
    <row r="52" spans="1:26" customHeight="1" ht="12.75">
      <c r="B52" s="60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0"/>
    </row>
    <row r="53" spans="1:26" customHeight="1" ht="12.75">
      <c r="B53" s="60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0"/>
    </row>
    <row r="54" spans="1:26" customHeight="1" ht="12.75">
      <c r="B54" s="60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0"/>
    </row>
    <row r="55" spans="1:26" customHeight="1" ht="12.75">
      <c r="B55" s="60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0"/>
    </row>
    <row r="56" spans="1:26" customHeight="1" ht="12.75">
      <c r="B56" s="60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0"/>
    </row>
    <row r="57" spans="1:26" customHeight="1" ht="12.75">
      <c r="B57" s="60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0"/>
    </row>
    <row r="58" spans="1:26" customHeight="1" ht="12.75">
      <c r="B58" s="60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0"/>
    </row>
    <row r="59" spans="1:26" customHeight="1" ht="12.75">
      <c r="B59" s="60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0"/>
    </row>
    <row r="60" spans="1:26" customHeight="1" ht="12.75">
      <c r="B60" s="60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0"/>
    </row>
    <row r="61" spans="1:26" customHeight="1" ht="12.75">
      <c r="B61" s="60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0"/>
    </row>
    <row r="62" spans="1:26" customHeight="1" ht="12.75">
      <c r="B62" s="60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0"/>
    </row>
    <row r="63" spans="1:26" customHeight="1" ht="12.75"/>
    <row r="64" spans="1:26" customHeight="1" ht="12.75"/>
    <row r="65" spans="1:26" customHeight="1" ht="12.75">
      <c r="B65" s="60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0"/>
    </row>
    <row r="66" spans="1:26" customHeight="1" ht="12.75">
      <c r="B66" s="60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0"/>
    </row>
    <row r="67" spans="1:26" customHeight="1" ht="12.75">
      <c r="B67" s="60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0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4" t="s">
        <v>369</v>
      </c>
    </row>
    <row r="3" spans="1:26" customHeight="1" ht="12.75"/>
    <row r="4" spans="1:26" customHeight="1" ht="12.75">
      <c r="D4" s="65">
        <v>2012</v>
      </c>
      <c r="E4" s="65">
        <v>2013</v>
      </c>
      <c r="F4" s="65">
        <v>2014</v>
      </c>
      <c r="G4" s="65">
        <v>2015</v>
      </c>
      <c r="H4" s="65">
        <v>2016</v>
      </c>
      <c r="I4" s="65">
        <v>2017</v>
      </c>
    </row>
    <row r="5" spans="1:26" customHeight="1" ht="7.5">
      <c r="D5" s="66"/>
      <c r="E5" s="66"/>
      <c r="F5" s="66"/>
      <c r="G5" s="66"/>
      <c r="H5" s="66"/>
      <c r="I5" s="66"/>
    </row>
    <row r="6" spans="1:26" customHeight="1" ht="14.25">
      <c r="C6" s="67" t="s">
        <v>370</v>
      </c>
      <c r="D6" s="68"/>
      <c r="E6" s="68"/>
      <c r="F6" s="68"/>
      <c r="G6" s="68"/>
      <c r="H6" s="68"/>
      <c r="I6" s="68"/>
    </row>
    <row r="7" spans="1:26" customHeight="1" ht="14.25">
      <c r="C7" s="67" t="s">
        <v>371</v>
      </c>
      <c r="D7" s="68"/>
      <c r="E7" s="68"/>
      <c r="F7" s="68"/>
      <c r="G7" s="68"/>
      <c r="H7" s="68"/>
      <c r="I7" s="68"/>
    </row>
    <row r="8" spans="1:26" customHeight="1" ht="14.25">
      <c r="C8" s="67" t="s">
        <v>372</v>
      </c>
      <c r="D8" s="68"/>
      <c r="E8" s="68"/>
      <c r="F8" s="68"/>
      <c r="G8" s="68"/>
      <c r="H8" s="68"/>
      <c r="I8" s="68"/>
    </row>
    <row r="9" spans="1:26" customHeight="1" ht="14.25">
      <c r="C9" s="67" t="s">
        <v>373</v>
      </c>
      <c r="D9" s="68"/>
      <c r="E9" s="68"/>
      <c r="F9" s="68"/>
      <c r="G9" s="68"/>
      <c r="H9" s="68"/>
      <c r="I9" s="68"/>
    </row>
    <row r="10" spans="1:26" customHeight="1" ht="14.25">
      <c r="C10" s="67" t="s">
        <v>374</v>
      </c>
      <c r="D10" s="68"/>
      <c r="E10" s="68"/>
      <c r="F10" s="68"/>
      <c r="G10" s="68"/>
      <c r="H10" s="68"/>
      <c r="I10" s="68"/>
    </row>
    <row r="11" spans="1:26" customHeight="1" ht="14.25">
      <c r="C11" s="67" t="s">
        <v>375</v>
      </c>
      <c r="D11" s="68"/>
      <c r="E11" s="68"/>
      <c r="F11" s="68"/>
      <c r="G11" s="68"/>
      <c r="H11" s="68"/>
      <c r="I11" s="68"/>
    </row>
    <row r="12" spans="1:26" customHeight="1" ht="14.25">
      <c r="C12" s="67" t="s">
        <v>376</v>
      </c>
      <c r="D12" s="68"/>
      <c r="E12" s="68"/>
      <c r="F12" s="68"/>
      <c r="G12" s="68"/>
      <c r="H12" s="68"/>
      <c r="I12" s="68"/>
    </row>
    <row r="13" spans="1:26" customHeight="1" ht="14.25">
      <c r="C13" s="67" t="s">
        <v>377</v>
      </c>
      <c r="D13" s="68"/>
      <c r="E13" s="68"/>
      <c r="F13" s="68"/>
      <c r="G13" s="68"/>
      <c r="H13" s="68"/>
      <c r="I13" s="68"/>
    </row>
    <row r="14" spans="1:26" customHeight="1" ht="14.25">
      <c r="C14" s="67" t="s">
        <v>378</v>
      </c>
      <c r="D14" s="68"/>
      <c r="E14" s="68"/>
      <c r="F14" s="68"/>
      <c r="G14" s="68"/>
      <c r="H14" s="68"/>
      <c r="I14" s="68"/>
    </row>
    <row r="15" spans="1:26" customHeight="1" ht="14.25">
      <c r="C15" s="67" t="s">
        <v>379</v>
      </c>
      <c r="D15" s="68"/>
      <c r="E15" s="68"/>
      <c r="F15" s="68"/>
      <c r="G15" s="68"/>
      <c r="H15" s="68"/>
      <c r="I15" s="68"/>
    </row>
    <row r="16" spans="1:26" customHeight="1" ht="14.25">
      <c r="C16" s="67" t="s">
        <v>380</v>
      </c>
      <c r="D16" s="68"/>
      <c r="E16" s="68"/>
      <c r="F16" s="68"/>
      <c r="G16" s="68"/>
      <c r="H16" s="68"/>
      <c r="I16" s="68"/>
    </row>
    <row r="17" spans="1:26" customHeight="1" ht="14.25">
      <c r="C17" s="67" t="s">
        <v>381</v>
      </c>
      <c r="D17" s="68"/>
      <c r="E17" s="68"/>
      <c r="F17" s="68"/>
      <c r="G17" s="68"/>
      <c r="H17" s="68"/>
      <c r="I17" s="68"/>
    </row>
    <row r="18" spans="1:26" customHeight="1" ht="12.75"/>
    <row r="19" spans="1:26" customHeight="1" ht="12.75"/>
    <row r="20" spans="1:26" customHeight="1" ht="12.75">
      <c r="C20" s="64" t="s">
        <v>382</v>
      </c>
    </row>
    <row r="21" spans="1:26" customHeight="1" ht="12.75"/>
    <row r="22" spans="1:26" customHeight="1" ht="12.75">
      <c r="D22" s="65">
        <v>2012</v>
      </c>
      <c r="E22" s="65">
        <v>2013</v>
      </c>
      <c r="F22" s="65">
        <v>2014</v>
      </c>
      <c r="G22" s="65">
        <v>2015</v>
      </c>
      <c r="H22" s="65">
        <v>2016</v>
      </c>
      <c r="I22" s="65">
        <v>2017</v>
      </c>
    </row>
    <row r="23" spans="1:26" customHeight="1" ht="12.75">
      <c r="D23" s="66"/>
      <c r="E23" s="66"/>
      <c r="F23" s="66"/>
      <c r="G23" s="66"/>
      <c r="H23" s="66"/>
      <c r="I23" s="66"/>
    </row>
    <row r="24" spans="1:26" customHeight="1" ht="12.75">
      <c r="C24" s="67" t="s">
        <v>370</v>
      </c>
      <c r="D24" s="68"/>
      <c r="E24" s="68"/>
      <c r="F24" s="68"/>
      <c r="G24" s="68"/>
      <c r="H24" s="68"/>
      <c r="I24" s="68"/>
    </row>
    <row r="25" spans="1:26" customHeight="1" ht="12.75">
      <c r="C25" s="67" t="s">
        <v>371</v>
      </c>
      <c r="D25" s="68"/>
      <c r="E25" s="68"/>
      <c r="F25" s="68"/>
      <c r="G25" s="68"/>
      <c r="H25" s="68"/>
      <c r="I25" s="68"/>
    </row>
    <row r="26" spans="1:26" customHeight="1" ht="12.75">
      <c r="C26" s="67" t="s">
        <v>372</v>
      </c>
      <c r="D26" s="68"/>
      <c r="E26" s="68"/>
      <c r="F26" s="68"/>
      <c r="G26" s="68"/>
      <c r="H26" s="68"/>
      <c r="I26" s="68"/>
    </row>
    <row r="27" spans="1:26" customHeight="1" ht="12.75">
      <c r="C27" s="67" t="s">
        <v>373</v>
      </c>
      <c r="D27" s="68"/>
      <c r="E27" s="68"/>
      <c r="F27" s="68"/>
      <c r="G27" s="68"/>
      <c r="H27" s="68"/>
      <c r="I27" s="68"/>
    </row>
    <row r="28" spans="1:26" customHeight="1" ht="12.75">
      <c r="C28" s="67" t="s">
        <v>374</v>
      </c>
      <c r="D28" s="68"/>
      <c r="E28" s="68"/>
      <c r="F28" s="68"/>
      <c r="G28" s="68"/>
      <c r="H28" s="68"/>
      <c r="I28" s="68"/>
    </row>
    <row r="29" spans="1:26" customHeight="1" ht="12.75">
      <c r="C29" s="67" t="s">
        <v>375</v>
      </c>
      <c r="D29" s="68"/>
      <c r="E29" s="68"/>
      <c r="F29" s="68"/>
      <c r="G29" s="68"/>
      <c r="H29" s="68"/>
      <c r="I29" s="68"/>
    </row>
    <row r="30" spans="1:26" customHeight="1" ht="12.75">
      <c r="C30" s="67" t="s">
        <v>376</v>
      </c>
      <c r="D30" s="68"/>
      <c r="E30" s="68"/>
      <c r="F30" s="68"/>
      <c r="G30" s="68"/>
      <c r="H30" s="68"/>
      <c r="I30" s="68"/>
    </row>
    <row r="31" spans="1:26" customHeight="1" ht="12.75">
      <c r="C31" s="67" t="s">
        <v>377</v>
      </c>
      <c r="D31" s="68"/>
      <c r="E31" s="68"/>
      <c r="F31" s="68"/>
      <c r="G31" s="68"/>
      <c r="H31" s="68"/>
      <c r="I31" s="68"/>
    </row>
    <row r="32" spans="1:26" customHeight="1" ht="12.75">
      <c r="C32" s="67" t="s">
        <v>378</v>
      </c>
      <c r="D32" s="68"/>
      <c r="E32" s="68"/>
      <c r="F32" s="68"/>
      <c r="G32" s="68"/>
      <c r="H32" s="68"/>
      <c r="I32" s="68"/>
    </row>
    <row r="33" spans="1:26" customHeight="1" ht="12.75">
      <c r="C33" s="67" t="s">
        <v>379</v>
      </c>
      <c r="D33" s="68"/>
      <c r="E33" s="68"/>
      <c r="F33" s="68"/>
      <c r="G33" s="68"/>
      <c r="H33" s="68"/>
      <c r="I33" s="68"/>
    </row>
    <row r="34" spans="1:26" customHeight="1" ht="12.75">
      <c r="C34" s="67" t="s">
        <v>380</v>
      </c>
      <c r="D34" s="68"/>
      <c r="E34" s="68"/>
      <c r="F34" s="68"/>
      <c r="G34" s="68"/>
      <c r="H34" s="68"/>
      <c r="I34" s="68"/>
    </row>
    <row r="35" spans="1:26" customHeight="1" ht="12.75">
      <c r="C35" s="67" t="s">
        <v>381</v>
      </c>
      <c r="D35" s="68"/>
      <c r="E35" s="68"/>
      <c r="F35" s="68"/>
      <c r="G35" s="68"/>
      <c r="H35" s="68"/>
      <c r="I35" s="68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4" spans="1:11">
      <c r="A4" s="69" t="s">
        <v>383</v>
      </c>
    </row>
    <row r="5" spans="1:11">
      <c r="A5" s="69" t="s">
        <v>384</v>
      </c>
      <c r="E5" s="70">
        <v>2017</v>
      </c>
      <c r="F5" s="70">
        <v>2018</v>
      </c>
      <c r="G5" s="70">
        <v>2019</v>
      </c>
      <c r="H5" s="70">
        <v>2020</v>
      </c>
    </row>
    <row r="7" spans="1:11">
      <c r="B7" s="71" t="s">
        <v>385</v>
      </c>
      <c r="E7"/>
      <c r="F7"/>
      <c r="G7"/>
      <c r="H7"/>
    </row>
    <row r="8" spans="1:11">
      <c r="C8" t="s">
        <v>386</v>
      </c>
      <c r="E8">
        <f>'RESULTADOS'!H6+'RESULTADOS'!H10</f>
        <v>226</v>
      </c>
      <c r="F8">
        <f>'RESULTADOS'!I6+'RESULTADOS'!I10</f>
        <v>238</v>
      </c>
      <c r="G8">
        <f>'RESULTADOS'!J6+'RESULTADOS'!J10</f>
        <v>216</v>
      </c>
      <c r="H8">
        <f>'RESULTADOS'!K6+'RESULTADOS'!K10</f>
        <v>242</v>
      </c>
    </row>
    <row r="9" spans="1:11">
      <c r="C9" t="s">
        <v>387</v>
      </c>
      <c r="E9">
        <f>'RESULTADOS'!H7+'RESULTADOS'!H11</f>
        <v>228</v>
      </c>
      <c r="F9">
        <f>'RESULTADOS'!I7+'RESULTADOS'!I11</f>
        <v>240</v>
      </c>
      <c r="G9">
        <f>'RESULTADOS'!J7+'RESULTADOS'!J11</f>
        <v>218</v>
      </c>
      <c r="H9">
        <f>'RESULTADOS'!K7+'RESULTADOS'!K11</f>
        <v>244</v>
      </c>
    </row>
    <row r="10" spans="1:11">
      <c r="C10" t="s">
        <v>388</v>
      </c>
      <c r="E10">
        <f>'RESULTADOS'!H4+'RESULTADOS'!H5+'RESULTADOS'!H8+'RESULTADOS'!H9</f>
        <v>446</v>
      </c>
      <c r="F10">
        <f>'RESULTADOS'!I4+'RESULTADOS'!I5+'RESULTADOS'!I8+'RESULTADOS'!I9</f>
        <v>470</v>
      </c>
      <c r="G10">
        <f>'RESULTADOS'!J4+'RESULTADOS'!J5+'RESULTADOS'!J8+'RESULTADOS'!J9</f>
        <v>426</v>
      </c>
      <c r="H10">
        <f>'RESULTADOS'!K4+'RESULTADOS'!K5+'RESULTADOS'!K8+'RESULTADOS'!K9</f>
        <v>478</v>
      </c>
    </row>
    <row r="11" spans="1:11">
      <c r="C11" t="s">
        <v>389</v>
      </c>
      <c r="E11">
        <f>SUM('RESULTADOS'!H12:H60)+SUM('RESULTADOS'!H69:H73)</f>
        <v>7789</v>
      </c>
      <c r="F11">
        <f>SUM('RESULTADOS'!I12:I60)+SUM('RESULTADOS'!I69:I73)</f>
        <v>8113</v>
      </c>
      <c r="G11">
        <f>SUM('RESULTADOS'!J12:J60)+SUM('RESULTADOS'!J69:J73)</f>
        <v>7519</v>
      </c>
      <c r="H11">
        <f>SUM('RESULTADOS'!K12:K60)+SUM('RESULTADOS'!K69:K73)</f>
        <v>8221</v>
      </c>
    </row>
    <row r="12" spans="1:11">
      <c r="C12" t="s">
        <v>390</v>
      </c>
      <c r="E12">
        <f>SUM('RESULTADOS'!H61:H68)</f>
        <v>1356</v>
      </c>
      <c r="F12">
        <f>SUM('RESULTADOS'!I61:I68)</f>
        <v>1404</v>
      </c>
      <c r="G12">
        <f>SUM('RESULTADOS'!J61:J68)</f>
        <v>1316</v>
      </c>
      <c r="H12">
        <f>SUM('RESULTADOS'!K61:K68)</f>
        <v>1420</v>
      </c>
    </row>
    <row r="13" spans="1:11">
      <c r="B13" s="71" t="s">
        <v>391</v>
      </c>
      <c r="E13">
        <f>SUM(E8:E12)</f>
        <v>10045</v>
      </c>
      <c r="F13">
        <f>SUM(F8:F12)</f>
        <v>10465</v>
      </c>
      <c r="G13">
        <f>SUM(G8:G12)</f>
        <v>9695</v>
      </c>
      <c r="H13">
        <f>SUM(H8:H12)</f>
        <v>10605</v>
      </c>
    </row>
    <row r="15" spans="1:11">
      <c r="B15" s="71" t="s">
        <v>392</v>
      </c>
      <c r="E15"/>
      <c r="F15"/>
      <c r="G15"/>
      <c r="H15"/>
    </row>
    <row r="16" spans="1:11">
      <c r="C16" t="s">
        <v>393</v>
      </c>
      <c r="E16">
        <f>'RESULTADOS'!H79</f>
        <v>109</v>
      </c>
      <c r="F16">
        <f>'RESULTADOS'!I79</f>
        <v>115</v>
      </c>
      <c r="G16">
        <f>'RESULTADOS'!J79</f>
        <v>104</v>
      </c>
      <c r="H16">
        <f>'RESULTADOS'!K79</f>
        <v>117</v>
      </c>
    </row>
    <row r="17" spans="1:11">
      <c r="C17" t="s">
        <v>394</v>
      </c>
      <c r="E17">
        <f>'RESULTADOS'!H82</f>
        <v>112</v>
      </c>
      <c r="F17">
        <f>'RESULTADOS'!I82</f>
        <v>118</v>
      </c>
      <c r="G17">
        <f>'RESULTADOS'!J82</f>
        <v>107</v>
      </c>
      <c r="H17">
        <f>'RESULTADOS'!K82</f>
        <v>120</v>
      </c>
    </row>
    <row r="18" spans="1:11">
      <c r="C18" t="s">
        <v>395</v>
      </c>
      <c r="E18">
        <f>'RESULTADOS'!H83</f>
        <v>113</v>
      </c>
      <c r="F18">
        <f>'RESULTADOS'!I83</f>
        <v>119</v>
      </c>
      <c r="G18">
        <f>'RESULTADOS'!J83</f>
        <v>108</v>
      </c>
      <c r="H18">
        <f>'RESULTADOS'!K83</f>
        <v>121</v>
      </c>
    </row>
    <row r="19" spans="1:11">
      <c r="C19" t="s">
        <v>396</v>
      </c>
      <c r="E19">
        <f>'RESULTADOS'!H80+'RESULTADOS'!H81</f>
        <v>221</v>
      </c>
      <c r="F19">
        <f>'RESULTADOS'!I80+'RESULTADOS'!I81</f>
        <v>233</v>
      </c>
      <c r="G19">
        <f>'RESULTADOS'!J80+'RESULTADOS'!J81</f>
        <v>211</v>
      </c>
      <c r="H19">
        <f>'RESULTADOS'!K80+'RESULTADOS'!K81</f>
        <v>237</v>
      </c>
    </row>
    <row r="20" spans="1:11">
      <c r="C20" t="s">
        <v>397</v>
      </c>
      <c r="E20">
        <f>'RESULTADOS'!H84</f>
        <v>114</v>
      </c>
      <c r="F20">
        <f>'RESULTADOS'!I84</f>
        <v>120</v>
      </c>
      <c r="G20">
        <f>'RESULTADOS'!J84</f>
        <v>109</v>
      </c>
      <c r="H20">
        <f>'RESULTADOS'!K84</f>
        <v>122</v>
      </c>
    </row>
    <row r="21" spans="1:11">
      <c r="C21" t="s">
        <v>398</v>
      </c>
      <c r="E21">
        <f>SUM(E16:E20)</f>
        <v>669</v>
      </c>
      <c r="F21">
        <f>SUM(F16:F20)</f>
        <v>705</v>
      </c>
      <c r="G21">
        <f>SUM(G16:G20)</f>
        <v>639</v>
      </c>
      <c r="H21">
        <f>SUM(H16:H20)</f>
        <v>717</v>
      </c>
    </row>
    <row r="22" spans="1:11">
      <c r="C22" t="s">
        <v>399</v>
      </c>
      <c r="E22">
        <f>E122</f>
        <v>9198</v>
      </c>
      <c r="F22">
        <f>F122</f>
        <v>9576</v>
      </c>
      <c r="G22">
        <f>G122</f>
        <v>8883</v>
      </c>
      <c r="H22">
        <f>H122</f>
        <v>9702</v>
      </c>
    </row>
    <row r="23" spans="1:11">
      <c r="B23" s="71" t="s">
        <v>400</v>
      </c>
      <c r="E23">
        <f>E21+E22</f>
        <v>9867</v>
      </c>
      <c r="F23">
        <f>F21+F22</f>
        <v>10281</v>
      </c>
      <c r="G23">
        <f>G21+G22</f>
        <v>9522</v>
      </c>
      <c r="H23">
        <f>H21+H22</f>
        <v>10419</v>
      </c>
    </row>
    <row r="25" spans="1:11">
      <c r="B25" s="71" t="s">
        <v>401</v>
      </c>
      <c r="E25">
        <f>E13+E23</f>
        <v>19912</v>
      </c>
      <c r="F25">
        <f>F13+F23</f>
        <v>20746</v>
      </c>
      <c r="G25">
        <f>G13+G23</f>
        <v>19217</v>
      </c>
      <c r="H25">
        <f>H13+H23</f>
        <v>21024</v>
      </c>
    </row>
    <row r="27" spans="1:11">
      <c r="B27" s="71" t="s">
        <v>402</v>
      </c>
      <c r="E27"/>
      <c r="F27"/>
      <c r="G27"/>
      <c r="H27"/>
    </row>
    <row r="28" spans="1:11">
      <c r="C28" t="s">
        <v>403</v>
      </c>
      <c r="E28">
        <f>'RESULTADOS'!H153+'RESULTADOS'!H154+'RESULTADOS'!H155+'RESULTADOS'!H158+'RESULTADOS'!H159</f>
        <v>559</v>
      </c>
      <c r="F28">
        <f>'RESULTADOS'!I153+'RESULTADOS'!I154+'RESULTADOS'!I155+'RESULTADOS'!I158+'RESULTADOS'!I159</f>
        <v>589</v>
      </c>
      <c r="G28">
        <f>'RESULTADOS'!J153+'RESULTADOS'!J154+'RESULTADOS'!J155+'RESULTADOS'!J158+'RESULTADOS'!J159</f>
        <v>534</v>
      </c>
      <c r="H28">
        <f>'RESULTADOS'!K153+'RESULTADOS'!K154+'RESULTADOS'!K155+'RESULTADOS'!K158+'RESULTADOS'!K159</f>
        <v>599</v>
      </c>
    </row>
    <row r="29" spans="1:11">
      <c r="C29" t="s">
        <v>404</v>
      </c>
      <c r="E29">
        <f>'RESULTADOS'!H156+'RESULTADOS'!H157+'RESULTADOS'!H160</f>
        <v>341</v>
      </c>
      <c r="F29">
        <f>'RESULTADOS'!I156+'RESULTADOS'!I157+'RESULTADOS'!I160</f>
        <v>359</v>
      </c>
      <c r="G29">
        <f>'RESULTADOS'!J156+'RESULTADOS'!J157+'RESULTADOS'!J160</f>
        <v>326</v>
      </c>
      <c r="H29">
        <f>'RESULTADOS'!K156+'RESULTADOS'!K157+'RESULTADOS'!K160</f>
        <v>365</v>
      </c>
    </row>
    <row r="30" spans="1:11">
      <c r="C30" t="s">
        <v>405</v>
      </c>
      <c r="E30">
        <f>'RESULTADOS'!H197</f>
        <v>153</v>
      </c>
      <c r="F30">
        <f>'RESULTADOS'!I197</f>
        <v>159</v>
      </c>
      <c r="G30">
        <f>'RESULTADOS'!J197</f>
        <v>148</v>
      </c>
      <c r="H30">
        <f>'RESULTADOS'!K197</f>
        <v>161</v>
      </c>
    </row>
    <row r="31" spans="1:11">
      <c r="C31" t="s">
        <v>406</v>
      </c>
      <c r="E31">
        <f>'RESULTADOS'!H198</f>
        <v>154</v>
      </c>
      <c r="F31">
        <f>'RESULTADOS'!I198</f>
        <v>160</v>
      </c>
      <c r="G31">
        <f>'RESULTADOS'!J198</f>
        <v>149</v>
      </c>
      <c r="H31">
        <f>'RESULTADOS'!K198</f>
        <v>162</v>
      </c>
    </row>
    <row r="32" spans="1:11">
      <c r="C32" t="s">
        <v>407</v>
      </c>
      <c r="E32">
        <f>'RESULTADOS'!H199</f>
        <v>155</v>
      </c>
      <c r="F32">
        <f>'RESULTADOS'!I199</f>
        <v>161</v>
      </c>
      <c r="G32">
        <f>'RESULTADOS'!J199</f>
        <v>150</v>
      </c>
      <c r="H32">
        <f>'RESULTADOS'!K199</f>
        <v>163</v>
      </c>
    </row>
    <row r="33" spans="1:11">
      <c r="C33" t="s">
        <v>408</v>
      </c>
      <c r="E33">
        <f>'RESULTADOS'!H200</f>
        <v>156</v>
      </c>
      <c r="F33">
        <f>'RESULTADOS'!I200</f>
        <v>162</v>
      </c>
      <c r="G33">
        <f>'RESULTADOS'!J200</f>
        <v>151</v>
      </c>
      <c r="H33">
        <f>'RESULTADOS'!K200</f>
        <v>164</v>
      </c>
    </row>
    <row r="34" spans="1:11">
      <c r="C34" t="s">
        <v>409</v>
      </c>
      <c r="E34">
        <f>'RESULTADOS'!H201</f>
        <v>157</v>
      </c>
      <c r="F34">
        <f>'RESULTADOS'!I201</f>
        <v>163</v>
      </c>
      <c r="G34">
        <f>'RESULTADOS'!J201</f>
        <v>152</v>
      </c>
      <c r="H34">
        <f>'RESULTADOS'!K201</f>
        <v>165</v>
      </c>
    </row>
    <row r="35" spans="1:11">
      <c r="C35" t="s">
        <v>410</v>
      </c>
      <c r="E35">
        <f>'RESULTADOS'!H202</f>
        <v>158</v>
      </c>
      <c r="F35">
        <f>'RESULTADOS'!I202</f>
        <v>164</v>
      </c>
      <c r="G35">
        <f>'RESULTADOS'!J202</f>
        <v>153</v>
      </c>
      <c r="H35">
        <f>'RESULTADOS'!K202</f>
        <v>166</v>
      </c>
    </row>
    <row r="36" spans="1:11">
      <c r="C36" t="s">
        <v>411</v>
      </c>
      <c r="E36">
        <f>'RESULTADOS'!H203</f>
        <v>159</v>
      </c>
      <c r="F36">
        <f>'RESULTADOS'!I203</f>
        <v>165</v>
      </c>
      <c r="G36">
        <f>'RESULTADOS'!J203</f>
        <v>154</v>
      </c>
      <c r="H36">
        <f>'RESULTADOS'!K203</f>
        <v>167</v>
      </c>
    </row>
    <row r="37" spans="1:11">
      <c r="C37" t="s">
        <v>412</v>
      </c>
      <c r="E37">
        <f>'RESULTADOS'!H205</f>
        <v>161</v>
      </c>
      <c r="F37">
        <f>'RESULTADOS'!I205</f>
        <v>167</v>
      </c>
      <c r="G37">
        <f>'RESULTADOS'!J205</f>
        <v>156</v>
      </c>
      <c r="H37">
        <f>'RESULTADOS'!K205</f>
        <v>169</v>
      </c>
    </row>
    <row r="38" spans="1:11">
      <c r="C38" t="s">
        <v>413</v>
      </c>
      <c r="E38">
        <f>'RESULTADOS'!H206</f>
        <v>162</v>
      </c>
      <c r="F38">
        <f>'RESULTADOS'!I206</f>
        <v>168</v>
      </c>
      <c r="G38">
        <f>'RESULTADOS'!J206</f>
        <v>157</v>
      </c>
      <c r="H38">
        <f>'RESULTADOS'!K206</f>
        <v>170</v>
      </c>
    </row>
    <row r="39" spans="1:11">
      <c r="C39" t="s">
        <v>414</v>
      </c>
      <c r="E39">
        <f>'RESULTADOS'!H207</f>
        <v>163</v>
      </c>
      <c r="F39">
        <f>'RESULTADOS'!I207</f>
        <v>169</v>
      </c>
      <c r="G39">
        <f>'RESULTADOS'!J207</f>
        <v>158</v>
      </c>
      <c r="H39">
        <f>'RESULTADOS'!K207</f>
        <v>171</v>
      </c>
    </row>
    <row r="40" spans="1:11">
      <c r="C40" t="s">
        <v>415</v>
      </c>
      <c r="E40">
        <f>'RESULTADOS'!H208</f>
        <v>164</v>
      </c>
      <c r="F40">
        <f>'RESULTADOS'!I208</f>
        <v>170</v>
      </c>
      <c r="G40">
        <f>'RESULTADOS'!J208</f>
        <v>159</v>
      </c>
      <c r="H40">
        <f>'RESULTADOS'!K208</f>
        <v>172</v>
      </c>
    </row>
    <row r="41" spans="1:11">
      <c r="C41" t="s">
        <v>416</v>
      </c>
      <c r="E41">
        <f>'RESULTADOS'!H209</f>
        <v>165</v>
      </c>
      <c r="F41">
        <f>'RESULTADOS'!I209</f>
        <v>171</v>
      </c>
      <c r="G41">
        <f>'RESULTADOS'!J209</f>
        <v>160</v>
      </c>
      <c r="H41">
        <f>'RESULTADOS'!K209</f>
        <v>173</v>
      </c>
    </row>
    <row r="42" spans="1:11">
      <c r="C42" t="s">
        <v>417</v>
      </c>
      <c r="E42">
        <f>SUM('RESULTADOS'!H210:H213)</f>
        <v>670</v>
      </c>
      <c r="F42">
        <f>SUM('RESULTADOS'!I210:I213)</f>
        <v>694</v>
      </c>
      <c r="G42">
        <f>SUM('RESULTADOS'!J210:J213)</f>
        <v>650</v>
      </c>
      <c r="H42">
        <f>SUM('RESULTADOS'!K210:K213)</f>
        <v>702</v>
      </c>
    </row>
    <row r="43" spans="1:11">
      <c r="C43" t="s">
        <v>418</v>
      </c>
      <c r="E43">
        <f>SUM('RESULTADOS'!H214:H217)</f>
        <v>686</v>
      </c>
      <c r="F43">
        <f>SUM('RESULTADOS'!I214:I217)</f>
        <v>710</v>
      </c>
      <c r="G43">
        <f>SUM('RESULTADOS'!J214:J217)</f>
        <v>666</v>
      </c>
      <c r="H43">
        <f>SUM('RESULTADOS'!K214:K217)</f>
        <v>718</v>
      </c>
    </row>
    <row r="44" spans="1:11">
      <c r="C44" t="s">
        <v>419</v>
      </c>
      <c r="E44">
        <f>'RESULTADOS'!H218</f>
        <v>174</v>
      </c>
      <c r="F44">
        <f>'RESULTADOS'!I218</f>
        <v>180</v>
      </c>
      <c r="G44">
        <f>'RESULTADOS'!J218</f>
        <v>169</v>
      </c>
      <c r="H44">
        <f>'RESULTADOS'!K218</f>
        <v>182</v>
      </c>
    </row>
    <row r="45" spans="1:11">
      <c r="C45" t="s">
        <v>420</v>
      </c>
      <c r="E45">
        <f>'RESULTADOS'!H219</f>
        <v>175</v>
      </c>
      <c r="F45">
        <f>'RESULTADOS'!I219</f>
        <v>181</v>
      </c>
      <c r="G45">
        <f>'RESULTADOS'!J219</f>
        <v>170</v>
      </c>
      <c r="H45">
        <f>'RESULTADOS'!K219</f>
        <v>183</v>
      </c>
    </row>
    <row r="46" spans="1:11">
      <c r="C46" t="s">
        <v>421</v>
      </c>
      <c r="E46">
        <f>'RESULTADOS'!H220</f>
        <v>176</v>
      </c>
      <c r="F46">
        <f>'RESULTADOS'!I220</f>
        <v>182</v>
      </c>
      <c r="G46">
        <f>'RESULTADOS'!J220</f>
        <v>171</v>
      </c>
      <c r="H46">
        <f>'RESULTADOS'!K220</f>
        <v>184</v>
      </c>
    </row>
    <row r="47" spans="1:11">
      <c r="C47" t="s">
        <v>422</v>
      </c>
      <c r="E47">
        <f>'RESULTADOS'!H221</f>
        <v>177</v>
      </c>
      <c r="F47">
        <f>'RESULTADOS'!I221</f>
        <v>183</v>
      </c>
      <c r="G47">
        <f>'RESULTADOS'!J221</f>
        <v>172</v>
      </c>
      <c r="H47">
        <f>'RESULTADOS'!K221</f>
        <v>185</v>
      </c>
    </row>
    <row r="48" spans="1:11">
      <c r="C48" t="s">
        <v>423</v>
      </c>
      <c r="E48">
        <f>'RESULTADOS'!H222</f>
        <v>178</v>
      </c>
      <c r="F48">
        <f>'RESULTADOS'!I222</f>
        <v>184</v>
      </c>
      <c r="G48">
        <f>'RESULTADOS'!J222</f>
        <v>173</v>
      </c>
      <c r="H48">
        <f>'RESULTADOS'!K222</f>
        <v>186</v>
      </c>
    </row>
    <row r="49" spans="1:11">
      <c r="B49" s="71" t="s">
        <v>424</v>
      </c>
      <c r="E49">
        <f>SUM(E8:E48)</f>
        <v>65448</v>
      </c>
      <c r="F49">
        <f>SUM(F8:F48)</f>
        <v>68184</v>
      </c>
      <c r="G49">
        <f>SUM(G8:G48)</f>
        <v>63168</v>
      </c>
      <c r="H49">
        <f>SUM(H8:H48)</f>
        <v>69096</v>
      </c>
    </row>
    <row r="51" spans="1:11">
      <c r="C51" s="71" t="s">
        <v>425</v>
      </c>
      <c r="E51">
        <f>E25-E49</f>
        <v>-45536</v>
      </c>
      <c r="F51">
        <f>F25-F49</f>
        <v>-47438</v>
      </c>
      <c r="G51">
        <f>G25-G49</f>
        <v>-43951</v>
      </c>
      <c r="H51">
        <f>H25-H49</f>
        <v>-48072</v>
      </c>
    </row>
    <row r="53" spans="1:11">
      <c r="B53" s="71" t="s">
        <v>426</v>
      </c>
      <c r="E53"/>
      <c r="F53"/>
      <c r="G53"/>
      <c r="H53"/>
    </row>
    <row r="54" spans="1:11">
      <c r="C54" t="s">
        <v>427</v>
      </c>
      <c r="E54">
        <f>'RESULTADOS'!H177</f>
        <v>133</v>
      </c>
      <c r="F54">
        <f>'RESULTADOS'!I177</f>
        <v>139</v>
      </c>
      <c r="G54">
        <f>'RESULTADOS'!J177</f>
        <v>128</v>
      </c>
      <c r="H54">
        <f>'RESULTADOS'!K177</f>
        <v>141</v>
      </c>
    </row>
    <row r="55" spans="1:11">
      <c r="C55" t="s">
        <v>428</v>
      </c>
      <c r="E55">
        <f>SUM('RESULTADOS'!H161:H170)</f>
        <v>1215</v>
      </c>
      <c r="F55">
        <f>SUM('RESULTADOS'!I161:I170)</f>
        <v>1275</v>
      </c>
      <c r="G55">
        <f>SUM('RESULTADOS'!J161:J170)</f>
        <v>1165</v>
      </c>
      <c r="H55">
        <f>SUM('RESULTADOS'!K161:K170)</f>
        <v>1295</v>
      </c>
    </row>
    <row r="56" spans="1:11">
      <c r="C56" t="s">
        <v>429</v>
      </c>
      <c r="E56">
        <f>SUM('RESULTADOS'!H171:H176)</f>
        <v>777</v>
      </c>
      <c r="F56">
        <f>SUM('RESULTADOS'!I171:I176)</f>
        <v>813</v>
      </c>
      <c r="G56">
        <f>SUM('RESULTADOS'!J171:J176)</f>
        <v>747</v>
      </c>
      <c r="H56">
        <f>SUM('RESULTADOS'!K171:K176)</f>
        <v>825</v>
      </c>
    </row>
    <row r="57" spans="1:11">
      <c r="C57" t="s">
        <v>430</v>
      </c>
      <c r="E57">
        <f>SUM('RESULTADOS'!H178:H186)</f>
        <v>1242</v>
      </c>
      <c r="F57">
        <f>SUM('RESULTADOS'!I178:I186)</f>
        <v>1296</v>
      </c>
      <c r="G57">
        <f>SUM('RESULTADOS'!J178:J186)</f>
        <v>1197</v>
      </c>
      <c r="H57">
        <f>SUM('RESULTADOS'!K178:K186)</f>
        <v>1314</v>
      </c>
    </row>
    <row r="58" spans="1:11">
      <c r="C58" t="s">
        <v>431</v>
      </c>
      <c r="E58">
        <f>SUM('RESULTADOS'!H187:H196)</f>
        <v>1475</v>
      </c>
      <c r="F58">
        <f>SUM('RESULTADOS'!I187:I196)</f>
        <v>1535</v>
      </c>
      <c r="G58">
        <f>SUM('RESULTADOS'!J187:J196)</f>
        <v>1425</v>
      </c>
      <c r="H58">
        <f>SUM('RESULTADOS'!K187:K196)</f>
        <v>1555</v>
      </c>
    </row>
    <row r="59" spans="1:11">
      <c r="C59" t="s">
        <v>432</v>
      </c>
      <c r="E59">
        <f>'RESULTADOS'!H204</f>
        <v>160</v>
      </c>
      <c r="F59">
        <f>'RESULTADOS'!I204</f>
        <v>166</v>
      </c>
      <c r="G59">
        <f>'RESULTADOS'!J204</f>
        <v>155</v>
      </c>
      <c r="H59">
        <f>'RESULTADOS'!K204</f>
        <v>168</v>
      </c>
    </row>
    <row r="60" spans="1:11">
      <c r="C60" t="s">
        <v>433</v>
      </c>
      <c r="E60">
        <f>'RESULTADOS'!H239+'RESULTADOS'!H240+'RESULTADOS'!H241+'RESULTADOS'!H242+'RESULTADOS'!H243+'RESULTADOS'!H244</f>
        <v>1185</v>
      </c>
      <c r="F60">
        <f>'RESULTADOS'!I239+'RESULTADOS'!I240+'RESULTADOS'!I241+'RESULTADOS'!I242+'RESULTADOS'!I243+'RESULTADOS'!I244</f>
        <v>1221</v>
      </c>
      <c r="G60">
        <f>'RESULTADOS'!J239+'RESULTADOS'!J240+'RESULTADOS'!J241+'RESULTADOS'!J242+'RESULTADOS'!J243+'RESULTADOS'!J244</f>
        <v>1155</v>
      </c>
      <c r="H60">
        <f>'RESULTADOS'!K239+'RESULTADOS'!K240+'RESULTADOS'!K241+'RESULTADOS'!K242+'RESULTADOS'!K243+'RESULTADOS'!K244</f>
        <v>1233</v>
      </c>
    </row>
    <row r="61" spans="1:11">
      <c r="B61" s="71" t="s">
        <v>434</v>
      </c>
      <c r="E61">
        <f>SUM(E54:E59)</f>
        <v>5002</v>
      </c>
      <c r="F61">
        <f>SUM(F54:F59)</f>
        <v>5224</v>
      </c>
      <c r="G61">
        <f>SUM(G54:G59)</f>
        <v>4817</v>
      </c>
      <c r="H61">
        <f>SUM(H54:H59)</f>
        <v>5298</v>
      </c>
    </row>
    <row r="63" spans="1:11">
      <c r="B63" s="71" t="s">
        <v>435</v>
      </c>
    </row>
    <row r="65" spans="1:11">
      <c r="C65" s="71" t="s">
        <v>436</v>
      </c>
      <c r="E65">
        <f>SUM('RESULTADOS'!H223:H238)</f>
        <v>2984</v>
      </c>
      <c r="F65">
        <f>SUM('RESULTADOS'!I223:I238)</f>
        <v>3080</v>
      </c>
      <c r="G65">
        <f>SUM('RESULTADOS'!J223:J238)</f>
        <v>2904</v>
      </c>
      <c r="H65">
        <f>SUM('RESULTADOS'!K223:K238)</f>
        <v>3112</v>
      </c>
    </row>
    <row r="66" spans="1:11">
      <c r="B66" s="71" t="s">
        <v>437</v>
      </c>
      <c r="E66">
        <f>E63-E65</f>
        <v>-2984</v>
      </c>
      <c r="F66">
        <f>F63-F65</f>
        <v>-3080</v>
      </c>
      <c r="G66">
        <f>G63-G65</f>
        <v>-2904</v>
      </c>
      <c r="H66">
        <f>H63-H65</f>
        <v>-3112</v>
      </c>
    </row>
    <row r="68" spans="1:11">
      <c r="C68" s="71" t="s">
        <v>438</v>
      </c>
      <c r="E68">
        <f>'RESULTADOS'!H250+'RESULTADOS'!H252</f>
        <v>364</v>
      </c>
      <c r="F68">
        <f>'RESULTADOS'!I250+'RESULTADOS'!I252</f>
        <v>376</v>
      </c>
      <c r="G68">
        <f>'RESULTADOS'!J250+'RESULTADOS'!J252</f>
        <v>354</v>
      </c>
      <c r="H68">
        <f>'RESULTADOS'!K250+'RESULTADOS'!K252</f>
        <v>380</v>
      </c>
    </row>
    <row r="69" spans="1:11">
      <c r="B69" s="71" t="s">
        <v>439</v>
      </c>
      <c r="E69">
        <f>E66-E68</f>
        <v>-3348</v>
      </c>
      <c r="F69">
        <f>F66-F68</f>
        <v>-3456</v>
      </c>
      <c r="G69">
        <f>G66-G68</f>
        <v>-3258</v>
      </c>
      <c r="H69">
        <f>H66-H68</f>
        <v>-3492</v>
      </c>
    </row>
    <row r="71" spans="1:11">
      <c r="C71" s="71" t="s">
        <v>440</v>
      </c>
      <c r="E71"/>
      <c r="F71"/>
      <c r="G71"/>
      <c r="H71"/>
    </row>
    <row r="72" spans="1:11">
      <c r="B72" s="71" t="s">
        <v>441</v>
      </c>
      <c r="E72">
        <f>E69-E71</f>
        <v>-3348</v>
      </c>
      <c r="F72">
        <f>F69-F71</f>
        <v>-3456</v>
      </c>
      <c r="G72">
        <f>G69-G71</f>
        <v>-3258</v>
      </c>
      <c r="H72">
        <f>H69-H71</f>
        <v>-3492</v>
      </c>
    </row>
    <row r="75" spans="1:11">
      <c r="B75" s="71" t="s">
        <v>442</v>
      </c>
      <c r="E75"/>
      <c r="F75"/>
      <c r="G75"/>
      <c r="H75"/>
    </row>
    <row r="77" spans="1:11">
      <c r="C77" t="s">
        <v>443</v>
      </c>
      <c r="E77"/>
      <c r="F77"/>
      <c r="G77"/>
      <c r="H77"/>
    </row>
    <row r="78" spans="1:11">
      <c r="C78" t="s">
        <v>444</v>
      </c>
      <c r="E78">
        <f>E25/E13</f>
        <v>1.9822797411648</v>
      </c>
      <c r="F78">
        <f>F25/F13</f>
        <v>1.9824175824176</v>
      </c>
      <c r="G78">
        <f>G25/G13</f>
        <v>1.9821557503868</v>
      </c>
      <c r="H78">
        <f>H25/H13</f>
        <v>1.9824611032532</v>
      </c>
    </row>
    <row r="79" spans="1:11">
      <c r="C79" t="s">
        <v>445</v>
      </c>
      <c r="E79">
        <f>E51/E13</f>
        <v>-4.5332005973121</v>
      </c>
      <c r="F79">
        <f>F51/F13</f>
        <v>-4.5330148112757</v>
      </c>
      <c r="G79">
        <f>G51/G13</f>
        <v>-4.5333677153172</v>
      </c>
      <c r="H79">
        <f>H51/H13</f>
        <v>-4.5329561527581</v>
      </c>
    </row>
    <row r="80" spans="1:11">
      <c r="C80" t="s">
        <v>446</v>
      </c>
      <c r="E80">
        <f>E54/(E151+E152+E153)</f>
        <v>1.3571428571429</v>
      </c>
      <c r="F80">
        <f>F54/(F151+F152+F153)</f>
        <v>1.1393442622951</v>
      </c>
      <c r="G80">
        <f>G54/(G151+G152+G153)</f>
        <v>1.6410256410256</v>
      </c>
      <c r="H80">
        <f>H54/(H151+H152+H153)</f>
        <v>1.0846153846154</v>
      </c>
    </row>
    <row r="81" spans="1:11">
      <c r="C81" t="s">
        <v>447</v>
      </c>
      <c r="E81">
        <f>E55/E180</f>
        <v>1.2994652406417</v>
      </c>
      <c r="F81">
        <f>F55/F180</f>
        <v>1.2439024390244</v>
      </c>
      <c r="G81">
        <f>G55/G180</f>
        <v>1.3546511627907</v>
      </c>
      <c r="H81">
        <f>H55/H180</f>
        <v>1.2274881516588</v>
      </c>
    </row>
    <row r="82" spans="1:11">
      <c r="C82" t="s">
        <v>448</v>
      </c>
      <c r="E82"/>
      <c r="F82"/>
      <c r="G82"/>
      <c r="H82"/>
    </row>
    <row r="83" spans="1:11">
      <c r="C83" t="s">
        <v>449</v>
      </c>
      <c r="E83">
        <f>E68/E66</f>
        <v>-0.12198391420912</v>
      </c>
      <c r="F83">
        <f>F68/F66</f>
        <v>-0.12207792207792</v>
      </c>
      <c r="G83">
        <f>G68/G66</f>
        <v>-0.12190082644628</v>
      </c>
      <c r="H83">
        <f>H68/H66</f>
        <v>-0.12210796915167</v>
      </c>
    </row>
    <row r="84" spans="1:11">
      <c r="C84" t="s">
        <v>450</v>
      </c>
      <c r="E84">
        <f>E71/E69</f>
        <v>-0</v>
      </c>
      <c r="F84">
        <f>F71/F69</f>
        <v>-0</v>
      </c>
      <c r="G84">
        <f>G71/G69</f>
        <v>-0</v>
      </c>
      <c r="H84">
        <f>H71/H69</f>
        <v>-0</v>
      </c>
    </row>
    <row r="92" spans="1:11">
      <c r="A92" s="69" t="s">
        <v>383</v>
      </c>
    </row>
    <row r="93" spans="1:11">
      <c r="A93" s="69" t="s">
        <v>451</v>
      </c>
      <c r="E93" s="70">
        <v>2017</v>
      </c>
      <c r="F93" s="70">
        <v>2018</v>
      </c>
      <c r="G93" s="70">
        <v>2019</v>
      </c>
      <c r="H93" s="70">
        <v>2020</v>
      </c>
    </row>
    <row r="95" spans="1:11">
      <c r="C95" s="71" t="s">
        <v>452</v>
      </c>
      <c r="E95"/>
      <c r="F95"/>
      <c r="G95"/>
      <c r="H95"/>
    </row>
    <row r="96" spans="1:11">
      <c r="C96" t="s">
        <v>453</v>
      </c>
      <c r="E96">
        <f>'RESULTADOS'!H85</f>
        <v>115</v>
      </c>
      <c r="F96">
        <f>'RESULTADOS'!I85</f>
        <v>121</v>
      </c>
      <c r="G96">
        <f>'RESULTADOS'!J85</f>
        <v>110</v>
      </c>
      <c r="H96">
        <f>'RESULTADOS'!K85</f>
        <v>123</v>
      </c>
    </row>
    <row r="97" spans="1:11">
      <c r="C97" t="s">
        <v>454</v>
      </c>
      <c r="E97">
        <f>'RESULTADOS'!H88</f>
        <v>118</v>
      </c>
      <c r="F97">
        <f>'RESULTADOS'!I88</f>
        <v>124</v>
      </c>
      <c r="G97">
        <f>'RESULTADOS'!J88</f>
        <v>113</v>
      </c>
      <c r="H97">
        <f>'RESULTADOS'!K88</f>
        <v>126</v>
      </c>
    </row>
    <row r="98" spans="1:11">
      <c r="C98" t="s">
        <v>455</v>
      </c>
      <c r="E98">
        <f>'RESULTADOS'!H89</f>
        <v>119</v>
      </c>
      <c r="F98">
        <f>'RESULTADOS'!I89</f>
        <v>125</v>
      </c>
      <c r="G98">
        <f>'RESULTADOS'!J89</f>
        <v>114</v>
      </c>
      <c r="H98">
        <f>'RESULTADOS'!K89</f>
        <v>127</v>
      </c>
    </row>
    <row r="99" spans="1:11">
      <c r="C99" t="s">
        <v>396</v>
      </c>
      <c r="E99">
        <f>'RESULTADOS'!H86+'RESULTADOS'!H87</f>
        <v>233</v>
      </c>
      <c r="F99">
        <f>'RESULTADOS'!I86+'RESULTADOS'!I87</f>
        <v>245</v>
      </c>
      <c r="G99">
        <f>'RESULTADOS'!J86+'RESULTADOS'!J87</f>
        <v>223</v>
      </c>
      <c r="H99">
        <f>'RESULTADOS'!K86+'RESULTADOS'!K87</f>
        <v>249</v>
      </c>
    </row>
    <row r="100" spans="1:11">
      <c r="C100" t="s">
        <v>456</v>
      </c>
      <c r="E100">
        <f>'RESULTADOS'!H90</f>
        <v>120</v>
      </c>
      <c r="F100">
        <f>'RESULTADOS'!I90</f>
        <v>126</v>
      </c>
      <c r="G100">
        <f>'RESULTADOS'!J90</f>
        <v>115</v>
      </c>
      <c r="H100">
        <f>'RESULTADOS'!K90</f>
        <v>128</v>
      </c>
    </row>
    <row r="101" spans="1:11">
      <c r="C101" s="71" t="s">
        <v>457</v>
      </c>
      <c r="E101">
        <f>SUM(E96:E100)</f>
        <v>705</v>
      </c>
      <c r="F101">
        <f>SUM(F96:F100)</f>
        <v>741</v>
      </c>
      <c r="G101">
        <f>SUM(G96:G100)</f>
        <v>675</v>
      </c>
      <c r="H101">
        <f>SUM(H96:H100)</f>
        <v>753</v>
      </c>
    </row>
    <row r="104" spans="1:11">
      <c r="C104" s="71" t="s">
        <v>458</v>
      </c>
      <c r="E104">
        <f>'RESULTADOS'!H96</f>
        <v>126</v>
      </c>
      <c r="F104">
        <f>'RESULTADOS'!I96</f>
        <v>132</v>
      </c>
      <c r="G104">
        <f>'RESULTADOS'!J96</f>
        <v>121</v>
      </c>
      <c r="H104">
        <f>'RESULTADOS'!K96</f>
        <v>134</v>
      </c>
    </row>
    <row r="105" spans="1:11">
      <c r="C105" t="s">
        <v>459</v>
      </c>
      <c r="E105">
        <f>'RESULTADOS'!H97+'RESULTADOS'!H101+'RESULTADOS'!H102</f>
        <v>390</v>
      </c>
      <c r="F105">
        <f>'RESULTADOS'!I97+'RESULTADOS'!I101+'RESULTADOS'!I102</f>
        <v>408</v>
      </c>
      <c r="G105">
        <f>'RESULTADOS'!J97+'RESULTADOS'!J101+'RESULTADOS'!J102</f>
        <v>375</v>
      </c>
      <c r="H105">
        <f>'RESULTADOS'!K97+'RESULTADOS'!K101+'RESULTADOS'!K102</f>
        <v>414</v>
      </c>
    </row>
    <row r="106" spans="1:11">
      <c r="C106" t="s">
        <v>460</v>
      </c>
      <c r="E106">
        <f>'RESULTADOS'!H98</f>
        <v>128</v>
      </c>
      <c r="F106">
        <f>'RESULTADOS'!I98</f>
        <v>134</v>
      </c>
      <c r="G106">
        <f>'RESULTADOS'!J98</f>
        <v>123</v>
      </c>
      <c r="H106">
        <f>'RESULTADOS'!K98</f>
        <v>136</v>
      </c>
    </row>
    <row r="107" spans="1:11">
      <c r="C107" s="71" t="s">
        <v>461</v>
      </c>
      <c r="E107">
        <f>SUM(E104:E106)</f>
        <v>644</v>
      </c>
      <c r="F107">
        <f>SUM(F104:F106)</f>
        <v>674</v>
      </c>
      <c r="G107">
        <f>SUM(G104:G106)</f>
        <v>619</v>
      </c>
      <c r="H107">
        <f>SUM(H104:H106)</f>
        <v>684</v>
      </c>
    </row>
    <row r="110" spans="1:11">
      <c r="C110" s="71" t="s">
        <v>462</v>
      </c>
      <c r="E110">
        <f>SUM('RESULTADOS'!H130:H147)+'RESULTADOS'!H99+'RESULTADOS'!H100+'RESULTADOS'!H103</f>
        <v>3425</v>
      </c>
      <c r="F110">
        <f>SUM('RESULTADOS'!I130:I147)+'RESULTADOS'!I99+'RESULTADOS'!I100+'RESULTADOS'!I103</f>
        <v>3551</v>
      </c>
      <c r="G110">
        <f>SUM('RESULTADOS'!J130:J147)+'RESULTADOS'!J99+'RESULTADOS'!J100+'RESULTADOS'!J103</f>
        <v>3320</v>
      </c>
      <c r="H110">
        <f>SUM('RESULTADOS'!K130:K147)+'RESULTADOS'!K99+'RESULTADOS'!K100+'RESULTADOS'!K103</f>
        <v>3593</v>
      </c>
    </row>
    <row r="111" spans="1:11">
      <c r="C111" t="s">
        <v>463</v>
      </c>
      <c r="E111">
        <f>SUM('RESULTADOS'!H104:H129)</f>
        <v>3809</v>
      </c>
      <c r="F111">
        <f>SUM('RESULTADOS'!I104:I129)</f>
        <v>3965</v>
      </c>
      <c r="G111">
        <f>SUM('RESULTADOS'!J104:J129)</f>
        <v>3679</v>
      </c>
      <c r="H111">
        <f>SUM('RESULTADOS'!K104:K129)</f>
        <v>4017</v>
      </c>
    </row>
    <row r="112" spans="1:11">
      <c r="C112" s="71" t="s">
        <v>464</v>
      </c>
      <c r="E112">
        <f>SUM(E110:E111)</f>
        <v>7234</v>
      </c>
      <c r="F112">
        <f>SUM(F110:F111)</f>
        <v>7516</v>
      </c>
      <c r="G112">
        <f>SUM(G110:G111)</f>
        <v>6999</v>
      </c>
      <c r="H112">
        <f>SUM(H110:H111)</f>
        <v>7610</v>
      </c>
    </row>
    <row r="114" spans="1:11">
      <c r="C114" s="71" t="s">
        <v>465</v>
      </c>
      <c r="E114">
        <f>E101+E107+E112</f>
        <v>8583</v>
      </c>
      <c r="F114">
        <f>F101+F107+F112</f>
        <v>8931</v>
      </c>
      <c r="G114">
        <f>G101+G107+G112</f>
        <v>8293</v>
      </c>
      <c r="H114">
        <f>H101+H107+H112</f>
        <v>9047</v>
      </c>
    </row>
    <row r="116" spans="1:11">
      <c r="C116" s="71" t="s">
        <v>466</v>
      </c>
      <c r="E116">
        <f>'RESULTADOS'!H91</f>
        <v>121</v>
      </c>
      <c r="F116">
        <f>'RESULTADOS'!I91</f>
        <v>127</v>
      </c>
      <c r="G116">
        <f>'RESULTADOS'!J91</f>
        <v>116</v>
      </c>
      <c r="H116">
        <f>'RESULTADOS'!K91</f>
        <v>129</v>
      </c>
    </row>
    <row r="117" spans="1:11">
      <c r="C117" s="71" t="s">
        <v>467</v>
      </c>
      <c r="E117">
        <f>'RESULTADOS'!H92</f>
        <v>122</v>
      </c>
      <c r="F117">
        <f>'RESULTADOS'!I92</f>
        <v>128</v>
      </c>
      <c r="G117">
        <f>'RESULTADOS'!J92</f>
        <v>117</v>
      </c>
      <c r="H117">
        <f>'RESULTADOS'!K92</f>
        <v>130</v>
      </c>
    </row>
    <row r="118" spans="1:11">
      <c r="C118" s="71" t="s">
        <v>468</v>
      </c>
      <c r="E118">
        <f>E114+E116+E117</f>
        <v>8826</v>
      </c>
      <c r="F118">
        <f>F114+F116+F117</f>
        <v>9186</v>
      </c>
      <c r="G118">
        <f>G114+G116+G117</f>
        <v>8526</v>
      </c>
      <c r="H118">
        <f>H114+H116+H117</f>
        <v>9306</v>
      </c>
    </row>
    <row r="120" spans="1:11">
      <c r="C120" s="71" t="s">
        <v>469</v>
      </c>
      <c r="E120">
        <f>'RESULTADOS'!H93</f>
        <v>123</v>
      </c>
      <c r="F120">
        <f>'RESULTADOS'!I93</f>
        <v>129</v>
      </c>
      <c r="G120">
        <f>'RESULTADOS'!J93</f>
        <v>118</v>
      </c>
      <c r="H120">
        <f>'RESULTADOS'!K93</f>
        <v>131</v>
      </c>
    </row>
    <row r="121" spans="1:11">
      <c r="C121" s="71" t="s">
        <v>470</v>
      </c>
      <c r="E121">
        <f>'RESULTADOS'!H94+'RESULTADOS'!H95</f>
        <v>249</v>
      </c>
      <c r="F121">
        <f>'RESULTADOS'!I94+'RESULTADOS'!I95</f>
        <v>261</v>
      </c>
      <c r="G121">
        <f>'RESULTADOS'!J94+'RESULTADOS'!J95</f>
        <v>239</v>
      </c>
      <c r="H121">
        <f>'RESULTADOS'!K94+'RESULTADOS'!K95</f>
        <v>265</v>
      </c>
    </row>
    <row r="122" spans="1:11">
      <c r="C122" s="71" t="s">
        <v>471</v>
      </c>
      <c r="E122">
        <f>E118+E120+E121</f>
        <v>9198</v>
      </c>
      <c r="F122">
        <f>F118+F120+F121</f>
        <v>9576</v>
      </c>
      <c r="G122">
        <f>G118+G120+G121</f>
        <v>8883</v>
      </c>
      <c r="H122">
        <f>H118+H120+H121</f>
        <v>9702</v>
      </c>
    </row>
    <row r="127" spans="1:11">
      <c r="C127" t="s">
        <v>472</v>
      </c>
      <c r="E127">
        <f>(E101/E114)</f>
        <v>0.082139112198532</v>
      </c>
      <c r="F127">
        <f>(F101/F114)</f>
        <v>0.08296943231441</v>
      </c>
      <c r="G127">
        <f>(G101/G114)</f>
        <v>0.081393946702038</v>
      </c>
      <c r="H127">
        <f>(H101/H114)</f>
        <v>0.083232010611252</v>
      </c>
    </row>
    <row r="128" spans="1:11">
      <c r="C128" t="s">
        <v>473</v>
      </c>
      <c r="E128">
        <f>E107/E114</f>
        <v>0.075032040079226</v>
      </c>
      <c r="F128">
        <f>F107/F114</f>
        <v>0.075467472847386</v>
      </c>
      <c r="G128">
        <f>G107/G114</f>
        <v>0.074641263716387</v>
      </c>
      <c r="H128">
        <f>H107/H114</f>
        <v>0.07560517298552</v>
      </c>
    </row>
    <row r="129" spans="1:11">
      <c r="C129" t="s">
        <v>474</v>
      </c>
      <c r="E129">
        <f>E112/E114</f>
        <v>0.84282884772224</v>
      </c>
      <c r="F129">
        <f>F112/F114</f>
        <v>0.8415630948382</v>
      </c>
      <c r="G129">
        <f>G112/G114</f>
        <v>0.84396478958157</v>
      </c>
      <c r="H129">
        <f>H112/H114</f>
        <v>0.84116281640323</v>
      </c>
    </row>
    <row r="130" spans="1:11">
      <c r="C130" s="71" t="s">
        <v>475</v>
      </c>
      <c r="E130">
        <f>E104/E$107</f>
        <v>0.19565217391304</v>
      </c>
      <c r="F130">
        <f>F104/F$107</f>
        <v>0.19584569732938</v>
      </c>
      <c r="G130">
        <f>G104/G$107</f>
        <v>0.19547657512116</v>
      </c>
      <c r="H130">
        <f>H104/H$107</f>
        <v>0.19590643274854</v>
      </c>
    </row>
    <row r="131" spans="1:11">
      <c r="C131" s="71" t="s">
        <v>476</v>
      </c>
      <c r="E131">
        <f>E105/E$107</f>
        <v>0.6055900621118</v>
      </c>
      <c r="F131">
        <f>F105/F$107</f>
        <v>0.6053412462908</v>
      </c>
      <c r="G131">
        <f>G105/G$107</f>
        <v>0.60581583198708</v>
      </c>
      <c r="H131">
        <f>H105/H$107</f>
        <v>0.60526315789474</v>
      </c>
    </row>
    <row r="132" spans="1:11">
      <c r="C132" s="71" t="s">
        <v>477</v>
      </c>
      <c r="E132">
        <f>E106/E$107</f>
        <v>0.19875776397516</v>
      </c>
      <c r="F132">
        <f>F106/F$107</f>
        <v>0.19881305637982</v>
      </c>
      <c r="G132">
        <f>G106/G$107</f>
        <v>0.19870759289176</v>
      </c>
      <c r="H132">
        <f>H106/H$107</f>
        <v>0.19883040935673</v>
      </c>
    </row>
    <row r="133" spans="1:11">
      <c r="C133" t="s">
        <v>478</v>
      </c>
      <c r="E133">
        <f>-E100*360/E101</f>
        <v>-61.276595744681</v>
      </c>
      <c r="F133">
        <f>-F100*360/F101</f>
        <v>-61.214574898785</v>
      </c>
      <c r="G133">
        <f>-G100*360/G101</f>
        <v>-61.333333333333</v>
      </c>
      <c r="H133">
        <f>-H100*360/H101</f>
        <v>-61.195219123506</v>
      </c>
    </row>
    <row r="134" spans="1:11">
      <c r="C134" t="s">
        <v>479</v>
      </c>
      <c r="E134">
        <f>-E117*360/E118</f>
        <v>-4.9762066621346</v>
      </c>
      <c r="F134">
        <f>-F117*360/F118</f>
        <v>-5.0163291966035</v>
      </c>
      <c r="G134">
        <f>-G117*360/G118</f>
        <v>-4.9401829697396</v>
      </c>
      <c r="H134">
        <f>-H117*360/H118</f>
        <v>-5.0290135396518</v>
      </c>
    </row>
    <row r="135" spans="1:11">
      <c r="C135" t="s">
        <v>480</v>
      </c>
      <c r="E135">
        <f>-E121*360/E122</f>
        <v>-9.7455968688845</v>
      </c>
      <c r="F135">
        <f>-F121*360/F122</f>
        <v>-9.812030075188</v>
      </c>
      <c r="G135">
        <f>-G121*360/G122</f>
        <v>-9.6859169199595</v>
      </c>
      <c r="H135">
        <f>-H121*360/H122</f>
        <v>-9.8330241187384</v>
      </c>
    </row>
    <row r="143" spans="1:11">
      <c r="A143" s="69" t="s">
        <v>383</v>
      </c>
    </row>
    <row r="144" spans="1:11">
      <c r="A144" s="69" t="s">
        <v>481</v>
      </c>
      <c r="E144" s="70">
        <v>2017</v>
      </c>
      <c r="F144" s="70">
        <v>2018</v>
      </c>
      <c r="G144" s="70">
        <v>2019</v>
      </c>
      <c r="H144" s="70">
        <v>2020</v>
      </c>
      <c r="I144" s="72">
        <v>2021</v>
      </c>
      <c r="J144" s="72">
        <v>2022</v>
      </c>
      <c r="K144" s="72">
        <v>2023</v>
      </c>
    </row>
    <row r="146" spans="1:11">
      <c r="B146" s="71" t="s">
        <v>482</v>
      </c>
      <c r="E146"/>
      <c r="F146"/>
      <c r="G146"/>
      <c r="H146"/>
      <c r="I146"/>
      <c r="J146"/>
      <c r="K146"/>
    </row>
    <row r="147" spans="1:11">
      <c r="B147" t="s">
        <v>483</v>
      </c>
      <c r="E147">
        <f>'BALANCES'!G5</f>
        <v>20</v>
      </c>
      <c r="F147">
        <f>'BALANCES'!H5</f>
        <v>26</v>
      </c>
      <c r="G147">
        <f>'BALANCES'!I5</f>
        <v>15</v>
      </c>
      <c r="H147">
        <f>'BALANCES'!J5</f>
        <v>28</v>
      </c>
    </row>
    <row r="148" spans="1:11">
      <c r="B148" t="s">
        <v>484</v>
      </c>
      <c r="E148">
        <f>'BALANCES'!G6+'BALANCES'!G7</f>
        <v>43</v>
      </c>
      <c r="F148">
        <f>'BALANCES'!H6+'BALANCES'!H7</f>
        <v>55</v>
      </c>
      <c r="G148">
        <f>'BALANCES'!I6+'BALANCES'!I7</f>
        <v>33</v>
      </c>
      <c r="H148">
        <f>'BALANCES'!J6+'BALANCES'!J7</f>
        <v>59</v>
      </c>
    </row>
    <row r="149" spans="1:11">
      <c r="B149" t="s">
        <v>485</v>
      </c>
      <c r="E149">
        <f>'BALANCES'!G22+'BALANCES'!G23+'BALANCES'!G24</f>
        <v>114</v>
      </c>
      <c r="F149">
        <f>'BALANCES'!H22+'BALANCES'!H23+'BALANCES'!H24</f>
        <v>132</v>
      </c>
      <c r="G149">
        <f>'BALANCES'!I22+'BALANCES'!I23+'BALANCES'!I24</f>
        <v>99</v>
      </c>
      <c r="H149">
        <f>'BALANCES'!J22+'BALANCES'!J23+'BALANCES'!J24</f>
        <v>138</v>
      </c>
    </row>
    <row r="150" spans="1:11">
      <c r="B150" t="s">
        <v>486</v>
      </c>
      <c r="E150"/>
      <c r="F150"/>
      <c r="G150"/>
      <c r="H150"/>
    </row>
    <row r="151" spans="1:11">
      <c r="C151" t="s">
        <v>386</v>
      </c>
      <c r="E151">
        <f>'BALANCES'!G10</f>
        <v>25</v>
      </c>
      <c r="F151">
        <f>'BALANCES'!H10</f>
        <v>31</v>
      </c>
      <c r="G151">
        <f>'BALANCES'!I10</f>
        <v>20</v>
      </c>
      <c r="H151">
        <f>'BALANCES'!J10</f>
        <v>33</v>
      </c>
    </row>
    <row r="152" spans="1:11">
      <c r="C152" t="s">
        <v>487</v>
      </c>
      <c r="E152">
        <f>'BALANCES'!G11</f>
        <v>26</v>
      </c>
      <c r="F152">
        <f>'BALANCES'!H11</f>
        <v>32</v>
      </c>
      <c r="G152">
        <f>'BALANCES'!I11</f>
        <v>21</v>
      </c>
      <c r="H152">
        <f>'BALANCES'!J11</f>
        <v>34</v>
      </c>
    </row>
    <row r="153" spans="1:11">
      <c r="C153" t="s">
        <v>488</v>
      </c>
      <c r="E153">
        <f>'BALANCES'!G8+'BALANCES'!G9</f>
        <v>47</v>
      </c>
      <c r="F153">
        <f>'BALANCES'!H8+'BALANCES'!H9</f>
        <v>59</v>
      </c>
      <c r="G153">
        <f>'BALANCES'!I8+'BALANCES'!I9</f>
        <v>37</v>
      </c>
      <c r="H153">
        <f>'BALANCES'!J8+'BALANCES'!J9</f>
        <v>63</v>
      </c>
    </row>
    <row r="154" spans="1:11">
      <c r="B154" t="s">
        <v>489</v>
      </c>
      <c r="E154"/>
      <c r="F154"/>
      <c r="G154"/>
      <c r="H154"/>
    </row>
    <row r="155" spans="1:11">
      <c r="C155" t="s">
        <v>490</v>
      </c>
      <c r="E155">
        <f>'BALANCES'!G19+'BALANCES'!G20</f>
        <v>69</v>
      </c>
      <c r="F155">
        <f>'BALANCES'!H19+'BALANCES'!H20</f>
        <v>81</v>
      </c>
      <c r="G155">
        <f>'BALANCES'!I19+'BALANCES'!I20</f>
        <v>59</v>
      </c>
      <c r="H155">
        <f>'BALANCES'!J19+'BALANCES'!J20</f>
        <v>85</v>
      </c>
    </row>
    <row r="156" spans="1:11">
      <c r="C156" t="s">
        <v>488</v>
      </c>
      <c r="E156">
        <f>SUM('BALANCES'!G13:G18)</f>
        <v>183</v>
      </c>
      <c r="F156">
        <f>SUM('BALANCES'!H13:H18)</f>
        <v>219</v>
      </c>
      <c r="G156">
        <f>SUM('BALANCES'!I13:I18)</f>
        <v>153</v>
      </c>
      <c r="H156">
        <f>SUM('BALANCES'!J13:J18)</f>
        <v>231</v>
      </c>
    </row>
    <row r="157" spans="1:11">
      <c r="C157" t="s">
        <v>433</v>
      </c>
      <c r="E157">
        <f>'BALANCES'!G25+'BALANCES'!G26</f>
        <v>81</v>
      </c>
      <c r="F157">
        <f>'BALANCES'!H25+'BALANCES'!H26</f>
        <v>93</v>
      </c>
      <c r="G157">
        <f>'BALANCES'!I25+'BALANCES'!I26</f>
        <v>71</v>
      </c>
      <c r="H157">
        <f>'BALANCES'!J25+'BALANCES'!J26</f>
        <v>97</v>
      </c>
    </row>
    <row r="158" spans="1:11">
      <c r="B158" t="s">
        <v>491</v>
      </c>
      <c r="E158">
        <f>'BALANCES'!G21+'BALANCES'!G12</f>
        <v>63</v>
      </c>
      <c r="F158">
        <f>'BALANCES'!H21+'BALANCES'!H12</f>
        <v>75</v>
      </c>
      <c r="G158">
        <f>'BALANCES'!I21+'BALANCES'!I12</f>
        <v>53</v>
      </c>
      <c r="H158">
        <f>'BALANCES'!J21+'BALANCES'!J12</f>
        <v>79</v>
      </c>
    </row>
    <row r="159" spans="1:11">
      <c r="B159" t="s">
        <v>492</v>
      </c>
      <c r="E159"/>
      <c r="F159"/>
      <c r="G159"/>
      <c r="H159"/>
    </row>
    <row r="160" spans="1:11">
      <c r="C160" t="s">
        <v>452</v>
      </c>
      <c r="E160">
        <f>'BALANCES'!G32+'BALANCES'!G36</f>
        <v>98</v>
      </c>
      <c r="F160">
        <f>'BALANCES'!H32+'BALANCES'!H36</f>
        <v>110</v>
      </c>
      <c r="G160">
        <f>'BALANCES'!I32+'BALANCES'!I36</f>
        <v>88</v>
      </c>
      <c r="H160">
        <f>'BALANCES'!J32+'BALANCES'!J36</f>
        <v>114</v>
      </c>
    </row>
    <row r="161" spans="1:11">
      <c r="C161" t="s">
        <v>493</v>
      </c>
      <c r="E161">
        <f>'BALANCES'!G33+'BALANCES'!G37</f>
        <v>100</v>
      </c>
      <c r="F161">
        <f>'BALANCES'!H33+'BALANCES'!H37</f>
        <v>112</v>
      </c>
      <c r="G161">
        <f>'BALANCES'!I33+'BALANCES'!I37</f>
        <v>90</v>
      </c>
      <c r="H161">
        <f>'BALANCES'!J33+'BALANCES'!J37</f>
        <v>116</v>
      </c>
    </row>
    <row r="162" spans="1:11">
      <c r="C162" t="s">
        <v>494</v>
      </c>
      <c r="E162">
        <f>'BALANCES'!G34+'BALANCES'!G38</f>
        <v>102</v>
      </c>
      <c r="F162">
        <f>'BALANCES'!H34+'BALANCES'!H38</f>
        <v>114</v>
      </c>
      <c r="G162">
        <f>'BALANCES'!I34+'BALANCES'!I38</f>
        <v>92</v>
      </c>
      <c r="H162">
        <f>'BALANCES'!J34+'BALANCES'!J38</f>
        <v>118</v>
      </c>
    </row>
    <row r="163" spans="1:11">
      <c r="C163" t="s">
        <v>495</v>
      </c>
      <c r="E163">
        <f>'BALANCES'!G31</f>
        <v>46</v>
      </c>
      <c r="F163">
        <f>'BALANCES'!H31</f>
        <v>52</v>
      </c>
      <c r="G163">
        <f>'BALANCES'!I31</f>
        <v>41</v>
      </c>
      <c r="H163">
        <f>'BALANCES'!J31</f>
        <v>54</v>
      </c>
    </row>
    <row r="164" spans="1:11">
      <c r="C164" t="s">
        <v>496</v>
      </c>
      <c r="E164">
        <f>'BALANCES'!G35</f>
        <v>50</v>
      </c>
      <c r="F164">
        <f>'BALANCES'!H35</f>
        <v>56</v>
      </c>
      <c r="G164">
        <f>'BALANCES'!I35</f>
        <v>45</v>
      </c>
      <c r="H164">
        <f>'BALANCES'!J35</f>
        <v>58</v>
      </c>
    </row>
    <row r="165" spans="1:11">
      <c r="B165" t="s">
        <v>497</v>
      </c>
      <c r="E165">
        <f>'BALANCES'!G39</f>
        <v>54</v>
      </c>
      <c r="F165">
        <f>'BALANCES'!H39</f>
        <v>60</v>
      </c>
      <c r="G165">
        <f>'BALANCES'!I39</f>
        <v>49</v>
      </c>
      <c r="H165">
        <f>'BALANCES'!J39</f>
        <v>62</v>
      </c>
    </row>
    <row r="166" spans="1:11">
      <c r="B166" t="s">
        <v>498</v>
      </c>
      <c r="E166">
        <f>SUM('BALANCES'!G27:G30)</f>
        <v>174</v>
      </c>
      <c r="F166">
        <f>SUM('BALANCES'!H27:H30)</f>
        <v>198</v>
      </c>
      <c r="G166">
        <f>SUM('BALANCES'!I27:I30)</f>
        <v>154</v>
      </c>
      <c r="H166">
        <f>SUM('BALANCES'!J27:J30)</f>
        <v>206</v>
      </c>
    </row>
    <row r="167" spans="1:11">
      <c r="B167" t="s">
        <v>499</v>
      </c>
      <c r="E167">
        <f>SUM('BALANCES'!G42:G47)</f>
        <v>357</v>
      </c>
      <c r="F167">
        <f>SUM('BALANCES'!H42:H47)</f>
        <v>393</v>
      </c>
      <c r="G167">
        <f>SUM('BALANCES'!I42:I47)</f>
        <v>327</v>
      </c>
      <c r="H167">
        <f>SUM('BALANCES'!J42:J47)</f>
        <v>405</v>
      </c>
    </row>
    <row r="168" spans="1:11">
      <c r="B168" t="s">
        <v>500</v>
      </c>
      <c r="E168">
        <f>'BALANCES'!G40+'BALANCES'!G41</f>
        <v>111</v>
      </c>
      <c r="F168">
        <f>'BALANCES'!H40+'BALANCES'!H41</f>
        <v>123</v>
      </c>
      <c r="G168">
        <f>'BALANCES'!I40+'BALANCES'!I41</f>
        <v>101</v>
      </c>
      <c r="H168">
        <f>'BALANCES'!J40+'BALANCES'!J41</f>
        <v>127</v>
      </c>
    </row>
    <row r="169" spans="1:11">
      <c r="B169" t="s">
        <v>501</v>
      </c>
      <c r="E169">
        <f>SUM('BALANCES'!G48:G52)</f>
        <v>325</v>
      </c>
      <c r="F169">
        <f>SUM('BALANCES'!H48:H52)</f>
        <v>355</v>
      </c>
      <c r="G169">
        <f>SUM('BALANCES'!I48:I52)</f>
        <v>300</v>
      </c>
      <c r="H169">
        <f>SUM('BALANCES'!J48:J52)</f>
        <v>365</v>
      </c>
    </row>
    <row r="170" spans="1:11">
      <c r="B170" s="71" t="s">
        <v>502</v>
      </c>
      <c r="E170">
        <f>SUM(E148:E169)</f>
        <v>2068</v>
      </c>
      <c r="F170">
        <f>SUM(F148:F169)</f>
        <v>2350</v>
      </c>
      <c r="G170">
        <f>SUM(G148:G169)</f>
        <v>1833</v>
      </c>
      <c r="H170">
        <f>SUM(H148:H169)</f>
        <v>2444</v>
      </c>
      <c r="I170">
        <f>SUM(I148:I169)</f>
        <v>0</v>
      </c>
      <c r="J170">
        <f>SUM(J148:J169)</f>
        <v>0</v>
      </c>
      <c r="K170">
        <f>SUM(K148:K169)</f>
        <v>0</v>
      </c>
    </row>
    <row r="172" spans="1:11">
      <c r="B172" s="71" t="s">
        <v>503</v>
      </c>
      <c r="E172"/>
      <c r="F172"/>
      <c r="G172"/>
      <c r="H172"/>
      <c r="I172"/>
      <c r="J172"/>
      <c r="K172"/>
    </row>
    <row r="173" spans="1:11">
      <c r="B173" t="s">
        <v>504</v>
      </c>
      <c r="E173">
        <f>SUM('BALANCES'!G127:G129)</f>
        <v>366</v>
      </c>
      <c r="F173">
        <f>SUM('BALANCES'!H127:H129)</f>
        <v>384</v>
      </c>
      <c r="G173">
        <f>SUM('BALANCES'!I127:I129)</f>
        <v>351</v>
      </c>
      <c r="H173">
        <f>SUM('BALANCES'!J127:J129)</f>
        <v>390</v>
      </c>
    </row>
    <row r="174" spans="1:11">
      <c r="B174" t="s">
        <v>505</v>
      </c>
      <c r="E174">
        <f>SUM('BALANCES'!G107:G114)</f>
        <v>836</v>
      </c>
      <c r="F174">
        <f>SUM('BALANCES'!H107:H114)</f>
        <v>884</v>
      </c>
      <c r="G174">
        <f>SUM('BALANCES'!I107:I114)</f>
        <v>796</v>
      </c>
      <c r="H174">
        <f>SUM('BALANCES'!J107:J114)</f>
        <v>900</v>
      </c>
    </row>
    <row r="175" spans="1:11">
      <c r="B175" t="s">
        <v>506</v>
      </c>
      <c r="E175">
        <f>'BALANCES'!G57+'BALANCES'!G58</f>
        <v>103</v>
      </c>
      <c r="F175">
        <f>'BALANCES'!H57+'BALANCES'!H58</f>
        <v>115</v>
      </c>
      <c r="G175">
        <f>'BALANCES'!I57+'BALANCES'!I58</f>
        <v>93</v>
      </c>
      <c r="H175">
        <f>'BALANCES'!J57+'BALANCES'!J58</f>
        <v>119</v>
      </c>
    </row>
    <row r="176" spans="1:11">
      <c r="B176" t="s">
        <v>507</v>
      </c>
      <c r="E176">
        <f>'BALANCES'!G67</f>
        <v>61</v>
      </c>
      <c r="F176">
        <f>'BALANCES'!H67</f>
        <v>67</v>
      </c>
      <c r="G176">
        <f>'BALANCES'!I67</f>
        <v>56</v>
      </c>
      <c r="H176">
        <f>'BALANCES'!J67</f>
        <v>69</v>
      </c>
    </row>
    <row r="177" spans="1:11">
      <c r="B177" t="s">
        <v>508</v>
      </c>
      <c r="E177">
        <f>SUM('BALANCES'!G59:G66)+'BALANCES'!G68+'BALANCES'!G69+'BALANCES'!G70+'BALANCES'!G78</f>
        <v>713</v>
      </c>
      <c r="F177">
        <f>SUM('BALANCES'!H59:H66)+'BALANCES'!H68+'BALANCES'!H69+'BALANCES'!H70+'BALANCES'!H78</f>
        <v>785</v>
      </c>
      <c r="G177">
        <f>SUM('BALANCES'!I59:I66)+'BALANCES'!I68+'BALANCES'!I69+'BALANCES'!I70+'BALANCES'!I78</f>
        <v>653</v>
      </c>
      <c r="H177">
        <f>SUM('BALANCES'!J59:J66)+'BALANCES'!J68+'BALANCES'!J69+'BALANCES'!J70+'BALANCES'!J78</f>
        <v>809</v>
      </c>
    </row>
    <row r="178" spans="1:11">
      <c r="B178" t="s">
        <v>509</v>
      </c>
      <c r="E178">
        <f>'BALANCES'!G79+'BALANCES'!G80</f>
        <v>147</v>
      </c>
      <c r="F178">
        <f>'BALANCES'!H79+'BALANCES'!H80</f>
        <v>159</v>
      </c>
      <c r="G178">
        <f>'BALANCES'!I79+'BALANCES'!I80</f>
        <v>137</v>
      </c>
      <c r="H178">
        <f>'BALANCES'!J79+'BALANCES'!J80</f>
        <v>163</v>
      </c>
    </row>
    <row r="179" spans="1:11">
      <c r="B179" t="s">
        <v>510</v>
      </c>
      <c r="E179">
        <f>'BALANCES'!G81</f>
        <v>75</v>
      </c>
      <c r="F179">
        <f>'BALANCES'!H81</f>
        <v>81</v>
      </c>
      <c r="G179">
        <f>'BALANCES'!I81</f>
        <v>70</v>
      </c>
      <c r="H179">
        <f>'BALANCES'!J81</f>
        <v>83</v>
      </c>
    </row>
    <row r="180" spans="1:11">
      <c r="B180" t="s">
        <v>511</v>
      </c>
      <c r="E180">
        <f>E177+E178+E179</f>
        <v>935</v>
      </c>
      <c r="F180">
        <f>F177+F178+F179</f>
        <v>1025</v>
      </c>
      <c r="G180">
        <f>G177+G178+G179</f>
        <v>860</v>
      </c>
      <c r="H180">
        <f>H177+H178+H179</f>
        <v>1055</v>
      </c>
    </row>
    <row r="181" spans="1:11">
      <c r="B181" t="s">
        <v>512</v>
      </c>
      <c r="E181">
        <f>SUM('BALANCES'!G82:G88)</f>
        <v>553</v>
      </c>
      <c r="F181">
        <f>SUM('BALANCES'!H82:H88)</f>
        <v>595</v>
      </c>
      <c r="G181">
        <f>SUM('BALANCES'!I82:I88)</f>
        <v>518</v>
      </c>
      <c r="H181">
        <f>SUM('BALANCES'!J82:J88)</f>
        <v>609</v>
      </c>
    </row>
    <row r="182" spans="1:11">
      <c r="B182" t="s">
        <v>513</v>
      </c>
      <c r="E182">
        <f>SUM('BALANCES'!G89:G94)</f>
        <v>513</v>
      </c>
      <c r="F182">
        <f>SUM('BALANCES'!H89:H94)</f>
        <v>549</v>
      </c>
      <c r="G182">
        <f>SUM('BALANCES'!I89:I94)</f>
        <v>483</v>
      </c>
      <c r="H182">
        <f>SUM('BALANCES'!J89:J94)</f>
        <v>561</v>
      </c>
    </row>
    <row r="183" spans="1:11">
      <c r="B183" t="s">
        <v>499</v>
      </c>
      <c r="E183">
        <f>SUM('BALANCES'!G95:G102)</f>
        <v>740</v>
      </c>
      <c r="F183">
        <f>SUM('BALANCES'!H95:H102)</f>
        <v>788</v>
      </c>
      <c r="G183">
        <f>SUM('BALANCES'!I95:I102)</f>
        <v>700</v>
      </c>
      <c r="H183">
        <f>SUM('BALANCES'!J95:J102)</f>
        <v>804</v>
      </c>
    </row>
    <row r="184" spans="1:11">
      <c r="B184" t="s">
        <v>514</v>
      </c>
      <c r="E184">
        <f>SUM('BALANCES'!G115:G126)</f>
        <v>1374</v>
      </c>
      <c r="F184">
        <f>SUM('BALANCES'!H115:H126)</f>
        <v>1446</v>
      </c>
      <c r="G184">
        <f>SUM('BALANCES'!I115:I126)</f>
        <v>1314</v>
      </c>
      <c r="H184">
        <f>SUM('BALANCES'!J115:J126)</f>
        <v>1470</v>
      </c>
    </row>
    <row r="185" spans="1:11">
      <c r="B185" t="s">
        <v>515</v>
      </c>
      <c r="E185">
        <f>SUM('BALANCES'!G71:G77)</f>
        <v>476</v>
      </c>
      <c r="F185">
        <f>SUM('BALANCES'!H71:H77)</f>
        <v>518</v>
      </c>
      <c r="G185">
        <f>SUM('BALANCES'!I71:I77)</f>
        <v>441</v>
      </c>
      <c r="H185">
        <f>SUM('BALANCES'!J71:J77)</f>
        <v>532</v>
      </c>
    </row>
    <row r="186" spans="1:11">
      <c r="B186" t="s">
        <v>516</v>
      </c>
      <c r="E186">
        <f>SUM('BALANCES'!G103:G106)+SUM('BALANCES'!G130:G136)</f>
        <v>1283</v>
      </c>
      <c r="F186">
        <f>SUM('BALANCES'!H103:H106)+SUM('BALANCES'!H130:H136)</f>
        <v>1349</v>
      </c>
      <c r="G186">
        <f>SUM('BALANCES'!I103:I106)+SUM('BALANCES'!I130:I136)</f>
        <v>1228</v>
      </c>
      <c r="H186">
        <f>SUM('BALANCES'!J103:J106)+SUM('BALANCES'!J130:J136)</f>
        <v>1371</v>
      </c>
    </row>
    <row r="187" spans="1:11">
      <c r="B187" s="71" t="s">
        <v>517</v>
      </c>
      <c r="E187">
        <f>SUM(E173:E186)-E180</f>
        <v>7240</v>
      </c>
      <c r="F187">
        <f>SUM(F173:F186)-F180</f>
        <v>7720</v>
      </c>
      <c r="G187">
        <f>SUM(G173:G186)-G180</f>
        <v>6840</v>
      </c>
      <c r="H187">
        <f>SUM(H173:H186)-H180</f>
        <v>7880</v>
      </c>
      <c r="I187">
        <f>SUM(I173:I186)-I180</f>
        <v>0</v>
      </c>
      <c r="J187">
        <f>SUM(J173:J186)-J180</f>
        <v>0</v>
      </c>
      <c r="K187">
        <f>SUM(K173:K186)-K180</f>
        <v>0</v>
      </c>
    </row>
    <row r="189" spans="1:11">
      <c r="B189" s="71" t="s">
        <v>518</v>
      </c>
      <c r="E189">
        <f>E170+E187</f>
        <v>9308</v>
      </c>
      <c r="F189">
        <f>F170+F187</f>
        <v>10070</v>
      </c>
      <c r="G189">
        <f>G170+G187</f>
        <v>8673</v>
      </c>
      <c r="H189">
        <f>H170+H187</f>
        <v>10324</v>
      </c>
      <c r="I189">
        <f>I170+I187</f>
        <v>0</v>
      </c>
      <c r="J189">
        <f>J170+J187</f>
        <v>0</v>
      </c>
      <c r="K189">
        <f>K170+K187</f>
        <v>0</v>
      </c>
    </row>
    <row r="192" spans="1:11">
      <c r="B192" s="71" t="s">
        <v>519</v>
      </c>
      <c r="E192"/>
      <c r="F192"/>
      <c r="G192"/>
      <c r="H192"/>
      <c r="I192"/>
      <c r="J192"/>
      <c r="K192"/>
    </row>
    <row r="193" spans="1:11">
      <c r="B193" t="s">
        <v>520</v>
      </c>
      <c r="E193"/>
      <c r="F193"/>
      <c r="G193"/>
      <c r="H193"/>
    </row>
    <row r="194" spans="1:11">
      <c r="C194" t="s">
        <v>454</v>
      </c>
      <c r="E194">
        <f>'BALANCES'!G148</f>
        <v>99</v>
      </c>
      <c r="F194">
        <f>'BALANCES'!H148</f>
        <v>105</v>
      </c>
      <c r="G194">
        <f>'BALANCES'!I148</f>
        <v>94</v>
      </c>
      <c r="H194">
        <f>'BALANCES'!J148</f>
        <v>107</v>
      </c>
    </row>
    <row r="195" spans="1:11">
      <c r="C195" t="s">
        <v>455</v>
      </c>
      <c r="E195">
        <f>'BALANCES'!G149</f>
        <v>100</v>
      </c>
      <c r="F195">
        <f>'BALANCES'!H149</f>
        <v>106</v>
      </c>
      <c r="G195">
        <f>'BALANCES'!I149</f>
        <v>95</v>
      </c>
      <c r="H195">
        <f>'BALANCES'!J149</f>
        <v>108</v>
      </c>
    </row>
    <row r="196" spans="1:11">
      <c r="C196" t="s">
        <v>488</v>
      </c>
      <c r="E196">
        <f>'BALANCES'!G146+'BALANCES'!G147</f>
        <v>195</v>
      </c>
      <c r="F196">
        <f>'BALANCES'!H146+'BALANCES'!H147</f>
        <v>207</v>
      </c>
      <c r="G196">
        <f>'BALANCES'!I146+'BALANCES'!I147</f>
        <v>185</v>
      </c>
      <c r="H196">
        <f>'BALANCES'!J146+'BALANCES'!J147</f>
        <v>211</v>
      </c>
    </row>
    <row r="197" spans="1:11">
      <c r="B197" t="s">
        <v>521</v>
      </c>
      <c r="E197"/>
      <c r="F197"/>
      <c r="G197"/>
      <c r="H197"/>
    </row>
    <row r="198" spans="1:11">
      <c r="C198" t="s">
        <v>522</v>
      </c>
      <c r="E198">
        <f>'BALANCES'!G181</f>
        <v>132</v>
      </c>
      <c r="F198">
        <f>'BALANCES'!H181</f>
        <v>138</v>
      </c>
      <c r="G198">
        <f>'BALANCES'!I181</f>
        <v>127</v>
      </c>
      <c r="H198">
        <f>'BALANCES'!J181</f>
        <v>140</v>
      </c>
    </row>
    <row r="199" spans="1:11">
      <c r="C199" t="s">
        <v>490</v>
      </c>
      <c r="E199">
        <f>'BALANCES'!G156+'BALANCES'!G157</f>
        <v>215</v>
      </c>
      <c r="F199">
        <f>'BALANCES'!H156+'BALANCES'!H157</f>
        <v>227</v>
      </c>
      <c r="G199">
        <f>'BALANCES'!I156+'BALANCES'!I157</f>
        <v>205</v>
      </c>
      <c r="H199">
        <f>'BALANCES'!J156+'BALANCES'!J157</f>
        <v>231</v>
      </c>
    </row>
    <row r="200" spans="1:11">
      <c r="C200" t="s">
        <v>488</v>
      </c>
      <c r="E200">
        <f>SUM('BALANCES'!G150:G155)</f>
        <v>621</v>
      </c>
      <c r="F200">
        <f>SUM('BALANCES'!H150:H155)</f>
        <v>657</v>
      </c>
      <c r="G200">
        <f>SUM('BALANCES'!I150:I155)</f>
        <v>591</v>
      </c>
      <c r="H200">
        <f>SUM('BALANCES'!J150:J155)</f>
        <v>669</v>
      </c>
    </row>
    <row r="201" spans="1:11">
      <c r="B201" t="s">
        <v>523</v>
      </c>
      <c r="E201">
        <f>'BALANCES'!G170+'BALANCES'!G171+'BALANCES'!G172</f>
        <v>366</v>
      </c>
      <c r="F201">
        <f>'BALANCES'!H170+'BALANCES'!H171+'BALANCES'!H172</f>
        <v>384</v>
      </c>
      <c r="G201">
        <f>'BALANCES'!I170+'BALANCES'!I171+'BALANCES'!I172</f>
        <v>351</v>
      </c>
      <c r="H201">
        <f>'BALANCES'!J170+'BALANCES'!J171+'BALANCES'!J172</f>
        <v>390</v>
      </c>
    </row>
    <row r="202" spans="1:11">
      <c r="B202" t="s">
        <v>524</v>
      </c>
      <c r="E202">
        <f>'BALANCES'!G168+'BALANCES'!G169</f>
        <v>239</v>
      </c>
      <c r="F202">
        <f>'BALANCES'!H168+'BALANCES'!H169</f>
        <v>251</v>
      </c>
      <c r="G202">
        <f>'BALANCES'!I168+'BALANCES'!I169</f>
        <v>229</v>
      </c>
      <c r="H202">
        <f>'BALANCES'!J168+'BALANCES'!J169</f>
        <v>255</v>
      </c>
    </row>
    <row r="203" spans="1:11">
      <c r="B203" t="s">
        <v>525</v>
      </c>
      <c r="E203">
        <f>SUM('BALANCES'!G173:G180)</f>
        <v>1020</v>
      </c>
      <c r="F203">
        <f>SUM('BALANCES'!H173:H180)</f>
        <v>1068</v>
      </c>
      <c r="G203">
        <f>SUM('BALANCES'!I173:I180)</f>
        <v>980</v>
      </c>
      <c r="H203">
        <f>SUM('BALANCES'!J173:J180)</f>
        <v>1084</v>
      </c>
    </row>
    <row r="204" spans="1:11">
      <c r="B204" t="s">
        <v>526</v>
      </c>
      <c r="E204">
        <f>'BALANCES'!G166+'BALANCES'!G167+'BALANCES'!G182+'BALANCES'!G183+'BALANCES'!G184+'BALANCES'!G185</f>
        <v>773</v>
      </c>
      <c r="F204">
        <f>'BALANCES'!H166+'BALANCES'!H167+'BALANCES'!H182+'BALANCES'!H183+'BALANCES'!H184+'BALANCES'!H185</f>
        <v>809</v>
      </c>
      <c r="G204">
        <f>'BALANCES'!I166+'BALANCES'!I167+'BALANCES'!I182+'BALANCES'!I183+'BALANCES'!I184+'BALANCES'!I185</f>
        <v>743</v>
      </c>
      <c r="H204">
        <f>'BALANCES'!J166+'BALANCES'!J167+'BALANCES'!J182+'BALANCES'!J183+'BALANCES'!J184+'BALANCES'!J185</f>
        <v>821</v>
      </c>
    </row>
    <row r="205" spans="1:11">
      <c r="B205" t="s">
        <v>527</v>
      </c>
      <c r="E205">
        <f>SUM('BALANCES'!G158:G162)+'BALANCES'!G164+'BALANCES'!G165</f>
        <v>786</v>
      </c>
      <c r="F205">
        <f>SUM('BALANCES'!H158:H162)+'BALANCES'!H164+'BALANCES'!H165</f>
        <v>828</v>
      </c>
      <c r="G205">
        <f>SUM('BALANCES'!I158:I162)+'BALANCES'!I164+'BALANCES'!I165</f>
        <v>751</v>
      </c>
      <c r="H205">
        <f>SUM('BALANCES'!J158:J162)+'BALANCES'!J164+'BALANCES'!J165</f>
        <v>842</v>
      </c>
    </row>
    <row r="206" spans="1:11">
      <c r="B206" s="71" t="s">
        <v>528</v>
      </c>
      <c r="E206">
        <f>SUM(E194:E205)</f>
        <v>4546</v>
      </c>
      <c r="F206">
        <f>SUM(F194:F205)</f>
        <v>4780</v>
      </c>
      <c r="G206">
        <f>SUM(G194:G205)</f>
        <v>4351</v>
      </c>
      <c r="H206">
        <f>SUM(H194:H205)</f>
        <v>4858</v>
      </c>
      <c r="I206">
        <f>SUM(I194:I205)</f>
        <v>0</v>
      </c>
      <c r="J206">
        <f>SUM(J194:J205)</f>
        <v>0</v>
      </c>
      <c r="K206">
        <f>SUM(K194:K205)</f>
        <v>0</v>
      </c>
    </row>
    <row r="208" spans="1:11">
      <c r="B208" s="71" t="s">
        <v>529</v>
      </c>
      <c r="E208"/>
      <c r="F208"/>
      <c r="G208"/>
      <c r="H208"/>
      <c r="I208"/>
      <c r="J208"/>
      <c r="K208"/>
    </row>
    <row r="209" spans="1:11">
      <c r="B209" t="s">
        <v>530</v>
      </c>
      <c r="E209">
        <f>SUM('BALANCES'!G200:G204)</f>
        <v>545</v>
      </c>
      <c r="F209">
        <f>SUM('BALANCES'!H200:H204)</f>
        <v>575</v>
      </c>
      <c r="G209">
        <f>SUM('BALANCES'!I200:I204)</f>
        <v>520</v>
      </c>
      <c r="H209">
        <f>SUM('BALANCES'!J200:J204)</f>
        <v>585</v>
      </c>
    </row>
    <row r="210" spans="1:11">
      <c r="B210" t="s">
        <v>531</v>
      </c>
      <c r="E210">
        <f>'BALANCES'!G163+'BALANCES'!G205</f>
        <v>226</v>
      </c>
      <c r="F210">
        <f>'BALANCES'!H163+'BALANCES'!H205</f>
        <v>238</v>
      </c>
      <c r="G210">
        <f>'BALANCES'!I163+'BALANCES'!I205</f>
        <v>216</v>
      </c>
      <c r="H210">
        <f>'BALANCES'!J163+'BALANCES'!J205</f>
        <v>242</v>
      </c>
    </row>
    <row r="211" spans="1:11">
      <c r="B211" t="s">
        <v>532</v>
      </c>
      <c r="E211">
        <f>'BALANCES'!G206+'BALANCES'!G207</f>
        <v>227</v>
      </c>
      <c r="F211">
        <f>'BALANCES'!H206+'BALANCES'!H207</f>
        <v>239</v>
      </c>
      <c r="G211">
        <f>'BALANCES'!I206+'BALANCES'!I207</f>
        <v>217</v>
      </c>
      <c r="H211">
        <f>'BALANCES'!J206+'BALANCES'!J207</f>
        <v>243</v>
      </c>
    </row>
    <row r="212" spans="1:11">
      <c r="B212" t="s">
        <v>533</v>
      </c>
      <c r="E212">
        <f>'BALANCES'!G194+'BALANCES'!G195</f>
        <v>203</v>
      </c>
      <c r="F212">
        <f>'BALANCES'!H194+'BALANCES'!H195</f>
        <v>215</v>
      </c>
      <c r="G212">
        <f>'BALANCES'!I194+'BALANCES'!I195</f>
        <v>193</v>
      </c>
      <c r="H212">
        <f>'BALANCES'!J194+'BALANCES'!J195</f>
        <v>219</v>
      </c>
    </row>
    <row r="213" spans="1:11">
      <c r="B213" t="s">
        <v>534</v>
      </c>
      <c r="E213">
        <f>SUM('BALANCES'!G210:G212)</f>
        <v>354</v>
      </c>
      <c r="F213">
        <f>SUM('BALANCES'!H210:H212)</f>
        <v>372</v>
      </c>
      <c r="G213">
        <f>SUM('BALANCES'!I210:I212)</f>
        <v>339</v>
      </c>
      <c r="H213">
        <f>SUM('BALANCES'!J210:J212)</f>
        <v>378</v>
      </c>
    </row>
    <row r="214" spans="1:11">
      <c r="B214" t="s">
        <v>535</v>
      </c>
      <c r="E214">
        <f>SUM('BALANCES'!G190:G193)+SUM('BALANCES'!G196:G199)+'BALANCES'!G208+'BALANCES'!G209+SUM('BALANCES'!G213:G225)</f>
        <v>2681</v>
      </c>
      <c r="F214">
        <f>SUM('BALANCES'!H190:H193)+SUM('BALANCES'!H196:H199)+'BALANCES'!H208+'BALANCES'!H209+SUM('BALANCES'!H213:H225)</f>
        <v>2819</v>
      </c>
      <c r="G214">
        <f>SUM('BALANCES'!I190:I193)+SUM('BALANCES'!I196:I199)+'BALANCES'!I208+'BALANCES'!I209+SUM('BALANCES'!I213:I225)</f>
        <v>2566</v>
      </c>
      <c r="H214">
        <f>SUM('BALANCES'!J190:J193)+SUM('BALANCES'!J196:J199)+'BALANCES'!J208+'BALANCES'!J209+SUM('BALANCES'!J213:J225)</f>
        <v>2865</v>
      </c>
    </row>
    <row r="215" spans="1:11">
      <c r="B215" s="71" t="s">
        <v>536</v>
      </c>
      <c r="E215">
        <f>SUM(E209:E214)</f>
        <v>4236</v>
      </c>
      <c r="F215">
        <f>SUM(F209:F214)</f>
        <v>4458</v>
      </c>
      <c r="G215">
        <f>SUM(G209:G214)</f>
        <v>4051</v>
      </c>
      <c r="H215">
        <f>SUM(H209:H214)</f>
        <v>4532</v>
      </c>
      <c r="I215">
        <f>SUM(I209:I214)</f>
        <v>0</v>
      </c>
      <c r="J215">
        <f>SUM(J209:J214)</f>
        <v>0</v>
      </c>
      <c r="K215">
        <f>SUM(K209:K214)</f>
        <v>0</v>
      </c>
    </row>
    <row r="217" spans="1:11">
      <c r="B217" s="71" t="s">
        <v>537</v>
      </c>
      <c r="E217">
        <f>E206+E215</f>
        <v>8782</v>
      </c>
      <c r="F217">
        <f>F206+F215</f>
        <v>9238</v>
      </c>
      <c r="G217">
        <f>G206+G215</f>
        <v>8402</v>
      </c>
      <c r="H217">
        <f>H206+H215</f>
        <v>9390</v>
      </c>
      <c r="I217">
        <f>I206+I215</f>
        <v>0</v>
      </c>
      <c r="J217">
        <f>J206+J215</f>
        <v>0</v>
      </c>
      <c r="K217">
        <f>K206+K215</f>
        <v>0</v>
      </c>
    </row>
    <row r="220" spans="1:11">
      <c r="B220" s="71" t="s">
        <v>538</v>
      </c>
      <c r="E220"/>
      <c r="F220"/>
      <c r="G220"/>
      <c r="H220"/>
      <c r="I220"/>
      <c r="J220"/>
      <c r="K220"/>
    </row>
    <row r="221" spans="1:11">
      <c r="B221" t="s">
        <v>539</v>
      </c>
      <c r="E221">
        <f>SUM('BALANCES'!G235+'BALANCES'!G236)</f>
        <v>195</v>
      </c>
      <c r="F221">
        <f>SUM('BALANCES'!H235+'BALANCES'!H236)</f>
        <v>207</v>
      </c>
      <c r="G221">
        <f>SUM('BALANCES'!I235+'BALANCES'!I236)</f>
        <v>185</v>
      </c>
      <c r="H221">
        <f>SUM('BALANCES'!J235+'BALANCES'!J236)</f>
        <v>211</v>
      </c>
    </row>
    <row r="222" spans="1:11">
      <c r="B222" t="s">
        <v>540</v>
      </c>
      <c r="E222">
        <f>'BALANCES'!G237</f>
        <v>99</v>
      </c>
      <c r="F222">
        <f>'BALANCES'!H237</f>
        <v>105</v>
      </c>
      <c r="G222">
        <f>'BALANCES'!I237</f>
        <v>94</v>
      </c>
      <c r="H222">
        <f>'BALANCES'!J237</f>
        <v>107</v>
      </c>
    </row>
    <row r="223" spans="1:11">
      <c r="B223" t="s">
        <v>541</v>
      </c>
      <c r="E223">
        <f>SUM('BALANCES'!G238:G244)</f>
        <v>721</v>
      </c>
      <c r="F223">
        <f>SUM('BALANCES'!H238:H244)</f>
        <v>763</v>
      </c>
      <c r="G223">
        <f>SUM('BALANCES'!I238:I244)</f>
        <v>686</v>
      </c>
      <c r="H223">
        <f>SUM('BALANCES'!J238:J244)</f>
        <v>777</v>
      </c>
    </row>
    <row r="224" spans="1:11">
      <c r="B224" t="s">
        <v>542</v>
      </c>
      <c r="E224">
        <f>'BALANCES'!G247</f>
        <v>109</v>
      </c>
      <c r="F224">
        <f>'BALANCES'!H247</f>
        <v>115</v>
      </c>
      <c r="G224">
        <f>'BALANCES'!I247</f>
        <v>104</v>
      </c>
      <c r="H224">
        <f>'BALANCES'!J247</f>
        <v>117</v>
      </c>
    </row>
    <row r="225" spans="1:11">
      <c r="B225" t="s">
        <v>543</v>
      </c>
      <c r="E225">
        <f>SUM('BALANCES'!G250:G257)</f>
        <v>836</v>
      </c>
      <c r="F225">
        <f>SUM('BALANCES'!H250:H257)</f>
        <v>884</v>
      </c>
      <c r="G225">
        <f>SUM('BALANCES'!I250:I257)</f>
        <v>796</v>
      </c>
      <c r="H225">
        <f>SUM('BALANCES'!J250:J257)</f>
        <v>900</v>
      </c>
    </row>
    <row r="226" spans="1:11">
      <c r="B226" t="s">
        <v>544</v>
      </c>
      <c r="E226">
        <f>'BALANCES'!G248+'BALANCES'!G249</f>
        <v>221</v>
      </c>
      <c r="F226">
        <f>'BALANCES'!H248+'BALANCES'!H249</f>
        <v>233</v>
      </c>
      <c r="G226">
        <f>'BALANCES'!I248+'BALANCES'!I249</f>
        <v>211</v>
      </c>
      <c r="H226">
        <f>'BALANCES'!J248+'BALANCES'!J249</f>
        <v>237</v>
      </c>
    </row>
    <row r="227" spans="1:11">
      <c r="B227" t="s">
        <v>545</v>
      </c>
      <c r="E227">
        <f>'BALANCES'!G245+'BALANCES'!G246</f>
        <v>215</v>
      </c>
      <c r="F227">
        <f>'BALANCES'!H245+'BALANCES'!H246</f>
        <v>227</v>
      </c>
      <c r="G227">
        <f>'BALANCES'!I245+'BALANCES'!I246</f>
        <v>205</v>
      </c>
      <c r="H227">
        <f>'BALANCES'!J245+'BALANCES'!J246</f>
        <v>231</v>
      </c>
    </row>
    <row r="228" spans="1:11">
      <c r="B228" s="71" t="s">
        <v>546</v>
      </c>
      <c r="E228">
        <f>SUM(E221:E227)</f>
        <v>2396</v>
      </c>
      <c r="F228">
        <f>SUM(F221:F227)</f>
        <v>2534</v>
      </c>
      <c r="G228">
        <f>SUM(G221:G227)</f>
        <v>2281</v>
      </c>
      <c r="H228">
        <f>SUM(H221:H227)</f>
        <v>2580</v>
      </c>
      <c r="I228">
        <f>SUM(I221:I227)</f>
        <v>0</v>
      </c>
      <c r="J228">
        <f>SUM(J221:J227)</f>
        <v>0</v>
      </c>
      <c r="K228">
        <f>SUM(K221:K227)</f>
        <v>0</v>
      </c>
    </row>
    <row r="230" spans="1:11">
      <c r="B230" s="71" t="s">
        <v>547</v>
      </c>
      <c r="E230">
        <f>E217+E228</f>
        <v>11178</v>
      </c>
      <c r="F230">
        <f>F217+F228</f>
        <v>11772</v>
      </c>
      <c r="G230">
        <f>G217+G228</f>
        <v>10683</v>
      </c>
      <c r="H230">
        <f>H217+H228</f>
        <v>11970</v>
      </c>
      <c r="I230">
        <f>I217+I228</f>
        <v>0</v>
      </c>
      <c r="J230">
        <f>J217+J228</f>
        <v>0</v>
      </c>
      <c r="K230">
        <f>K217+K228</f>
        <v>0</v>
      </c>
    </row>
    <row r="233" spans="1:11">
      <c r="B233" s="71" t="s">
        <v>442</v>
      </c>
      <c r="E233"/>
      <c r="F233"/>
      <c r="G233"/>
      <c r="H233"/>
      <c r="I233"/>
      <c r="J233"/>
      <c r="K233"/>
    </row>
    <row r="235" spans="1:11">
      <c r="C235" t="s">
        <v>548</v>
      </c>
      <c r="E235">
        <f>E147/(E8+E9)</f>
        <v>0.044052863436123</v>
      </c>
      <c r="F235">
        <f>F147/(F8+F9)</f>
        <v>0.054393305439331</v>
      </c>
      <c r="G235">
        <f>G147/(G8+G9)</f>
        <v>0.034562211981567</v>
      </c>
      <c r="H235">
        <f>H147/(H8+H9)</f>
        <v>0.05761316872428</v>
      </c>
    </row>
    <row r="236" spans="1:11">
      <c r="C236" t="s">
        <v>549</v>
      </c>
      <c r="E236">
        <f>E148/E$259</f>
        <v>0.27388535031847</v>
      </c>
      <c r="F236">
        <f>F148/F$259</f>
        <v>0.29411764705882</v>
      </c>
      <c r="G236">
        <f>G148/G$259</f>
        <v>0.25</v>
      </c>
      <c r="H236">
        <f>H148/H$259</f>
        <v>0.2994923857868</v>
      </c>
    </row>
    <row r="237" spans="1:11">
      <c r="C237" t="s">
        <v>550</v>
      </c>
      <c r="E237">
        <f>E149/E$259</f>
        <v>0.72611464968153</v>
      </c>
      <c r="F237">
        <f>F149/F$259</f>
        <v>0.70588235294118</v>
      </c>
      <c r="G237">
        <f>G149/G$259</f>
        <v>0.75</v>
      </c>
      <c r="H237">
        <f>H149/H$259</f>
        <v>0.7005076142132</v>
      </c>
    </row>
    <row r="238" spans="1:11">
      <c r="C238" t="s">
        <v>551</v>
      </c>
      <c r="E238">
        <f>E151*360/E8</f>
        <v>39.823008849558</v>
      </c>
      <c r="F238">
        <f>F151*360/F8</f>
        <v>46.890756302521</v>
      </c>
      <c r="G238">
        <f>G151*360/G8</f>
        <v>33.333333333333</v>
      </c>
      <c r="H238">
        <f>H151*360/H8</f>
        <v>49.090909090909</v>
      </c>
    </row>
    <row r="239" spans="1:11">
      <c r="C239" t="s">
        <v>552</v>
      </c>
      <c r="E239">
        <f>E152*360/E9</f>
        <v>41.052631578947</v>
      </c>
      <c r="F239">
        <f>F152*360/F9</f>
        <v>48</v>
      </c>
      <c r="G239">
        <f>G152*360/G9</f>
        <v>34.678899082569</v>
      </c>
      <c r="H239">
        <f>H152*360/H9</f>
        <v>50.16393442623</v>
      </c>
    </row>
    <row r="240" spans="1:11">
      <c r="C240" t="s">
        <v>553</v>
      </c>
      <c r="E240">
        <f>E153*360/E10</f>
        <v>37.937219730942</v>
      </c>
      <c r="F240">
        <f>F153*360/F10</f>
        <v>45.191489361702</v>
      </c>
      <c r="G240">
        <f>G153*360/G10</f>
        <v>31.267605633803</v>
      </c>
      <c r="H240">
        <f>H153*360/H10</f>
        <v>47.44769874477</v>
      </c>
    </row>
    <row r="241" spans="1:11">
      <c r="C241" t="s">
        <v>554</v>
      </c>
      <c r="E241">
        <f>-E20*360/E21</f>
        <v>-61.345291479821</v>
      </c>
      <c r="F241">
        <f>-E20*360/E21</f>
        <v>-61.345291479821</v>
      </c>
      <c r="G241">
        <f>-E20*360/E21</f>
        <v>-61.345291479821</v>
      </c>
      <c r="H241">
        <f>-E20*360/E21</f>
        <v>-61.345291479821</v>
      </c>
    </row>
    <row r="242" spans="1:11">
      <c r="C242" t="s">
        <v>555</v>
      </c>
      <c r="E242">
        <f>E166/(E17+E18+E97+E98)</f>
        <v>0.37662337662338</v>
      </c>
      <c r="F242">
        <f>F166/(F17+F18+F97+F98)</f>
        <v>0.40740740740741</v>
      </c>
      <c r="G242">
        <f>G166/(G17+G18+G97+G98)</f>
        <v>0.34841628959276</v>
      </c>
      <c r="H242">
        <f>H166/(H17+H18+H97+H98)</f>
        <v>0.417004048583</v>
      </c>
    </row>
    <row r="243" spans="1:11">
      <c r="C243" t="s">
        <v>556</v>
      </c>
      <c r="E243">
        <f>E194*360/(E17+E97)</f>
        <v>154.95652173913</v>
      </c>
      <c r="F243">
        <f>F194*360/(F17+F97)</f>
        <v>156.19834710744</v>
      </c>
      <c r="G243">
        <f>G194*360/(G17+G97)</f>
        <v>153.81818181818</v>
      </c>
      <c r="H243">
        <f>H194*360/(H17+H97)</f>
        <v>156.58536585366</v>
      </c>
    </row>
    <row r="244" spans="1:11">
      <c r="C244" t="s">
        <v>557</v>
      </c>
      <c r="E244">
        <f>E195*360/(E18+E98)</f>
        <v>155.1724137931</v>
      </c>
      <c r="F244">
        <f>F195*360/(F18+F98)</f>
        <v>156.39344262295</v>
      </c>
      <c r="G244">
        <f>G195*360/(G18+G98)</f>
        <v>154.05405405405</v>
      </c>
      <c r="H244">
        <f>H195*360/(H18+H98)</f>
        <v>156.77419354839</v>
      </c>
    </row>
    <row r="245" spans="1:11">
      <c r="C245" t="s">
        <v>558</v>
      </c>
      <c r="E245">
        <f>E196*360/(E19+E99)</f>
        <v>154.62555066079</v>
      </c>
      <c r="F245">
        <f>F196*360/(F19+F99)</f>
        <v>155.89958158996</v>
      </c>
      <c r="G245">
        <f>G196*360/(G19+G99)</f>
        <v>153.45622119816</v>
      </c>
      <c r="H245">
        <f>H196*360/(H19+H99)</f>
        <v>156.2962962963</v>
      </c>
    </row>
    <row r="246" spans="1:11">
      <c r="C246" t="s">
        <v>559</v>
      </c>
      <c r="E246">
        <f>E201/(E28+E107)</f>
        <v>0.30423940149626</v>
      </c>
      <c r="F246">
        <f>F201/(F28+F107)</f>
        <v>0.30403800475059</v>
      </c>
      <c r="G246">
        <f>G201/(G28+G107)</f>
        <v>0.30442324371206</v>
      </c>
      <c r="H246">
        <f>H201/(H28+H107)</f>
        <v>0.30397505845674</v>
      </c>
    </row>
    <row r="247" spans="1:11">
      <c r="C247" t="s">
        <v>560</v>
      </c>
      <c r="E247">
        <f>E213/(E28+E107)</f>
        <v>0.29426433915212</v>
      </c>
      <c r="F247">
        <f>F213/(F28+F107)</f>
        <v>0.29453681710214</v>
      </c>
      <c r="G247">
        <f>G213/(G28+G107)</f>
        <v>0.2940156114484</v>
      </c>
      <c r="H247">
        <f>H213/(H28+H107)</f>
        <v>0.294621979735</v>
      </c>
    </row>
    <row r="248" spans="1:11">
      <c r="C248" t="s">
        <v>561</v>
      </c>
      <c r="E248">
        <f>(E238+E241)-E243</f>
        <v>-176.47880436939</v>
      </c>
      <c r="F248">
        <f>(E238+E241)-E243</f>
        <v>-176.47880436939</v>
      </c>
      <c r="G248">
        <f>(E238+E241)-E243</f>
        <v>-176.47880436939</v>
      </c>
      <c r="H248">
        <f>(E238+E241)-E243</f>
        <v>-176.47880436939</v>
      </c>
    </row>
    <row r="255" spans="1:11">
      <c r="A255" s="69" t="s">
        <v>383</v>
      </c>
    </row>
    <row r="256" spans="1:11">
      <c r="A256" s="69" t="s">
        <v>562</v>
      </c>
      <c r="E256" s="70">
        <v>2017</v>
      </c>
      <c r="F256" s="70">
        <v>2018</v>
      </c>
      <c r="G256" s="70">
        <v>2019</v>
      </c>
      <c r="H256" s="70">
        <v>2020</v>
      </c>
      <c r="I256" s="72">
        <v>2021</v>
      </c>
      <c r="J256" s="72">
        <v>2022</v>
      </c>
      <c r="K256" s="72">
        <v>2023</v>
      </c>
    </row>
    <row r="258" spans="1:11">
      <c r="B258" s="71" t="s">
        <v>563</v>
      </c>
      <c r="E258"/>
      <c r="F258"/>
      <c r="G258"/>
      <c r="H258"/>
      <c r="I258"/>
      <c r="J258"/>
      <c r="K258"/>
    </row>
    <row r="259" spans="1:11">
      <c r="B259" t="s">
        <v>564</v>
      </c>
      <c r="E259">
        <f>E148+E149</f>
        <v>157</v>
      </c>
      <c r="F259">
        <f>F148+F149</f>
        <v>187</v>
      </c>
      <c r="G259">
        <f>G148+G149</f>
        <v>132</v>
      </c>
      <c r="H259">
        <f>H148+H149</f>
        <v>197</v>
      </c>
    </row>
    <row r="260" spans="1:11">
      <c r="C260" t="s">
        <v>565</v>
      </c>
      <c r="E260">
        <f>(E170-E259)-(E206+E213+E214-E265)</f>
        <v>-4884</v>
      </c>
      <c r="F260">
        <f>(E170-E259)-(E206+E213+E214-E265)</f>
        <v>-4884</v>
      </c>
      <c r="G260">
        <f>(E170-E259)-(E206+E213+E214-E265)</f>
        <v>-4884</v>
      </c>
      <c r="H260">
        <f>(E170-E259)-(E206+E213+E214-E265)</f>
        <v>-4884</v>
      </c>
    </row>
    <row r="261" spans="1:11">
      <c r="B261" t="s">
        <v>566</v>
      </c>
      <c r="E261">
        <f>E187</f>
        <v>7240</v>
      </c>
      <c r="F261">
        <f>F187</f>
        <v>7720</v>
      </c>
      <c r="G261">
        <f>G187</f>
        <v>6840</v>
      </c>
      <c r="H261">
        <f>H187</f>
        <v>7880</v>
      </c>
    </row>
    <row r="262" spans="1:11">
      <c r="B262" s="71" t="s">
        <v>518</v>
      </c>
      <c r="E262">
        <f>SUM(E259:E261)</f>
        <v>2513</v>
      </c>
      <c r="F262">
        <f>SUM(F259:F261)</f>
        <v>3023</v>
      </c>
      <c r="G262">
        <f>SUM(G259:G261)</f>
        <v>2088</v>
      </c>
      <c r="H262">
        <f>SUM(H259:H261)</f>
        <v>3193</v>
      </c>
      <c r="I262">
        <f>SUM(I259:I261)</f>
        <v>0</v>
      </c>
      <c r="J262">
        <f>SUM(J259:J261)</f>
        <v>0</v>
      </c>
      <c r="K262">
        <f>SUM(K259:K261)</f>
        <v>0</v>
      </c>
    </row>
    <row r="264" spans="1:11">
      <c r="B264" s="71" t="s">
        <v>567</v>
      </c>
      <c r="E264"/>
      <c r="F264"/>
      <c r="G264"/>
      <c r="H264"/>
      <c r="I264"/>
      <c r="J264"/>
      <c r="K264"/>
    </row>
    <row r="265" spans="1:11">
      <c r="B265" t="s">
        <v>568</v>
      </c>
      <c r="E265">
        <f>E205</f>
        <v>786</v>
      </c>
      <c r="F265">
        <f>F205</f>
        <v>828</v>
      </c>
      <c r="G265">
        <f>G205</f>
        <v>751</v>
      </c>
      <c r="H265">
        <f>H205</f>
        <v>842</v>
      </c>
    </row>
    <row r="266" spans="1:11">
      <c r="B266" t="s">
        <v>569</v>
      </c>
      <c r="E266">
        <f>SUM(E209:E212)</f>
        <v>1201</v>
      </c>
      <c r="F266">
        <f>SUM(F209:F212)</f>
        <v>1267</v>
      </c>
      <c r="G266">
        <f>SUM(G209:G212)</f>
        <v>1146</v>
      </c>
      <c r="H266">
        <f>SUM(H209:H212)</f>
        <v>1289</v>
      </c>
    </row>
    <row r="267" spans="1:11">
      <c r="B267" t="s">
        <v>538</v>
      </c>
      <c r="E267">
        <f>E228</f>
        <v>2396</v>
      </c>
      <c r="F267">
        <f>F228</f>
        <v>2534</v>
      </c>
      <c r="G267">
        <f>G228</f>
        <v>2281</v>
      </c>
      <c r="H267">
        <f>H228</f>
        <v>2580</v>
      </c>
    </row>
    <row r="268" spans="1:11">
      <c r="B268" s="71" t="s">
        <v>570</v>
      </c>
      <c r="E268">
        <f>SUM(E265:E267)</f>
        <v>4383</v>
      </c>
      <c r="F268">
        <f>SUM(F265:F267)</f>
        <v>4629</v>
      </c>
      <c r="G268">
        <f>SUM(G265:G267)</f>
        <v>4178</v>
      </c>
      <c r="H268">
        <f>SUM(H265:H267)</f>
        <v>4711</v>
      </c>
      <c r="I268">
        <f>SUM(I265:I267)</f>
        <v>0</v>
      </c>
      <c r="J268">
        <f>SUM(J265:J267)</f>
        <v>0</v>
      </c>
      <c r="K268">
        <f>SUM(K265:K267)</f>
        <v>0</v>
      </c>
    </row>
    <row r="270" spans="1:11">
      <c r="C270" t="s">
        <v>571</v>
      </c>
      <c r="E270">
        <f>E266+E267-E261</f>
        <v>-3643</v>
      </c>
      <c r="F270">
        <f>F266+F267-F261</f>
        <v>-3919</v>
      </c>
      <c r="G270">
        <f>G266+G267-G261</f>
        <v>-3413</v>
      </c>
      <c r="H270">
        <f>H266+H267-H261</f>
        <v>-4011</v>
      </c>
    </row>
    <row r="273" spans="1:11">
      <c r="B273" s="71" t="s">
        <v>442</v>
      </c>
      <c r="E273"/>
      <c r="F273"/>
      <c r="G273"/>
      <c r="H273"/>
      <c r="I273"/>
      <c r="J273"/>
      <c r="K273"/>
    </row>
    <row r="275" spans="1:11">
      <c r="C275" t="s">
        <v>572</v>
      </c>
      <c r="E275">
        <f>E260/(E8+E9)</f>
        <v>-10.757709251101</v>
      </c>
      <c r="F275">
        <f>F260/(F8+F9)</f>
        <v>-10.217573221757</v>
      </c>
      <c r="G275">
        <f>G260/(G8+G9)</f>
        <v>-11.253456221198</v>
      </c>
      <c r="H275">
        <f>H260/(H8+H9)</f>
        <v>-10.049382716049</v>
      </c>
    </row>
    <row r="276" spans="1:11">
      <c r="B276" t="s">
        <v>573</v>
      </c>
      <c r="E276">
        <f>E133+E134+E135+E238+E239+E241-E243-E244</f>
        <v>-366.59698585925</v>
      </c>
      <c r="F276">
        <f>F133+F134+F135+F238+F239+F241-F243-F244</f>
        <v>-355.08925907827</v>
      </c>
      <c r="G276">
        <f>G133+G134+G135+G238+G239+G241-G243-G244</f>
        <v>-377.16472815919</v>
      </c>
      <c r="H276">
        <f>H133+H134+H135+H238+H239+H241-H243-H244</f>
        <v>-351.50726414662</v>
      </c>
    </row>
    <row r="277" spans="1:11">
      <c r="C277" t="s">
        <v>574</v>
      </c>
      <c r="E277">
        <f>E69/E13</f>
        <v>-0.33330014932802</v>
      </c>
      <c r="F277">
        <f>F69/F13</f>
        <v>-0.3302436693741</v>
      </c>
      <c r="G277">
        <f>G69/G13</f>
        <v>-0.33604951005673</v>
      </c>
      <c r="H277">
        <f>H69/H13</f>
        <v>-0.32927864214993</v>
      </c>
    </row>
    <row r="278" spans="1:11">
      <c r="C278" t="s">
        <v>575</v>
      </c>
      <c r="E278">
        <f>F69/E262</f>
        <v>-1.375248706725</v>
      </c>
      <c r="F278">
        <f>G69/E262</f>
        <v>-1.2964584162356</v>
      </c>
      <c r="G278">
        <f>H69/E262</f>
        <v>-1.3895742140867</v>
      </c>
      <c r="H278">
        <f>I69/E262</f>
        <v>0</v>
      </c>
    </row>
    <row r="279" spans="1:11">
      <c r="C279" t="s">
        <v>576</v>
      </c>
      <c r="E279">
        <f>F69/E267</f>
        <v>-1.4424040066778</v>
      </c>
      <c r="F279">
        <f>G69/E267</f>
        <v>-1.3597662771285</v>
      </c>
      <c r="G279">
        <f>H69/E267</f>
        <v>-1.457429048414</v>
      </c>
      <c r="H279">
        <f>I69/E267</f>
        <v>0</v>
      </c>
    </row>
    <row r="280" spans="1:11">
      <c r="C280" t="s">
        <v>577</v>
      </c>
      <c r="E280">
        <f>(E265+E266)/E262</f>
        <v>0.79068842021488</v>
      </c>
      <c r="F280">
        <f>(E265+E266)/E262</f>
        <v>0.79068842021488</v>
      </c>
      <c r="G280">
        <f>(E265+E266)/E262</f>
        <v>0.79068842021488</v>
      </c>
      <c r="H280">
        <f>(E265+E266)/E262</f>
        <v>0.79068842021488</v>
      </c>
    </row>
    <row r="281" spans="1:11">
      <c r="C281" t="s">
        <v>578</v>
      </c>
      <c r="E281">
        <f>E262/E267</f>
        <v>1.0488313856427</v>
      </c>
      <c r="F281">
        <f>F262/F267</f>
        <v>1.1929755327545</v>
      </c>
      <c r="G281">
        <f>G262/G267</f>
        <v>0.91538798772468</v>
      </c>
      <c r="H281">
        <f>H262/H267</f>
        <v>1.2375968992248</v>
      </c>
    </row>
    <row r="282" spans="1:11">
      <c r="C282" t="s">
        <v>579</v>
      </c>
      <c r="E282">
        <f>E63/E66</f>
        <v>-0</v>
      </c>
      <c r="F282">
        <f>F63/F66</f>
        <v>-0</v>
      </c>
      <c r="G282">
        <f>G63/G66</f>
        <v>-0</v>
      </c>
      <c r="H282">
        <f>H63/H66</f>
        <v>-0</v>
      </c>
    </row>
    <row r="289" spans="1:11">
      <c r="A289" s="69" t="s">
        <v>383</v>
      </c>
    </row>
    <row r="290" spans="1:11">
      <c r="A290" s="69" t="s">
        <v>580</v>
      </c>
      <c r="E290" s="70">
        <v>2017</v>
      </c>
      <c r="F290" s="70">
        <v>2018</v>
      </c>
      <c r="G290" s="70">
        <v>2019</v>
      </c>
      <c r="H290" s="70">
        <v>2020</v>
      </c>
      <c r="I290" s="72">
        <v>2021</v>
      </c>
      <c r="J290" s="72">
        <v>2022</v>
      </c>
      <c r="K290" s="72">
        <v>2023</v>
      </c>
    </row>
    <row r="292" spans="1:11">
      <c r="B292" s="71" t="s">
        <v>581</v>
      </c>
      <c r="E292"/>
      <c r="F292"/>
      <c r="G292"/>
      <c r="H292"/>
      <c r="I292"/>
      <c r="J292"/>
      <c r="K292"/>
    </row>
    <row r="293" spans="1:11">
      <c r="C293" t="s">
        <v>582</v>
      </c>
      <c r="E293"/>
      <c r="F293"/>
      <c r="G293"/>
      <c r="H293"/>
    </row>
    <row r="294" spans="1:11">
      <c r="C294" t="s">
        <v>583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</row>
    <row r="295" spans="1:11">
      <c r="C295" t="s">
        <v>584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</row>
    <row r="296" spans="1:11">
      <c r="C296" t="s">
        <v>585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</row>
    <row r="297" spans="1:11">
      <c r="C297" t="s">
        <v>586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</row>
    <row r="299" spans="1:11">
      <c r="C299" t="s">
        <v>587</v>
      </c>
      <c r="E299"/>
      <c r="F299"/>
      <c r="G299"/>
      <c r="H299"/>
    </row>
    <row r="300" spans="1:11">
      <c r="C300" t="s">
        <v>588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</row>
    <row r="301" spans="1:11">
      <c r="C301" t="s">
        <v>589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</row>
    <row r="302" spans="1:11">
      <c r="C302" t="s">
        <v>590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</row>
    <row r="303" spans="1:11">
      <c r="C303" t="s">
        <v>591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</row>
    <row r="304" spans="1:11">
      <c r="C304" t="s">
        <v>592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</row>
    <row r="305" spans="1:11">
      <c r="C305" t="s">
        <v>593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</row>
    <row r="306" spans="1:11">
      <c r="C306" t="s">
        <v>594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</row>
    <row r="307" spans="1:11">
      <c r="B307" s="71" t="s">
        <v>595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</row>
    <row r="309" spans="1:11">
      <c r="B309" s="71" t="s">
        <v>596</v>
      </c>
      <c r="E309"/>
      <c r="F309"/>
      <c r="G309"/>
      <c r="H309"/>
      <c r="I309"/>
      <c r="J309"/>
      <c r="K309"/>
    </row>
    <row r="310" spans="1:11">
      <c r="C310" t="s">
        <v>597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</row>
    <row r="311" spans="1:11">
      <c r="C311" t="s">
        <v>598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</row>
    <row r="312" spans="1:11">
      <c r="B312" s="71" t="s">
        <v>599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</row>
    <row r="314" spans="1:11">
      <c r="B314" s="71" t="s">
        <v>600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</row>
    <row r="316" spans="1:11">
      <c r="B316" s="71" t="s">
        <v>601</v>
      </c>
      <c r="E316"/>
      <c r="F316"/>
      <c r="G316"/>
      <c r="H316"/>
      <c r="I316"/>
      <c r="J316"/>
      <c r="K316"/>
    </row>
    <row r="317" spans="1:11">
      <c r="C317" t="s">
        <v>602</v>
      </c>
      <c r="E317"/>
      <c r="F317"/>
      <c r="G317"/>
      <c r="H317"/>
    </row>
    <row r="318" spans="1:11">
      <c r="C318" t="s">
        <v>603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</row>
    <row r="319" spans="1:11">
      <c r="C319" t="s">
        <v>604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</row>
    <row r="320" spans="1:11">
      <c r="C320" t="s">
        <v>605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</row>
    <row r="321" spans="1:11">
      <c r="C321" t="s">
        <v>606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</row>
    <row r="323" spans="1:11">
      <c r="C323" t="s">
        <v>538</v>
      </c>
      <c r="E323"/>
      <c r="F323"/>
      <c r="G323"/>
      <c r="H323"/>
    </row>
    <row r="324" spans="1:11">
      <c r="C324" t="s">
        <v>607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</row>
    <row r="325" spans="1:11">
      <c r="C325" t="s">
        <v>608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</row>
    <row r="326" spans="1:11">
      <c r="C326" t="s">
        <v>609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</row>
    <row r="327" spans="1:11">
      <c r="C327" t="s">
        <v>610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</row>
    <row r="329" spans="1:11">
      <c r="B329" s="71" t="s">
        <v>611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</row>
    <row r="331" spans="1:11">
      <c r="B331" s="71" t="s">
        <v>612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</row>
    <row r="332" spans="1:11">
      <c r="B332" s="71" t="s">
        <v>613</v>
      </c>
      <c r="E332"/>
      <c r="F332"/>
      <c r="G332"/>
      <c r="H332"/>
      <c r="I332"/>
      <c r="J332"/>
      <c r="K332"/>
    </row>
    <row r="340" spans="1:11">
      <c r="A340" s="69" t="s">
        <v>383</v>
      </c>
    </row>
    <row r="341" spans="1:11">
      <c r="A341" s="69" t="s">
        <v>614</v>
      </c>
    </row>
    <row r="343" spans="1:11">
      <c r="C343" s="71" t="s">
        <v>615</v>
      </c>
      <c r="E343"/>
    </row>
    <row r="344" spans="1:11">
      <c r="C344" t="s">
        <v>616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Jonn Smith</cp:lastModifiedBy>
  <dcterms:created xsi:type="dcterms:W3CDTF">2020-10-28T12:03:57-05:00</dcterms:created>
  <dcterms:modified xsi:type="dcterms:W3CDTF">2020-11-11T11:11:44-05:00</dcterms:modified>
  <dc:title>Untitled Spreadsheet</dc:title>
  <dc:description/>
  <dc:subject/>
  <cp:keywords/>
  <cp:category/>
</cp:coreProperties>
</file>